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drawings/drawing138.xml" ContentType="application/vnd.openxmlformats-officedocument.drawing+xml"/>
  <Override PartName="/xl/drawings/drawing139.xml" ContentType="application/vnd.openxmlformats-officedocument.drawing+xml"/>
  <Override PartName="/xl/drawings/drawing140.xml" ContentType="application/vnd.openxmlformats-officedocument.drawing+xml"/>
  <Override PartName="/xl/drawings/drawing141.xml" ContentType="application/vnd.openxmlformats-officedocument.drawing+xml"/>
  <Override PartName="/xl/drawings/drawing142.xml" ContentType="application/vnd.openxmlformats-officedocument.drawing+xml"/>
  <Override PartName="/xl/drawings/drawing143.xml" ContentType="application/vnd.openxmlformats-officedocument.drawing+xml"/>
  <Override PartName="/xl/drawings/drawing144.xml" ContentType="application/vnd.openxmlformats-officedocument.drawing+xml"/>
  <Override PartName="/xl/drawings/drawing145.xml" ContentType="application/vnd.openxmlformats-officedocument.drawing+xml"/>
  <Override PartName="/xl/drawings/drawing146.xml" ContentType="application/vnd.openxmlformats-officedocument.drawing+xml"/>
  <Override PartName="/xl/drawings/drawing147.xml" ContentType="application/vnd.openxmlformats-officedocument.drawing+xml"/>
  <Override PartName="/xl/drawings/drawing148.xml" ContentType="application/vnd.openxmlformats-officedocument.drawing+xml"/>
  <Override PartName="/xl/drawings/drawing149.xml" ContentType="application/vnd.openxmlformats-officedocument.drawing+xml"/>
  <Override PartName="/xl/drawings/drawing150.xml" ContentType="application/vnd.openxmlformats-officedocument.drawing+xml"/>
  <Override PartName="/xl/drawings/drawing151.xml" ContentType="application/vnd.openxmlformats-officedocument.drawing+xml"/>
  <Override PartName="/xl/drawings/drawing152.xml" ContentType="application/vnd.openxmlformats-officedocument.drawing+xml"/>
  <Override PartName="/xl/drawings/drawing153.xml" ContentType="application/vnd.openxmlformats-officedocument.drawing+xml"/>
  <Override PartName="/xl/drawings/drawing154.xml" ContentType="application/vnd.openxmlformats-officedocument.drawing+xml"/>
  <Override PartName="/xl/drawings/drawing155.xml" ContentType="application/vnd.openxmlformats-officedocument.drawing+xml"/>
  <Override PartName="/xl/drawings/drawing156.xml" ContentType="application/vnd.openxmlformats-officedocument.drawing+xml"/>
  <Override PartName="/xl/drawings/drawing157.xml" ContentType="application/vnd.openxmlformats-officedocument.drawing+xml"/>
  <Override PartName="/xl/drawings/drawing158.xml" ContentType="application/vnd.openxmlformats-officedocument.drawing+xml"/>
  <Override PartName="/xl/drawings/drawing159.xml" ContentType="application/vnd.openxmlformats-officedocument.drawing+xml"/>
  <Override PartName="/xl/drawings/drawing160.xml" ContentType="application/vnd.openxmlformats-officedocument.drawing+xml"/>
  <Override PartName="/xl/drawings/drawing161.xml" ContentType="application/vnd.openxmlformats-officedocument.drawing+xml"/>
  <Override PartName="/xl/drawings/drawing162.xml" ContentType="application/vnd.openxmlformats-officedocument.drawing+xml"/>
  <Override PartName="/xl/drawings/drawing163.xml" ContentType="application/vnd.openxmlformats-officedocument.drawing+xml"/>
  <Override PartName="/xl/drawings/drawing164.xml" ContentType="application/vnd.openxmlformats-officedocument.drawing+xml"/>
  <Override PartName="/xl/drawings/drawing165.xml" ContentType="application/vnd.openxmlformats-officedocument.drawing+xml"/>
  <Override PartName="/xl/drawings/drawing166.xml" ContentType="application/vnd.openxmlformats-officedocument.drawing+xml"/>
  <Override PartName="/xl/drawings/drawing167.xml" ContentType="application/vnd.openxmlformats-officedocument.drawing+xml"/>
  <Override PartName="/xl/drawings/drawing168.xml" ContentType="application/vnd.openxmlformats-officedocument.drawing+xml"/>
  <Override PartName="/xl/drawings/drawing169.xml" ContentType="application/vnd.openxmlformats-officedocument.drawing+xml"/>
  <Override PartName="/xl/drawings/drawing170.xml" ContentType="application/vnd.openxmlformats-officedocument.drawing+xml"/>
  <Override PartName="/xl/drawings/drawing171.xml" ContentType="application/vnd.openxmlformats-officedocument.drawing+xml"/>
  <Override PartName="/xl/drawings/drawing172.xml" ContentType="application/vnd.openxmlformats-officedocument.drawing+xml"/>
  <Override PartName="/xl/drawings/drawing173.xml" ContentType="application/vnd.openxmlformats-officedocument.drawing+xml"/>
  <Override PartName="/xl/drawings/drawing174.xml" ContentType="application/vnd.openxmlformats-officedocument.drawing+xml"/>
  <Override PartName="/xl/drawings/drawing175.xml" ContentType="application/vnd.openxmlformats-officedocument.drawing+xml"/>
  <Override PartName="/xl/drawings/drawing176.xml" ContentType="application/vnd.openxmlformats-officedocument.drawing+xml"/>
  <Override PartName="/xl/drawings/drawing177.xml" ContentType="application/vnd.openxmlformats-officedocument.drawing+xml"/>
  <Override PartName="/xl/drawings/drawing178.xml" ContentType="application/vnd.openxmlformats-officedocument.drawing+xml"/>
  <Override PartName="/xl/drawings/drawing179.xml" ContentType="application/vnd.openxmlformats-officedocument.drawing+xml"/>
  <Override PartName="/xl/drawings/drawing180.xml" ContentType="application/vnd.openxmlformats-officedocument.drawing+xml"/>
  <Override PartName="/xl/drawings/drawing181.xml" ContentType="application/vnd.openxmlformats-officedocument.drawing+xml"/>
  <Override PartName="/xl/drawings/drawing182.xml" ContentType="application/vnd.openxmlformats-officedocument.drawing+xml"/>
  <Override PartName="/xl/drawings/drawing183.xml" ContentType="application/vnd.openxmlformats-officedocument.drawing+xml"/>
  <Override PartName="/xl/drawings/drawing184.xml" ContentType="application/vnd.openxmlformats-officedocument.drawing+xml"/>
  <Override PartName="/xl/drawings/drawing185.xml" ContentType="application/vnd.openxmlformats-officedocument.drawing+xml"/>
  <Override PartName="/xl/drawings/drawing186.xml" ContentType="application/vnd.openxmlformats-officedocument.drawing+xml"/>
  <Override PartName="/xl/drawings/drawing187.xml" ContentType="application/vnd.openxmlformats-officedocument.drawing+xml"/>
  <Override PartName="/xl/drawings/drawing188.xml" ContentType="application/vnd.openxmlformats-officedocument.drawing+xml"/>
  <Override PartName="/xl/drawings/drawing189.xml" ContentType="application/vnd.openxmlformats-officedocument.drawing+xml"/>
  <Override PartName="/xl/drawings/drawing190.xml" ContentType="application/vnd.openxmlformats-officedocument.drawing+xml"/>
  <Override PartName="/xl/drawings/drawing191.xml" ContentType="application/vnd.openxmlformats-officedocument.drawing+xml"/>
  <Override PartName="/xl/drawings/drawing192.xml" ContentType="application/vnd.openxmlformats-officedocument.drawing+xml"/>
  <Override PartName="/xl/drawings/drawing193.xml" ContentType="application/vnd.openxmlformats-officedocument.drawing+xml"/>
  <Override PartName="/xl/drawings/drawing194.xml" ContentType="application/vnd.openxmlformats-officedocument.drawing+xml"/>
  <Override PartName="/xl/drawings/drawing195.xml" ContentType="application/vnd.openxmlformats-officedocument.drawing+xml"/>
  <Override PartName="/xl/drawings/drawing196.xml" ContentType="application/vnd.openxmlformats-officedocument.drawing+xml"/>
  <Override PartName="/xl/drawings/drawing197.xml" ContentType="application/vnd.openxmlformats-officedocument.drawing+xml"/>
  <Override PartName="/xl/drawings/drawing198.xml" ContentType="application/vnd.openxmlformats-officedocument.drawing+xml"/>
  <Override PartName="/xl/drawings/drawing199.xml" ContentType="application/vnd.openxmlformats-officedocument.drawing+xml"/>
  <Override PartName="/xl/drawings/drawing200.xml" ContentType="application/vnd.openxmlformats-officedocument.drawing+xml"/>
  <Override PartName="/xl/drawings/drawing201.xml" ContentType="application/vnd.openxmlformats-officedocument.drawing+xml"/>
  <Override PartName="/xl/drawings/drawing202.xml" ContentType="application/vnd.openxmlformats-officedocument.drawing+xml"/>
  <Override PartName="/xl/drawings/drawing203.xml" ContentType="application/vnd.openxmlformats-officedocument.drawing+xml"/>
  <Override PartName="/xl/drawings/drawing204.xml" ContentType="application/vnd.openxmlformats-officedocument.drawing+xml"/>
  <Override PartName="/xl/drawings/drawing205.xml" ContentType="application/vnd.openxmlformats-officedocument.drawing+xml"/>
  <Override PartName="/xl/drawings/drawing206.xml" ContentType="application/vnd.openxmlformats-officedocument.drawing+xml"/>
  <Override PartName="/xl/drawings/drawing207.xml" ContentType="application/vnd.openxmlformats-officedocument.drawing+xml"/>
  <Override PartName="/xl/drawings/drawing208.xml" ContentType="application/vnd.openxmlformats-officedocument.drawing+xml"/>
  <Override PartName="/xl/drawings/drawing209.xml" ContentType="application/vnd.openxmlformats-officedocument.drawing+xml"/>
  <Override PartName="/xl/drawings/drawing210.xml" ContentType="application/vnd.openxmlformats-officedocument.drawing+xml"/>
  <Override PartName="/xl/drawings/drawing211.xml" ContentType="application/vnd.openxmlformats-officedocument.drawing+xml"/>
  <Override PartName="/xl/drawings/drawing212.xml" ContentType="application/vnd.openxmlformats-officedocument.drawing+xml"/>
  <Override PartName="/xl/drawings/drawing2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JulesWalkden\Documents\"/>
    </mc:Choice>
  </mc:AlternateContent>
  <xr:revisionPtr revIDLastSave="0" documentId="13_ncr:1_{2232D2B8-27B0-4E99-AE1E-CB916B4D0DCF}" xr6:coauthVersionLast="47" xr6:coauthVersionMax="47" xr10:uidLastSave="{00000000-0000-0000-0000-000000000000}"/>
  <bookViews>
    <workbookView xWindow="-110" yWindow="-110" windowWidth="23260" windowHeight="14860" xr2:uid="{00000000-000D-0000-FFFF-FFFF00000000}"/>
  </bookViews>
  <sheets>
    <sheet name="Cover Sheet" sheetId="1" r:id="rId1"/>
    <sheet name="Contents" sheetId="2" r:id="rId2"/>
    <sheet name="Full Results" sheetId="3" r:id="rId3"/>
    <sheet name="Table 1" sheetId="4" r:id="rId4"/>
    <sheet name="Table 2" sheetId="5" r:id="rId5"/>
    <sheet name="Table 3" sheetId="6" r:id="rId6"/>
    <sheet name="Table 4" sheetId="7" r:id="rId7"/>
    <sheet name="Table 5" sheetId="8" r:id="rId8"/>
    <sheet name="Table 6" sheetId="9" r:id="rId9"/>
    <sheet name="Table 7" sheetId="10" r:id="rId10"/>
    <sheet name="Table 8" sheetId="11" r:id="rId11"/>
    <sheet name="Table 9" sheetId="12" r:id="rId12"/>
    <sheet name="Table 10" sheetId="13" r:id="rId13"/>
    <sheet name="Table 11" sheetId="14" r:id="rId14"/>
    <sheet name="Table 12" sheetId="15" r:id="rId15"/>
    <sheet name="Table 13" sheetId="16" r:id="rId16"/>
    <sheet name="Table 14" sheetId="17" r:id="rId17"/>
    <sheet name="Table 15" sheetId="18" r:id="rId18"/>
    <sheet name="Table 16" sheetId="19" r:id="rId19"/>
    <sheet name="Table 17" sheetId="20" r:id="rId20"/>
    <sheet name="Table 18" sheetId="21" r:id="rId21"/>
    <sheet name="Table 19" sheetId="22" r:id="rId22"/>
    <sheet name="Table 20" sheetId="23" r:id="rId23"/>
    <sheet name="Table 21" sheetId="24" r:id="rId24"/>
    <sheet name="Table 22" sheetId="25" r:id="rId25"/>
    <sheet name="Table 23" sheetId="26" r:id="rId26"/>
    <sheet name="Table 24" sheetId="27" r:id="rId27"/>
    <sheet name="Table 25" sheetId="28" r:id="rId28"/>
    <sheet name="Table 26" sheetId="29" r:id="rId29"/>
    <sheet name="Table 27" sheetId="30" r:id="rId30"/>
    <sheet name="Table 28" sheetId="31" r:id="rId31"/>
    <sheet name="Table 29" sheetId="32" r:id="rId32"/>
    <sheet name="Table 30" sheetId="33" r:id="rId33"/>
    <sheet name="Table 31" sheetId="34" r:id="rId34"/>
    <sheet name="Table 32" sheetId="35" r:id="rId35"/>
    <sheet name="Table 33" sheetId="36" r:id="rId36"/>
    <sheet name="Table 34" sheetId="37" r:id="rId37"/>
    <sheet name="Table 35" sheetId="38" r:id="rId38"/>
    <sheet name="Table 36" sheetId="39" r:id="rId39"/>
    <sheet name="Table 37" sheetId="40" r:id="rId40"/>
    <sheet name="Table 38" sheetId="41" r:id="rId41"/>
    <sheet name="Table 39" sheetId="42" r:id="rId42"/>
    <sheet name="Table 40" sheetId="43" r:id="rId43"/>
    <sheet name="Table 41" sheetId="44" r:id="rId44"/>
    <sheet name="Table 42" sheetId="45" r:id="rId45"/>
    <sheet name="Table 43" sheetId="46" r:id="rId46"/>
    <sheet name="Table 44" sheetId="47" r:id="rId47"/>
    <sheet name="Table 45" sheetId="48" r:id="rId48"/>
    <sheet name="Table 46" sheetId="49" r:id="rId49"/>
    <sheet name="Table 47" sheetId="50" r:id="rId50"/>
    <sheet name="Table 48" sheetId="51" r:id="rId51"/>
    <sheet name="Table 49" sheetId="52" r:id="rId52"/>
    <sheet name="Table 50" sheetId="53" r:id="rId53"/>
    <sheet name="Table 51" sheetId="54" r:id="rId54"/>
    <sheet name="Table 52" sheetId="55" r:id="rId55"/>
    <sheet name="Table 53" sheetId="56" r:id="rId56"/>
    <sheet name="Table 54" sheetId="57" r:id="rId57"/>
    <sheet name="Table 55" sheetId="58" r:id="rId58"/>
    <sheet name="Table 56" sheetId="59" r:id="rId59"/>
    <sheet name="Table 57" sheetId="60" r:id="rId60"/>
    <sheet name="Table 58" sheetId="61" r:id="rId61"/>
    <sheet name="Table 59" sheetId="62" r:id="rId62"/>
    <sheet name="Table 60" sheetId="63" r:id="rId63"/>
    <sheet name="Table 61" sheetId="64" r:id="rId64"/>
    <sheet name="Table 62" sheetId="65" r:id="rId65"/>
    <sheet name="Table 63" sheetId="66" r:id="rId66"/>
    <sheet name="Table 64" sheetId="67" r:id="rId67"/>
    <sheet name="Table 65" sheetId="68" r:id="rId68"/>
    <sheet name="Table 66" sheetId="69" r:id="rId69"/>
    <sheet name="Table 67" sheetId="70" r:id="rId70"/>
    <sheet name="Table 68" sheetId="71" r:id="rId71"/>
    <sheet name="Table 69" sheetId="72" r:id="rId72"/>
    <sheet name="Table 70" sheetId="73" r:id="rId73"/>
    <sheet name="Table 71" sheetId="74" r:id="rId74"/>
    <sheet name="Table 72" sheetId="75" r:id="rId75"/>
    <sheet name="Table 73" sheetId="76" r:id="rId76"/>
    <sheet name="Table 74" sheetId="77" r:id="rId77"/>
    <sheet name="Table 75" sheetId="78" r:id="rId78"/>
    <sheet name="Table 76" sheetId="79" r:id="rId79"/>
    <sheet name="Table 77" sheetId="80" r:id="rId80"/>
    <sheet name="Table 78" sheetId="81" r:id="rId81"/>
    <sheet name="Table 79" sheetId="82" r:id="rId82"/>
    <sheet name="Table 80" sheetId="83" r:id="rId83"/>
    <sheet name="Table 81" sheetId="84" r:id="rId84"/>
    <sheet name="Table 82" sheetId="85" r:id="rId85"/>
    <sheet name="Table 83" sheetId="86" r:id="rId86"/>
    <sheet name="Table 84" sheetId="87" r:id="rId87"/>
    <sheet name="Table 85" sheetId="88" r:id="rId88"/>
    <sheet name="Table 86" sheetId="89" r:id="rId89"/>
    <sheet name="Table 87" sheetId="90" r:id="rId90"/>
    <sheet name="Table 88" sheetId="91" r:id="rId91"/>
    <sheet name="Table 89" sheetId="92" r:id="rId92"/>
    <sheet name="Table 90" sheetId="93" r:id="rId93"/>
    <sheet name="Table 91" sheetId="94" r:id="rId94"/>
    <sheet name="Table 92" sheetId="95" r:id="rId95"/>
    <sheet name="Table 93" sheetId="96" r:id="rId96"/>
    <sheet name="Table 94" sheetId="97" r:id="rId97"/>
    <sheet name="Table 95" sheetId="98" r:id="rId98"/>
    <sheet name="Table 96" sheetId="99" r:id="rId99"/>
    <sheet name="Table 97" sheetId="100" r:id="rId100"/>
    <sheet name="Table 98" sheetId="101" r:id="rId101"/>
    <sheet name="Table 99" sheetId="102" r:id="rId102"/>
    <sheet name="Table 100" sheetId="103" r:id="rId103"/>
    <sheet name="Table 101" sheetId="104" r:id="rId104"/>
    <sheet name="Table 102" sheetId="105" r:id="rId105"/>
    <sheet name="Table 103" sheetId="106" r:id="rId106"/>
    <sheet name="Table 104" sheetId="107" r:id="rId107"/>
    <sheet name="Table 105" sheetId="108" r:id="rId108"/>
    <sheet name="Table 106" sheetId="109" r:id="rId109"/>
    <sheet name="Table 107" sheetId="110" r:id="rId110"/>
    <sheet name="Table 108" sheetId="111" r:id="rId111"/>
    <sheet name="Table 109" sheetId="112" r:id="rId112"/>
    <sheet name="Table 110" sheetId="113" r:id="rId113"/>
    <sheet name="Table 111" sheetId="114" r:id="rId114"/>
    <sheet name="Table 112" sheetId="115" r:id="rId115"/>
    <sheet name="Table 113" sheetId="116" r:id="rId116"/>
    <sheet name="Table 114" sheetId="117" r:id="rId117"/>
    <sheet name="Table 115" sheetId="118" r:id="rId118"/>
    <sheet name="Table 116" sheetId="119" r:id="rId119"/>
    <sheet name="Table 117" sheetId="120" r:id="rId120"/>
    <sheet name="Table 118" sheetId="121" r:id="rId121"/>
    <sheet name="Table 119" sheetId="122" r:id="rId122"/>
    <sheet name="Table 120" sheetId="123" r:id="rId123"/>
    <sheet name="Table 121" sheetId="124" r:id="rId124"/>
    <sheet name="Table 122" sheetId="125" r:id="rId125"/>
    <sheet name="Table 123" sheetId="126" r:id="rId126"/>
    <sheet name="Table 124" sheetId="127" r:id="rId127"/>
    <sheet name="Table 125" sheetId="128" r:id="rId128"/>
    <sheet name="Table 126" sheetId="129" r:id="rId129"/>
    <sheet name="Table 127" sheetId="130" r:id="rId130"/>
    <sheet name="Table 128" sheetId="131" r:id="rId131"/>
    <sheet name="Table 129" sheetId="132" r:id="rId132"/>
    <sheet name="Table 130" sheetId="133" r:id="rId133"/>
    <sheet name="Table 131" sheetId="134" r:id="rId134"/>
    <sheet name="Table 132" sheetId="135" r:id="rId135"/>
    <sheet name="Table 133" sheetId="136" r:id="rId136"/>
    <sheet name="Table 134" sheetId="137" r:id="rId137"/>
    <sheet name="Table 135" sheetId="138" r:id="rId138"/>
    <sheet name="Table 136" sheetId="139" r:id="rId139"/>
    <sheet name="Table 137" sheetId="140" r:id="rId140"/>
    <sheet name="Table 138" sheetId="141" r:id="rId141"/>
    <sheet name="Table 139" sheetId="142" r:id="rId142"/>
    <sheet name="Table 140" sheetId="143" r:id="rId143"/>
    <sheet name="Table 141" sheetId="144" r:id="rId144"/>
    <sheet name="Table 142" sheetId="145" r:id="rId145"/>
    <sheet name="Table 143" sheetId="146" r:id="rId146"/>
    <sheet name="Table 144" sheetId="147" r:id="rId147"/>
    <sheet name="Table 145" sheetId="148" r:id="rId148"/>
    <sheet name="Table 146" sheetId="149" r:id="rId149"/>
    <sheet name="Table 147" sheetId="150" r:id="rId150"/>
    <sheet name="Table 148" sheetId="151" r:id="rId151"/>
    <sheet name="Table 149" sheetId="152" r:id="rId152"/>
    <sheet name="Table 150" sheetId="153" r:id="rId153"/>
    <sheet name="Table 151" sheetId="154" r:id="rId154"/>
    <sheet name="Table 152" sheetId="155" r:id="rId155"/>
    <sheet name="Table 153" sheetId="156" r:id="rId156"/>
    <sheet name="Table 154" sheetId="157" r:id="rId157"/>
    <sheet name="Table 155" sheetId="158" r:id="rId158"/>
    <sheet name="Table 156" sheetId="159" r:id="rId159"/>
    <sheet name="Table 157" sheetId="160" r:id="rId160"/>
    <sheet name="Table 158" sheetId="161" r:id="rId161"/>
    <sheet name="Table 159" sheetId="162" r:id="rId162"/>
    <sheet name="Table 160" sheetId="163" r:id="rId163"/>
    <sheet name="Table 161" sheetId="164" r:id="rId164"/>
    <sheet name="Table 162" sheetId="165" r:id="rId165"/>
    <sheet name="Table 163" sheetId="166" r:id="rId166"/>
    <sheet name="Table 164" sheetId="167" r:id="rId167"/>
    <sheet name="Table 165" sheetId="168" r:id="rId168"/>
    <sheet name="Table 166" sheetId="169" r:id="rId169"/>
    <sheet name="Table 167" sheetId="170" r:id="rId170"/>
    <sheet name="Table 168" sheetId="171" r:id="rId171"/>
    <sheet name="Table 169" sheetId="172" r:id="rId172"/>
    <sheet name="Table 170" sheetId="173" r:id="rId173"/>
    <sheet name="Table 171" sheetId="174" r:id="rId174"/>
    <sheet name="Table 172" sheetId="175" r:id="rId175"/>
    <sheet name="Table 173" sheetId="176" r:id="rId176"/>
    <sheet name="Table 174" sheetId="177" r:id="rId177"/>
    <sheet name="Table 175" sheetId="178" r:id="rId178"/>
    <sheet name="Table 176" sheetId="179" r:id="rId179"/>
    <sheet name="Table 177" sheetId="180" r:id="rId180"/>
    <sheet name="Table 178" sheetId="181" r:id="rId181"/>
    <sheet name="Table 179" sheetId="182" r:id="rId182"/>
    <sheet name="Table 180" sheetId="183" r:id="rId183"/>
    <sheet name="Table 181" sheetId="184" r:id="rId184"/>
    <sheet name="Table 182" sheetId="185" r:id="rId185"/>
    <sheet name="Table 183" sheetId="186" r:id="rId186"/>
    <sheet name="Table 184" sheetId="187" r:id="rId187"/>
    <sheet name="Table 185" sheetId="188" r:id="rId188"/>
    <sheet name="Table 186" sheetId="189" r:id="rId189"/>
    <sheet name="Table 187" sheetId="190" r:id="rId190"/>
    <sheet name="Table 188" sheetId="191" r:id="rId191"/>
    <sheet name="Table 189" sheetId="192" r:id="rId192"/>
    <sheet name="Table 190" sheetId="193" r:id="rId193"/>
    <sheet name="Table 191" sheetId="194" r:id="rId194"/>
    <sheet name="Table 192" sheetId="195" r:id="rId195"/>
    <sheet name="Table 193" sheetId="196" r:id="rId196"/>
    <sheet name="Table 194" sheetId="197" r:id="rId197"/>
    <sheet name="Table 195" sheetId="198" r:id="rId198"/>
    <sheet name="Table 196" sheetId="199" r:id="rId199"/>
    <sheet name="Table 197" sheetId="200" r:id="rId200"/>
    <sheet name="Table 198" sheetId="201" r:id="rId201"/>
    <sheet name="Table 199" sheetId="202" r:id="rId202"/>
    <sheet name="Table 200" sheetId="203" r:id="rId203"/>
    <sheet name="Table 201" sheetId="204" r:id="rId204"/>
    <sheet name="Table 202" sheetId="205" r:id="rId205"/>
    <sheet name="Table 203" sheetId="206" r:id="rId206"/>
    <sheet name="Table 204" sheetId="207" r:id="rId207"/>
    <sheet name="Table 205" sheetId="208" r:id="rId208"/>
    <sheet name="Table 206" sheetId="209" r:id="rId209"/>
    <sheet name="Table 207" sheetId="210" r:id="rId210"/>
    <sheet name="Table 208" sheetId="211" r:id="rId211"/>
    <sheet name="Table 209" sheetId="212" r:id="rId212"/>
    <sheet name="Table 210" sheetId="213" r:id="rId2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822" i="3" l="1"/>
  <c r="D12" i="59"/>
  <c r="E12" i="59"/>
  <c r="F12" i="59"/>
  <c r="G12" i="59"/>
  <c r="H12" i="59"/>
  <c r="I12" i="59"/>
  <c r="J12" i="59"/>
  <c r="K12" i="59"/>
  <c r="L12" i="59"/>
  <c r="M12" i="59"/>
  <c r="N12" i="59"/>
  <c r="O12" i="59"/>
  <c r="P12" i="59"/>
  <c r="Q12" i="59"/>
  <c r="R12" i="59"/>
  <c r="AN258" i="3"/>
  <c r="AL258" i="3"/>
  <c r="AM258" i="3"/>
  <c r="C1446" i="3"/>
  <c r="C1437" i="3"/>
  <c r="C12" i="59"/>
  <c r="B24" i="213"/>
  <c r="B24" i="212"/>
  <c r="B19" i="211"/>
  <c r="B19" i="210"/>
  <c r="B16" i="209"/>
  <c r="B16" i="208"/>
  <c r="B16" i="207"/>
  <c r="B19" i="206"/>
  <c r="B19" i="205"/>
  <c r="B19" i="204"/>
  <c r="B19" i="203"/>
  <c r="B19" i="202"/>
  <c r="B19" i="201"/>
  <c r="B19" i="200"/>
  <c r="B19" i="199"/>
  <c r="B16" i="198"/>
  <c r="B19" i="197"/>
  <c r="B15" i="196"/>
  <c r="B15" i="195"/>
  <c r="B15" i="194"/>
  <c r="B15" i="193"/>
  <c r="B15" i="192"/>
  <c r="B15" i="191"/>
  <c r="B15" i="190"/>
  <c r="B15" i="189"/>
  <c r="B15" i="188"/>
  <c r="B15" i="187"/>
  <c r="B15" i="186"/>
  <c r="B15" i="185"/>
  <c r="B15" i="184"/>
  <c r="B15" i="183"/>
  <c r="B19" i="182"/>
  <c r="B19" i="181"/>
  <c r="B19" i="180"/>
  <c r="B19" i="179"/>
  <c r="B16" i="178"/>
  <c r="B16" i="177"/>
  <c r="B16" i="176"/>
  <c r="B16" i="175"/>
  <c r="B16" i="174"/>
  <c r="B16" i="173"/>
  <c r="B15" i="172"/>
  <c r="B15" i="171"/>
  <c r="B15" i="170"/>
  <c r="B15" i="169"/>
  <c r="B15" i="168"/>
  <c r="B15" i="167"/>
  <c r="B15" i="166"/>
  <c r="B15" i="165"/>
  <c r="B15" i="164"/>
  <c r="B15" i="163"/>
  <c r="B15" i="162"/>
  <c r="B15" i="161"/>
  <c r="B15" i="160"/>
  <c r="B15" i="159"/>
  <c r="B15" i="158"/>
  <c r="B19" i="157"/>
  <c r="B20" i="156"/>
  <c r="B16" i="155"/>
  <c r="B18" i="154"/>
  <c r="B18" i="153"/>
  <c r="B16" i="152"/>
  <c r="B16" i="151"/>
  <c r="B16" i="150"/>
  <c r="B16" i="149"/>
  <c r="B16" i="148"/>
  <c r="B16" i="147"/>
  <c r="B16" i="146"/>
  <c r="B16" i="145"/>
  <c r="B16" i="144"/>
  <c r="B16" i="143"/>
  <c r="B16" i="142"/>
  <c r="B16" i="141"/>
  <c r="B16" i="140"/>
  <c r="B16" i="139"/>
  <c r="B16" i="138"/>
  <c r="B22" i="137"/>
  <c r="B22" i="136"/>
  <c r="B22" i="135"/>
  <c r="B22" i="134"/>
  <c r="B22" i="133"/>
  <c r="B22" i="132"/>
  <c r="B22" i="131"/>
  <c r="B22" i="130"/>
  <c r="B22" i="129"/>
  <c r="B22" i="128"/>
  <c r="B22" i="127"/>
  <c r="B22" i="126"/>
  <c r="B22" i="125"/>
  <c r="B22" i="124"/>
  <c r="B22" i="123"/>
  <c r="B21" i="122"/>
  <c r="B18" i="121"/>
  <c r="B20" i="120"/>
  <c r="B16" i="119"/>
  <c r="B16" i="118"/>
  <c r="B16" i="117"/>
  <c r="B16" i="116"/>
  <c r="B16" i="115"/>
  <c r="B16" i="114"/>
  <c r="B16" i="113"/>
  <c r="B16" i="112"/>
  <c r="B16" i="111"/>
  <c r="B16" i="110"/>
  <c r="B16" i="109"/>
  <c r="B16" i="108"/>
  <c r="B16" i="107"/>
  <c r="B16" i="106"/>
  <c r="B16" i="105"/>
  <c r="B19" i="104"/>
  <c r="B19" i="103"/>
  <c r="B19" i="102"/>
  <c r="B19" i="101"/>
  <c r="B19" i="100"/>
  <c r="B19" i="99"/>
  <c r="B19" i="98"/>
  <c r="B19" i="97"/>
  <c r="B19" i="96"/>
  <c r="B22" i="95"/>
  <c r="B18" i="94"/>
  <c r="B18" i="93"/>
  <c r="B18" i="92"/>
  <c r="B18" i="91"/>
  <c r="B18" i="90"/>
  <c r="B18" i="89"/>
  <c r="B18" i="88"/>
  <c r="B18" i="87"/>
  <c r="B18" i="86"/>
  <c r="B18" i="85"/>
  <c r="B18" i="84"/>
  <c r="B18" i="83"/>
  <c r="B18" i="82"/>
  <c r="B18" i="81"/>
  <c r="B18" i="80"/>
  <c r="B18" i="79"/>
  <c r="B18" i="78"/>
  <c r="B18" i="77"/>
  <c r="B30" i="76"/>
  <c r="B18" i="75"/>
  <c r="B18" i="74"/>
  <c r="B18" i="73"/>
  <c r="B18" i="72"/>
  <c r="B18" i="71"/>
  <c r="B18" i="70"/>
  <c r="B18" i="69"/>
  <c r="B18" i="68"/>
  <c r="B18" i="67"/>
  <c r="B18" i="66"/>
  <c r="B18" i="65"/>
  <c r="B18" i="64"/>
  <c r="B18" i="63"/>
  <c r="B18" i="62"/>
  <c r="B18" i="61"/>
  <c r="B18" i="60"/>
  <c r="B18" i="59"/>
  <c r="B22" i="58"/>
  <c r="B22" i="57"/>
  <c r="B22" i="56"/>
  <c r="B22" i="55"/>
  <c r="B22" i="54"/>
  <c r="B22" i="53"/>
  <c r="B22" i="52"/>
  <c r="B22" i="51"/>
  <c r="B22" i="50"/>
  <c r="B22" i="49"/>
  <c r="B22" i="48"/>
  <c r="B22" i="47"/>
  <c r="B22" i="46"/>
  <c r="B22" i="45"/>
  <c r="B22" i="44"/>
  <c r="B22" i="43"/>
  <c r="B22" i="42"/>
  <c r="B22" i="41"/>
  <c r="B65" i="40"/>
  <c r="B19" i="39"/>
  <c r="B26" i="38"/>
  <c r="B28" i="37"/>
  <c r="B17" i="36"/>
  <c r="B17" i="35"/>
  <c r="B17" i="34"/>
  <c r="B17" i="33"/>
  <c r="B17" i="32"/>
  <c r="B17" i="31"/>
  <c r="B17" i="30"/>
  <c r="B17" i="29"/>
  <c r="B17" i="28"/>
  <c r="B17" i="27"/>
  <c r="B30" i="26"/>
  <c r="B30" i="25"/>
  <c r="B16" i="24"/>
  <c r="B16" i="23"/>
  <c r="B16" i="22"/>
  <c r="B16" i="21"/>
  <c r="B16" i="20"/>
  <c r="B16" i="19"/>
  <c r="B16" i="18"/>
  <c r="B22" i="17"/>
  <c r="B22" i="16"/>
  <c r="B22" i="15"/>
  <c r="B22" i="14"/>
  <c r="B22" i="13"/>
  <c r="B22" i="12"/>
  <c r="B22" i="11"/>
  <c r="B22" i="10"/>
  <c r="B22" i="9"/>
  <c r="B22" i="8"/>
  <c r="B22" i="7"/>
  <c r="B22" i="6"/>
  <c r="B22" i="5"/>
  <c r="B22" i="4"/>
  <c r="E218" i="2"/>
  <c r="D218" i="2"/>
  <c r="E217" i="2"/>
  <c r="D217" i="2"/>
  <c r="E216" i="2"/>
  <c r="D216" i="2"/>
  <c r="E215" i="2"/>
  <c r="D215" i="2"/>
  <c r="E214" i="2"/>
  <c r="D214" i="2"/>
  <c r="E213" i="2"/>
  <c r="D213" i="2"/>
  <c r="E212" i="2"/>
  <c r="D212" i="2"/>
  <c r="E211" i="2"/>
  <c r="D211" i="2"/>
  <c r="E210" i="2"/>
  <c r="D210" i="2"/>
  <c r="E209" i="2"/>
  <c r="D209" i="2"/>
  <c r="E208" i="2"/>
  <c r="D208" i="2"/>
  <c r="E207" i="2"/>
  <c r="D207" i="2"/>
  <c r="E206" i="2"/>
  <c r="D206" i="2"/>
  <c r="E205" i="2"/>
  <c r="D205" i="2"/>
  <c r="D204" i="2"/>
  <c r="E203" i="2"/>
  <c r="D203" i="2"/>
  <c r="E202" i="2"/>
  <c r="D202" i="2"/>
  <c r="E201" i="2"/>
  <c r="D201" i="2"/>
  <c r="E200" i="2"/>
  <c r="D200" i="2"/>
  <c r="E199" i="2"/>
  <c r="D199" i="2"/>
  <c r="D198" i="2"/>
  <c r="E197" i="2"/>
  <c r="D197" i="2"/>
  <c r="E196" i="2"/>
  <c r="D196" i="2"/>
  <c r="E195" i="2"/>
  <c r="D195" i="2"/>
  <c r="E194" i="2"/>
  <c r="D194" i="2"/>
  <c r="E193" i="2"/>
  <c r="D193" i="2"/>
  <c r="E192" i="2"/>
  <c r="D192" i="2"/>
  <c r="E191" i="2"/>
  <c r="D191" i="2"/>
  <c r="E190" i="2"/>
  <c r="D190" i="2"/>
  <c r="E189" i="2"/>
  <c r="D189" i="2"/>
  <c r="D188" i="2"/>
  <c r="E187" i="2"/>
  <c r="D187" i="2"/>
  <c r="E186" i="2"/>
  <c r="D186" i="2"/>
  <c r="E185" i="2"/>
  <c r="D185" i="2"/>
  <c r="D184" i="2"/>
  <c r="E183" i="2"/>
  <c r="D183" i="2"/>
  <c r="E182" i="2"/>
  <c r="D182" i="2"/>
  <c r="E181" i="2"/>
  <c r="D181" i="2"/>
  <c r="E180" i="2"/>
  <c r="D180" i="2"/>
  <c r="D179" i="2"/>
  <c r="E178" i="2"/>
  <c r="D178" i="2"/>
  <c r="E177" i="2"/>
  <c r="D177" i="2"/>
  <c r="E176" i="2"/>
  <c r="D176" i="2"/>
  <c r="E175" i="2"/>
  <c r="D175" i="2"/>
  <c r="E174" i="2"/>
  <c r="D174" i="2"/>
  <c r="E173" i="2"/>
  <c r="D173" i="2"/>
  <c r="E172" i="2"/>
  <c r="D172" i="2"/>
  <c r="E171" i="2"/>
  <c r="D171" i="2"/>
  <c r="E170" i="2"/>
  <c r="D170" i="2"/>
  <c r="E169" i="2"/>
  <c r="D169" i="2"/>
  <c r="E168" i="2"/>
  <c r="D168" i="2"/>
  <c r="E167" i="2"/>
  <c r="D167" i="2"/>
  <c r="E166" i="2"/>
  <c r="D166" i="2"/>
  <c r="E165" i="2"/>
  <c r="D165" i="2"/>
  <c r="E164" i="2"/>
  <c r="D164" i="2"/>
  <c r="D163" i="2"/>
  <c r="E162" i="2"/>
  <c r="D162" i="2"/>
  <c r="E161" i="2"/>
  <c r="D161" i="2"/>
  <c r="E160" i="2"/>
  <c r="D160" i="2"/>
  <c r="E159" i="2"/>
  <c r="D159" i="2"/>
  <c r="E158" i="2"/>
  <c r="D158" i="2"/>
  <c r="E157" i="2"/>
  <c r="D157" i="2"/>
  <c r="E156" i="2"/>
  <c r="D156" i="2"/>
  <c r="E155" i="2"/>
  <c r="D155" i="2"/>
  <c r="E154" i="2"/>
  <c r="D154" i="2"/>
  <c r="E153" i="2"/>
  <c r="D153" i="2"/>
  <c r="E152" i="2"/>
  <c r="D152" i="2"/>
  <c r="E151" i="2"/>
  <c r="D151" i="2"/>
  <c r="E150" i="2"/>
  <c r="D150" i="2"/>
  <c r="E149" i="2"/>
  <c r="D149" i="2"/>
  <c r="E148" i="2"/>
  <c r="D148" i="2"/>
  <c r="E147" i="2"/>
  <c r="D147" i="2"/>
  <c r="E146" i="2"/>
  <c r="D146" i="2"/>
  <c r="E145" i="2"/>
  <c r="D145" i="2"/>
  <c r="E144" i="2"/>
  <c r="D144" i="2"/>
  <c r="D143" i="2"/>
  <c r="E142" i="2"/>
  <c r="D142" i="2"/>
  <c r="E141" i="2"/>
  <c r="D141" i="2"/>
  <c r="E140" i="2"/>
  <c r="D140" i="2"/>
  <c r="E139" i="2"/>
  <c r="D139" i="2"/>
  <c r="E138" i="2"/>
  <c r="D138" i="2"/>
  <c r="E137" i="2"/>
  <c r="D137" i="2"/>
  <c r="E136" i="2"/>
  <c r="D136" i="2"/>
  <c r="E135" i="2"/>
  <c r="D135" i="2"/>
  <c r="E134" i="2"/>
  <c r="D134" i="2"/>
  <c r="E133" i="2"/>
  <c r="D133" i="2"/>
  <c r="E132" i="2"/>
  <c r="D132" i="2"/>
  <c r="E131" i="2"/>
  <c r="D131" i="2"/>
  <c r="E130" i="2"/>
  <c r="D130" i="2"/>
  <c r="E129" i="2"/>
  <c r="D129" i="2"/>
  <c r="D128" i="2"/>
  <c r="E127" i="2"/>
  <c r="D127" i="2"/>
  <c r="E126" i="2"/>
  <c r="D126" i="2"/>
  <c r="E125" i="2"/>
  <c r="D125" i="2"/>
  <c r="E124" i="2"/>
  <c r="D124" i="2"/>
  <c r="E123" i="2"/>
  <c r="D123" i="2"/>
  <c r="E122" i="2"/>
  <c r="D122" i="2"/>
  <c r="E121" i="2"/>
  <c r="D121" i="2"/>
  <c r="E120" i="2"/>
  <c r="D120" i="2"/>
  <c r="E119" i="2"/>
  <c r="D119" i="2"/>
  <c r="E118" i="2"/>
  <c r="D118" i="2"/>
  <c r="E117" i="2"/>
  <c r="D117" i="2"/>
  <c r="E116" i="2"/>
  <c r="D116" i="2"/>
  <c r="E115" i="2"/>
  <c r="D115" i="2"/>
  <c r="E114" i="2"/>
  <c r="D114" i="2"/>
  <c r="E113" i="2"/>
  <c r="D113" i="2"/>
  <c r="E112" i="2"/>
  <c r="D112" i="2"/>
  <c r="E111" i="2"/>
  <c r="D111" i="2"/>
  <c r="D110" i="2"/>
  <c r="E109" i="2"/>
  <c r="D109" i="2"/>
  <c r="E108" i="2"/>
  <c r="D108" i="2"/>
  <c r="E107" i="2"/>
  <c r="D107" i="2"/>
  <c r="E106" i="2"/>
  <c r="D106" i="2"/>
  <c r="E105" i="2"/>
  <c r="D105" i="2"/>
  <c r="E104" i="2"/>
  <c r="D104" i="2"/>
  <c r="E103" i="2"/>
  <c r="D103" i="2"/>
  <c r="D102" i="2"/>
  <c r="E101" i="2"/>
  <c r="D101" i="2"/>
  <c r="E100" i="2"/>
  <c r="D100" i="2"/>
  <c r="E99" i="2"/>
  <c r="D99" i="2"/>
  <c r="E98" i="2"/>
  <c r="D98" i="2"/>
  <c r="E97" i="2"/>
  <c r="D97" i="2"/>
  <c r="E96" i="2"/>
  <c r="D96" i="2"/>
  <c r="E95" i="2"/>
  <c r="D95" i="2"/>
  <c r="E94" i="2"/>
  <c r="D94" i="2"/>
  <c r="E93" i="2"/>
  <c r="D93" i="2"/>
  <c r="E92" i="2"/>
  <c r="D92" i="2"/>
  <c r="E91" i="2"/>
  <c r="D91" i="2"/>
  <c r="E90" i="2"/>
  <c r="D90" i="2"/>
  <c r="E89" i="2"/>
  <c r="D89" i="2"/>
  <c r="E88" i="2"/>
  <c r="D88" i="2"/>
  <c r="E87" i="2"/>
  <c r="D87" i="2"/>
  <c r="E86" i="2"/>
  <c r="D86" i="2"/>
  <c r="E85" i="2"/>
  <c r="D85" i="2"/>
  <c r="E84" i="2"/>
  <c r="D84" i="2"/>
  <c r="E83" i="2"/>
  <c r="D83" i="2"/>
  <c r="D82" i="2"/>
  <c r="E81" i="2"/>
  <c r="D81" i="2"/>
  <c r="E80" i="2"/>
  <c r="D80" i="2"/>
  <c r="E79" i="2"/>
  <c r="D79" i="2"/>
  <c r="E78" i="2"/>
  <c r="D78" i="2"/>
  <c r="E77" i="2"/>
  <c r="D77" i="2"/>
  <c r="E76" i="2"/>
  <c r="D76" i="2"/>
  <c r="E75" i="2"/>
  <c r="D75" i="2"/>
  <c r="E74" i="2"/>
  <c r="D74" i="2"/>
  <c r="E73" i="2"/>
  <c r="D73" i="2"/>
  <c r="E72" i="2"/>
  <c r="D72" i="2"/>
  <c r="E71" i="2"/>
  <c r="D71" i="2"/>
  <c r="E70" i="2"/>
  <c r="D70" i="2"/>
  <c r="E69" i="2"/>
  <c r="D69" i="2"/>
  <c r="E68" i="2"/>
  <c r="D68" i="2"/>
  <c r="E67" i="2"/>
  <c r="D67" i="2"/>
  <c r="E66" i="2"/>
  <c r="D66" i="2"/>
  <c r="E65" i="2"/>
  <c r="D65" i="2"/>
  <c r="D64" i="2"/>
  <c r="E63" i="2"/>
  <c r="D63" i="2"/>
  <c r="E62" i="2"/>
  <c r="D62" i="2"/>
  <c r="E61" i="2"/>
  <c r="D61" i="2"/>
  <c r="E60" i="2"/>
  <c r="D60" i="2"/>
  <c r="E59" i="2"/>
  <c r="D59" i="2"/>
  <c r="E58" i="2"/>
  <c r="D58" i="2"/>
  <c r="E57" i="2"/>
  <c r="D57" i="2"/>
  <c r="E56" i="2"/>
  <c r="D56" i="2"/>
  <c r="E55" i="2"/>
  <c r="D55" i="2"/>
  <c r="E54" i="2"/>
  <c r="D54" i="2"/>
  <c r="E53" i="2"/>
  <c r="D53" i="2"/>
  <c r="E52" i="2"/>
  <c r="D52" i="2"/>
  <c r="E51" i="2"/>
  <c r="D51" i="2"/>
  <c r="E50" i="2"/>
  <c r="D50" i="2"/>
  <c r="E49" i="2"/>
  <c r="D49" i="2"/>
  <c r="E48" i="2"/>
  <c r="D48" i="2"/>
  <c r="E47" i="2"/>
  <c r="D47" i="2"/>
  <c r="D46" i="2"/>
  <c r="E45" i="2"/>
  <c r="D45" i="2"/>
  <c r="E44" i="2"/>
  <c r="D44" i="2"/>
  <c r="E43" i="2"/>
  <c r="D43" i="2"/>
  <c r="E42" i="2"/>
  <c r="D42" i="2"/>
  <c r="E41" i="2"/>
  <c r="D41" i="2"/>
  <c r="E40" i="2"/>
  <c r="D40" i="2"/>
  <c r="E39" i="2"/>
  <c r="D39" i="2"/>
  <c r="E38" i="2"/>
  <c r="D38" i="2"/>
  <c r="E37" i="2"/>
  <c r="D37" i="2"/>
  <c r="E36" i="2"/>
  <c r="D36" i="2"/>
  <c r="E35" i="2"/>
  <c r="D35" i="2"/>
  <c r="E34" i="2"/>
  <c r="D34" i="2"/>
  <c r="E33" i="2"/>
  <c r="D33" i="2"/>
  <c r="D32" i="2"/>
  <c r="E31" i="2"/>
  <c r="D31" i="2"/>
  <c r="E30" i="2"/>
  <c r="D30" i="2"/>
  <c r="E29" i="2"/>
  <c r="D29" i="2"/>
  <c r="E28" i="2"/>
  <c r="D28" i="2"/>
  <c r="E27" i="2"/>
  <c r="D27" i="2"/>
  <c r="E26" i="2"/>
  <c r="D26" i="2"/>
  <c r="E25" i="2"/>
  <c r="D25" i="2"/>
  <c r="E24" i="2"/>
  <c r="D24" i="2"/>
  <c r="D23" i="2"/>
  <c r="E22" i="2"/>
  <c r="D22" i="2"/>
  <c r="E21" i="2"/>
  <c r="D21" i="2"/>
  <c r="E20" i="2"/>
  <c r="D20" i="2"/>
  <c r="E19" i="2"/>
  <c r="D19" i="2"/>
  <c r="E18" i="2"/>
  <c r="D18" i="2"/>
  <c r="E17" i="2"/>
  <c r="D17" i="2"/>
  <c r="D16" i="2"/>
  <c r="E15" i="2"/>
  <c r="D15" i="2"/>
  <c r="E14" i="2"/>
  <c r="D14" i="2"/>
  <c r="E13" i="2"/>
  <c r="D13" i="2"/>
  <c r="E12" i="2"/>
  <c r="D12" i="2"/>
  <c r="E11" i="2"/>
  <c r="D11" i="2"/>
  <c r="E10" i="2"/>
  <c r="D10" i="2"/>
  <c r="D9" i="2"/>
  <c r="D6" i="2"/>
  <c r="F20" i="1"/>
</calcChain>
</file>

<file path=xl/sharedStrings.xml><?xml version="1.0" encoding="utf-8"?>
<sst xmlns="http://schemas.openxmlformats.org/spreadsheetml/2006/main" count="14785" uniqueCount="631">
  <si>
    <t>Public First Poll for Boots</t>
  </si>
  <si>
    <t>Fieldwork:</t>
  </si>
  <si>
    <t>16th Jan - 30th Jan 2026</t>
  </si>
  <si>
    <t xml:space="preserve">Interview Method: </t>
  </si>
  <si>
    <t>Online Survey</t>
  </si>
  <si>
    <t>Population represented:</t>
  </si>
  <si>
    <t>UK Adults</t>
  </si>
  <si>
    <t>Sample size:</t>
  </si>
  <si>
    <t>Methodology:</t>
  </si>
  <si>
    <t>Public First is a member of the BPC and abides by its rules. For more information please contact the Public First polling team:</t>
  </si>
  <si>
    <t>Table of Contents</t>
  </si>
  <si>
    <t>Individual Tables</t>
  </si>
  <si>
    <t>Full Result Row</t>
  </si>
  <si>
    <t>Question Base</t>
  </si>
  <si>
    <t/>
  </si>
  <si>
    <t>Total</t>
  </si>
  <si>
    <t>Male</t>
  </si>
  <si>
    <t>Female</t>
  </si>
  <si>
    <t>Unweighted</t>
  </si>
  <si>
    <t>Weighted</t>
  </si>
  <si>
    <t>18-24</t>
  </si>
  <si>
    <t>25-34</t>
  </si>
  <si>
    <t>35-44</t>
  </si>
  <si>
    <t>45-54</t>
  </si>
  <si>
    <t>55-64</t>
  </si>
  <si>
    <t>65+</t>
  </si>
  <si>
    <t>AB</t>
  </si>
  <si>
    <t>C1</t>
  </si>
  <si>
    <t>C2</t>
  </si>
  <si>
    <t>DE</t>
  </si>
  <si>
    <t>London</t>
  </si>
  <si>
    <t>South East</t>
  </si>
  <si>
    <t>South West</t>
  </si>
  <si>
    <t>East of England</t>
  </si>
  <si>
    <t>East Midlands</t>
  </si>
  <si>
    <t>West Midlands</t>
  </si>
  <si>
    <t>Yorkshire and the Humber</t>
  </si>
  <si>
    <t>North East</t>
  </si>
  <si>
    <t>North West</t>
  </si>
  <si>
    <t>Scotland</t>
  </si>
  <si>
    <t>Wales</t>
  </si>
  <si>
    <t>Northern Ireland</t>
  </si>
  <si>
    <t>Conservative Party</t>
  </si>
  <si>
    <t>Labour Party</t>
  </si>
  <si>
    <t>Liberal Democrats</t>
  </si>
  <si>
    <t>Reform UK</t>
  </si>
  <si>
    <t>Green Party</t>
  </si>
  <si>
    <t>Occasional</t>
  </si>
  <si>
    <t>Regular</t>
  </si>
  <si>
    <t>Never</t>
  </si>
  <si>
    <t>No</t>
  </si>
  <si>
    <t>Yes</t>
  </si>
  <si>
    <t>Good</t>
  </si>
  <si>
    <t>Bad</t>
  </si>
  <si>
    <t>Gender</t>
  </si>
  <si>
    <t>Age</t>
  </si>
  <si>
    <t>Social Grade</t>
  </si>
  <si>
    <t>Region</t>
  </si>
  <si>
    <t>2024</t>
  </si>
  <si>
    <t>Fq shopping at Boots</t>
  </si>
  <si>
    <t>Regular prescription?</t>
  </si>
  <si>
    <t>Health condition?</t>
  </si>
  <si>
    <t>Private healthcare?</t>
  </si>
  <si>
    <t>Physical health</t>
  </si>
  <si>
    <t>Mental health</t>
  </si>
  <si>
    <t xml:space="preserve"> Boots</t>
  </si>
  <si>
    <t xml:space="preserve"> M&amp;S</t>
  </si>
  <si>
    <t xml:space="preserve"> Superdrug</t>
  </si>
  <si>
    <t xml:space="preserve"> Holland &amp; Barrett</t>
  </si>
  <si>
    <t xml:space="preserve"> John Lewis</t>
  </si>
  <si>
    <t xml:space="preserve"> The co-op</t>
  </si>
  <si>
    <t>Everyday or almost everyday</t>
  </si>
  <si>
    <t>Multiple times a week</t>
  </si>
  <si>
    <t>Once a week</t>
  </si>
  <si>
    <t>Multiple times a month</t>
  </si>
  <si>
    <t>Once a month</t>
  </si>
  <si>
    <t>Multiple times a year</t>
  </si>
  <si>
    <t>Once a year</t>
  </si>
  <si>
    <t>Less often</t>
  </si>
  <si>
    <t>N/A - I never purchase items from this shop</t>
  </si>
  <si>
    <t>Grid Summary:  How often do you purchase items from the following shops in person?</t>
  </si>
  <si>
    <t>Fieldwork: 16th Jan - 30th Jan 2026</t>
  </si>
  <si>
    <t>BASE: All Respondents</t>
  </si>
  <si>
    <t> How often do you purchase items from the following shops in person?: Boots</t>
  </si>
  <si>
    <t> How often do you purchase items from the following shops in person?: M&amp;S</t>
  </si>
  <si>
    <t> How often do you purchase items from the following shops in person?: Superdrug</t>
  </si>
  <si>
    <t> How often do you purchase items from the following shops in person?: Holland &amp; Barrett</t>
  </si>
  <si>
    <t> How often do you purchase items from the following shops in person?: John Lewis</t>
  </si>
  <si>
    <t> How often do you purchase items from the following shops in person?: The co-op</t>
  </si>
  <si>
    <t>N/A - I never purchase items online from this shop</t>
  </si>
  <si>
    <t>Grid Summary: How often do you purchase items from the following shops online?</t>
  </si>
  <si>
    <t>How often do you purchase items from the following shops online?: Boots</t>
  </si>
  <si>
    <t>How often do you purchase items from the following shops online?: M&amp;S</t>
  </si>
  <si>
    <t>How often do you purchase items from the following shops online?: Superdrug</t>
  </si>
  <si>
    <t>How often do you purchase items from the following shops online?: Holland &amp; Barrett</t>
  </si>
  <si>
    <t>How often do you purchase items from the following shops online?: John Lewis</t>
  </si>
  <si>
    <t>How often do you purchase items from the following shops online?: The co-op</t>
  </si>
  <si>
    <t xml:space="preserve"> Boots Advantage Card</t>
  </si>
  <si>
    <t xml:space="preserve"> Superdrug Health &amp; Beautycard</t>
  </si>
  <si>
    <t xml:space="preserve"> M&amp;S Sparks Card</t>
  </si>
  <si>
    <t xml:space="preserve"> Holland &amp; Barrett Rewards for Life</t>
  </si>
  <si>
    <t xml:space="preserve"> My John Lewis Membership Card</t>
  </si>
  <si>
    <t xml:space="preserve"> Co-op Membership</t>
  </si>
  <si>
    <t>I have this card</t>
  </si>
  <si>
    <t>I do not have this card</t>
  </si>
  <si>
    <t>Not sure</t>
  </si>
  <si>
    <t>Grid Summary: And do you have any of the following loyalty cards?</t>
  </si>
  <si>
    <t>And do you have any of the following loyalty cards?: Boots Advantage Card</t>
  </si>
  <si>
    <t>And do you have any of the following loyalty cards?: Superdrug Health &amp; Beautycard</t>
  </si>
  <si>
    <t>And do you have any of the following loyalty cards?: M&amp;S Sparks Card</t>
  </si>
  <si>
    <t>And do you have any of the following loyalty cards?: Holland &amp; Barrett Rewards for Life</t>
  </si>
  <si>
    <t>And do you have any of the following loyalty cards?: My John Lewis Membership Card</t>
  </si>
  <si>
    <t>And do you have any of the following loyalty cards?: Co-op Membership</t>
  </si>
  <si>
    <t>Cost of living</t>
  </si>
  <si>
    <t>Levels of immigration</t>
  </si>
  <si>
    <t>State of the economy</t>
  </si>
  <si>
    <t>Quality of health services</t>
  </si>
  <si>
    <t>Access to health services</t>
  </si>
  <si>
    <t>Levels of crime</t>
  </si>
  <si>
    <t>Availability of housing</t>
  </si>
  <si>
    <t>Threat of climate change</t>
  </si>
  <si>
    <t>Level of taxation</t>
  </si>
  <si>
    <t>Number of people on welfare</t>
  </si>
  <si>
    <t>Britain leaving the EU</t>
  </si>
  <si>
    <t>State of Britain’s Armed Forces</t>
  </si>
  <si>
    <t>Quality / cost of public transport</t>
  </si>
  <si>
    <t>Threat of terrorism</t>
  </si>
  <si>
    <t>Quality of and access to schools / universities</t>
  </si>
  <si>
    <t>Access to good pensions</t>
  </si>
  <si>
    <t>None of the above</t>
  </si>
  <si>
    <t>Which do you think are the most important issues facing the country at this time? Please select up to three.</t>
  </si>
  <si>
    <t>Affordable housing / housing availability</t>
  </si>
  <si>
    <t>Access to healthcare services (e.g. vaccinations, health screening and testing, GP appointments etc…)</t>
  </si>
  <si>
    <t>Crime and antisocial behaviour</t>
  </si>
  <si>
    <t>State of your local high street</t>
  </si>
  <si>
    <t>Availability and quality of local jobs</t>
  </si>
  <si>
    <t>Cleanliness of streets and public spaces</t>
  </si>
  <si>
    <t>Quality and range of local shops</t>
  </si>
  <si>
    <t>Homelessness or rough sleeping</t>
  </si>
  <si>
    <t>Environmental issues (e.g. pollution, waste, climate impacts)</t>
  </si>
  <si>
    <t>Access to and quality of local transport</t>
  </si>
  <si>
    <t>Community facilities (e.g. libraries, youth centres, leisure centres)</t>
  </si>
  <si>
    <t>Social isolation or loneliness</t>
  </si>
  <si>
    <t>Availability of leisure, cultural and hospitality services</t>
  </si>
  <si>
    <t>Access to green spaces or parks</t>
  </si>
  <si>
    <t>Quality and accessibility of local schools</t>
  </si>
  <si>
    <t>Access to childcare</t>
  </si>
  <si>
    <t>And which do you think are the most important issues facing your local area at this time?   Select up to three.</t>
  </si>
  <si>
    <t xml:space="preserve"> Providing convenient access to everyday services and amenities</t>
  </si>
  <si>
    <t xml:space="preserve"> Supporting the local economy</t>
  </si>
  <si>
    <t xml:space="preserve"> Supporting local jobs</t>
  </si>
  <si>
    <t xml:space="preserve"> Supporting your mental health and wellbeing</t>
  </si>
  <si>
    <t xml:space="preserve"> Supporting your overall health and wellbeing</t>
  </si>
  <si>
    <t xml:space="preserve"> Contributing to overall quality of life</t>
  </si>
  <si>
    <t xml:space="preserve"> Supporting vulnerable people in your community</t>
  </si>
  <si>
    <t xml:space="preserve"> Giving people pride and a sense of belonging in the area</t>
  </si>
  <si>
    <t xml:space="preserve"> Giving people opportunities to create social connections</t>
  </si>
  <si>
    <t>Very important</t>
  </si>
  <si>
    <t>Important</t>
  </si>
  <si>
    <t>Not very important</t>
  </si>
  <si>
    <t>Not at all important</t>
  </si>
  <si>
    <t>Grid Summary: How important would you say your local high street is with regards to the following?</t>
  </si>
  <si>
    <t>How important would you say your local high street is with regards to the following?: Providing convenient access to everyday services and amenities</t>
  </si>
  <si>
    <t>How important would you say your local high street is with regards to the following?: Supporting the local economy</t>
  </si>
  <si>
    <t>How important would you say your local high street is with regards to the following?: Supporting local jobs</t>
  </si>
  <si>
    <t>How important would you say your local high street is with regards to the following?: Supporting your mental health and wellbeing</t>
  </si>
  <si>
    <t>How important would you say your local high street is with regards to the following?: Supporting your overall health and wellbeing</t>
  </si>
  <si>
    <t>How important would you say your local high street is with regards to the following?: Contributing to overall quality of life</t>
  </si>
  <si>
    <t>How important would you say your local high street is with regards to the following?: Supporting vulnerable people in your community</t>
  </si>
  <si>
    <t>How important would you say your local high street is with regards to the following?: Giving people pride and a sense of belonging in the area</t>
  </si>
  <si>
    <t>How important would you say your local high street is with regards to the following?: Giving people opportunities to create social connections</t>
  </si>
  <si>
    <t>Poor range of shops and services</t>
  </si>
  <si>
    <t>Too many empty or run-down shops</t>
  </si>
  <si>
    <t>It’s easier or more convenient to shop online</t>
  </si>
  <si>
    <t>Lack of places to park</t>
  </si>
  <si>
    <t>The area is dirty or poorly maintained</t>
  </si>
  <si>
    <t>Too expensive compared with shopping elsewhere</t>
  </si>
  <si>
    <t>It feels unsafe</t>
  </si>
  <si>
    <t>Poor public transport connections</t>
  </si>
  <si>
    <t>Lack of places to eat, drink or socialise</t>
  </si>
  <si>
    <t>Not enough green or pleasant public spaces</t>
  </si>
  <si>
    <t>Too busy or crowded</t>
  </si>
  <si>
    <t>Lack of community facilities (e.g. library, community centre)</t>
  </si>
  <si>
    <t>My own physical health or mobility makes it difficult to visit more often</t>
  </si>
  <si>
    <t>Other - Write In (Required)</t>
  </si>
  <si>
    <t>horrible place to be in</t>
  </si>
  <si>
    <t>Which of the following, if any, do you see as barriers to using your local high street more often? Select all that apply.</t>
  </si>
  <si>
    <t>Wider range of shops and services</t>
  </si>
  <si>
    <t>Fewer empty or unused shop units</t>
  </si>
  <si>
    <t>More independent or local businesses</t>
  </si>
  <si>
    <t>Cleaner and better-maintained streets</t>
  </si>
  <si>
    <t>Creating a safer and more welcoming environment</t>
  </si>
  <si>
    <t>More comfortable public spaces to sit and spend time</t>
  </si>
  <si>
    <t>Improved access to local health services (e.g. vaccinations, health screening and testing, GP appointments, etc…)</t>
  </si>
  <si>
    <t>More inviting places to eat, drink or socialise</t>
  </si>
  <si>
    <t>More local events, markets or cultural activities</t>
  </si>
  <si>
    <t>Easier and more reliable public transport connections</t>
  </si>
  <si>
    <t>Better quality or upkeep of green spaces</t>
  </si>
  <si>
    <t>More community facilities (e.g. libraries, youth or community centres)</t>
  </si>
  <si>
    <t>Which of the following would make the most significant positive change to your local high street? Select up to three.</t>
  </si>
  <si>
    <t>My local high street is generally getting much worse</t>
  </si>
  <si>
    <t>My local high street is generally getting worse</t>
  </si>
  <si>
    <t>My local high street isn’t getting better or worse</t>
  </si>
  <si>
    <t>My local high street is generally getting better</t>
  </si>
  <si>
    <t>My local high street is generally getting much better</t>
  </si>
  <si>
    <t>Don’t know</t>
  </si>
  <si>
    <t xml:space="preserve"> Which of the following comes closest to your view?</t>
  </si>
  <si>
    <t>The range of shops is worse than it used to be</t>
  </si>
  <si>
    <t>The high street feels neglected or poorly maintained (e.g. litter, graffiti, empty buildings)</t>
  </si>
  <si>
    <t>The area feels less welcoming overall</t>
  </si>
  <si>
    <t>The area feels less safe or there is more crime and anti-social behaviour</t>
  </si>
  <si>
    <t>Prices have gone up or things feel less affordable</t>
  </si>
  <si>
    <t>It’s harder to get to or park near the high street</t>
  </si>
  <si>
    <t>There are fewer community spaces or places to meet (e.g. cafés, libraries)</t>
  </si>
  <si>
    <t>Customer service or staff levels have declined</t>
  </si>
  <si>
    <t>Public transport links have got worse</t>
  </si>
  <si>
    <t>There are fewer healthcare options available locally</t>
  </si>
  <si>
    <t>There seems to be a protest every weekend. Makes it feel unsafe to take my daughter into town and has a huge impact on bus services</t>
  </si>
  <si>
    <t>Too many shops dont take cash or make it harder to pay that way</t>
  </si>
  <si>
    <t>The lack of public toilets is an ongoing issue with the local council and community</t>
  </si>
  <si>
    <t>To many poor quality retail  shops go many charity shops</t>
  </si>
  <si>
    <t>Using car parks are very expensive</t>
  </si>
  <si>
    <t>Less shops open</t>
  </si>
  <si>
    <t>Cashless shops feel unwelcoming and unethical</t>
  </si>
  <si>
    <t>Fewer shops take cash</t>
  </si>
  <si>
    <t>Immigrants</t>
  </si>
  <si>
    <t>Car patks to expensive</t>
  </si>
  <si>
    <t>Empty shops</t>
  </si>
  <si>
    <t>City council destroying the main street for alleged improvements but it's destroyed the place instead</t>
  </si>
  <si>
    <t>No one in the council cares about anything but lining their pockets</t>
  </si>
  <si>
    <t>Bad selection of shops.</t>
  </si>
  <si>
    <t>Drug problems</t>
  </si>
  <si>
    <t>It seems to be full of charity shops, hairdressers and beauty shops</t>
  </si>
  <si>
    <t>Overrun with immigrants on benefits begging</t>
  </si>
  <si>
    <t>Again, too many halal butchers</t>
  </si>
  <si>
    <t>Immigrants that are not working loitering around town.fo</t>
  </si>
  <si>
    <t>Introduced parking charges</t>
  </si>
  <si>
    <t>Poor investment by local council when they have the money to do it</t>
  </si>
  <si>
    <t>Full of illegal male immigrants frightening</t>
  </si>
  <si>
    <t>Parking is expensive</t>
  </si>
  <si>
    <t>Seen people selling illegal cigarettes in street, people drinking on the streets</t>
  </si>
  <si>
    <t>Attitude of local council</t>
  </si>
  <si>
    <t>It is constantly being "refurbished".</t>
  </si>
  <si>
    <t>need more police to control demos, homeless drunks and addicts</t>
  </si>
  <si>
    <t>Hardly any shops due to new build</t>
  </si>
  <si>
    <t>Parking has become so expensive</t>
  </si>
  <si>
    <t>too mant turkish barber, vape &amp; nailbar shops</t>
  </si>
  <si>
    <t>too many immigrants</t>
  </si>
  <si>
    <t>Too many Turkish barbers, nail bars, charity shops and very little else. Many of the shops have been turned into apartments.</t>
  </si>
  <si>
    <t>The proliferation of out of town shopping centres</t>
  </si>
  <si>
    <t>Parking charges make it harder for me to decide to visit and make then make me not want to linger</t>
  </si>
  <si>
    <t>Extremely very expensive parking payment</t>
  </si>
  <si>
    <t>too many mental health patients out on the streets</t>
  </si>
  <si>
    <t>The immigrants have taken over</t>
  </si>
  <si>
    <t>parking too expensive</t>
  </si>
  <si>
    <t>Too many charity shops and barbers</t>
  </si>
  <si>
    <t>public and business owners are dirty, messy and don't care about the local environment</t>
  </si>
  <si>
    <t>You said your high street is generally getting worse. Which of the following explains why you think this? Select all that apply.</t>
  </si>
  <si>
    <t>BASE: Local high street is getting worse</t>
  </si>
  <si>
    <t xml:space="preserve"> High street pharmacies (e.g. Boots, Superdrug, Independent)</t>
  </si>
  <si>
    <t xml:space="preserve"> Cafés, restaurants or pubs</t>
  </si>
  <si>
    <t xml:space="preserve"> High street bank (e.g. Barclays, HSBC)</t>
  </si>
  <si>
    <t xml:space="preserve"> Post office</t>
  </si>
  <si>
    <t xml:space="preserve"> Hairdressers, barbers or beauty salons</t>
  </si>
  <si>
    <t xml:space="preserve"> Health &amp; beauty retailers (e.g Boots, Sephora, Superdrug, Space NK)</t>
  </si>
  <si>
    <t xml:space="preserve"> Other retail stores (e.g.clothing, homeware, discount stores, fashion)</t>
  </si>
  <si>
    <t xml:space="preserve"> GP surgery or health clinic</t>
  </si>
  <si>
    <t xml:space="preserve"> Opticians (e.g. Specsavers, Boots, Vision Express)</t>
  </si>
  <si>
    <t xml:space="preserve"> Dental practice / Services eg. hygienists</t>
  </si>
  <si>
    <t xml:space="preserve"> Gyms/health club</t>
  </si>
  <si>
    <t xml:space="preserve"> Hearing care / audiology service</t>
  </si>
  <si>
    <t xml:space="preserve"> Fast food restaurants</t>
  </si>
  <si>
    <t xml:space="preserve"> Gambling / betting shops or bookmakers</t>
  </si>
  <si>
    <t xml:space="preserve"> Mobile phone or tech accessory shops</t>
  </si>
  <si>
    <t xml:space="preserve"> Vape shops</t>
  </si>
  <si>
    <t xml:space="preserve"> Supermarket or convenience store (e.g. Tesco, Sainsbury’s)</t>
  </si>
  <si>
    <t>N/A - I never visit this type of shop</t>
  </si>
  <si>
    <t>Grid Summary: How regularly do you visit the following shops and amenities?</t>
  </si>
  <si>
    <t>How regularly do you visit the following shops and amenities?: High street pharmacies (e.g. Boots, Superdrug, Independent)</t>
  </si>
  <si>
    <t>How regularly do you visit the following shops and amenities?: Cafés, restaurants or pubs</t>
  </si>
  <si>
    <t>How regularly do you visit the following shops and amenities?: High street bank (e.g. Barclays, HSBC)</t>
  </si>
  <si>
    <t>How regularly do you visit the following shops and amenities?: Post office</t>
  </si>
  <si>
    <t>How regularly do you visit the following shops and amenities?: Hairdressers, barbers or beauty salons</t>
  </si>
  <si>
    <t>How regularly do you visit the following shops and amenities?: Health &amp; beauty retailers (e.g Boots, Sephora, Superdrug, Space NK)</t>
  </si>
  <si>
    <t>How regularly do you visit the following shops and amenities?: Other retail stores (e.g.clothing, homeware, discount stores, fashion)</t>
  </si>
  <si>
    <t>How regularly do you visit the following shops and amenities?: GP surgery or health clinic</t>
  </si>
  <si>
    <t>How regularly do you visit the following shops and amenities?: Opticians (e.g. Specsavers, Boots, Vision Express)</t>
  </si>
  <si>
    <t>How regularly do you visit the following shops and amenities?: Dental practice / Services eg. hygienists</t>
  </si>
  <si>
    <t>How regularly do you visit the following shops and amenities?: Gyms/health club</t>
  </si>
  <si>
    <t>How regularly do you visit the following shops and amenities?: Hearing care / audiology service</t>
  </si>
  <si>
    <t>How regularly do you visit the following shops and amenities?: Fast food restaurants</t>
  </si>
  <si>
    <t>How regularly do you visit the following shops and amenities?: Gambling / betting shops or bookmakers</t>
  </si>
  <si>
    <t>How regularly do you visit the following shops and amenities?: Mobile phone or tech accessory shops</t>
  </si>
  <si>
    <t>How regularly do you visit the following shops and amenities?: Vape shops</t>
  </si>
  <si>
    <t>How regularly do you visit the following shops and amenities?: Supermarket or convenience store (e.g. Tesco, Sainsbury’s)</t>
  </si>
  <si>
    <t xml:space="preserve"> Other retail stores (e.g.clothing, homeware, discount stores)</t>
  </si>
  <si>
    <t>Grid Summary: And how important is it for you to have each of those options on your local high street?</t>
  </si>
  <si>
    <t>And how important is it for you to have each of those options on your local high street?: High street pharmacies (e.g. Boots, Superdrug, Independent)</t>
  </si>
  <si>
    <t>And how important is it for you to have each of those options on your local high street?: Cafés, restaurants or pubs</t>
  </si>
  <si>
    <t>And how important is it for you to have each of those options on your local high street?: High street bank (e.g. Barclays, HSBC)</t>
  </si>
  <si>
    <t>And how important is it for you to have each of those options on your local high street?: Post office</t>
  </si>
  <si>
    <t>And how important is it for you to have each of those options on your local high street?: Hairdressers, barbers or beauty salons</t>
  </si>
  <si>
    <t>And how important is it for you to have each of those options on your local high street?: Health &amp; beauty retailers (e.g Boots, Sephora, Superdrug, Space NK)</t>
  </si>
  <si>
    <t>And how important is it for you to have each of those options on your local high street?: Other retail stores (e.g.clothing, homeware, discount stores)</t>
  </si>
  <si>
    <t>And how important is it for you to have each of those options on your local high street?: GP surgery or health clinic</t>
  </si>
  <si>
    <t>And how important is it for you to have each of those options on your local high street?: Opticians (e.g. Specsavers, Boots, Vision Express)</t>
  </si>
  <si>
    <t>And how important is it for you to have each of those options on your local high street?: Dental practice / Services eg. hygienists</t>
  </si>
  <si>
    <t>And how important is it for you to have each of those options on your local high street?: Hearing care / audiology service</t>
  </si>
  <si>
    <t>And how important is it for you to have each of those options on your local high street?: Fast food restaurants</t>
  </si>
  <si>
    <t>And how important is it for you to have each of those options on your local high street?: Gambling / betting shops or bookmakers</t>
  </si>
  <si>
    <t>And how important is it for you to have each of those options on your local high street?: Mobile phone or tech accessory shops</t>
  </si>
  <si>
    <t>And how important is it for you to have each of those options on your local high street?: Vape shops</t>
  </si>
  <si>
    <t>And how important is it for you to have each of those options on your local high street?: Supermarket or convenience store (e.g. Tesco, Sainsbury’s)</t>
  </si>
  <si>
    <t>Supermarket or convenience store (e.g. Tesco, Sainsbury’s)</t>
  </si>
  <si>
    <t>Cafés, restaurants or pubs</t>
  </si>
  <si>
    <t>GP surgery or health clinic</t>
  </si>
  <si>
    <t>High street bank (e.g. Barclays, HSBC)</t>
  </si>
  <si>
    <t>High street pharmacies (e.g. Boots, Superdrug, Independent)</t>
  </si>
  <si>
    <t>Post office</t>
  </si>
  <si>
    <t>Other retail stores (e.g.clothing, homeware, discount stores)</t>
  </si>
  <si>
    <t>Fast food restaurants</t>
  </si>
  <si>
    <t>Health &amp; beauty retailers (e.g Boots, Sephora, Superdrug, Space NK)</t>
  </si>
  <si>
    <t>Dental practice / Services eg. hygienists</t>
  </si>
  <si>
    <t>Hairdressers, barbers or beauty salons</t>
  </si>
  <si>
    <t>Opticians (e.g. Specsavers, Boots, Vision Express)</t>
  </si>
  <si>
    <t>Mobile phone or tech accessory shops</t>
  </si>
  <si>
    <t>Gambling / betting shops or bookmakers</t>
  </si>
  <si>
    <t>Hearing care / audiology service</t>
  </si>
  <si>
    <t>Vape shops</t>
  </si>
  <si>
    <t>And if you could only have three of those options on your local high street, which would you choose? Select up to three.</t>
  </si>
  <si>
    <t xml:space="preserve"> Health screening services (e.g. blood pressure, cholesterol checks)</t>
  </si>
  <si>
    <t xml:space="preserve"> Access to medicines / prescriptions</t>
  </si>
  <si>
    <t xml:space="preserve"> Support for an array of  minor conditions incl. advice and prescription</t>
  </si>
  <si>
    <t xml:space="preserve"> Vaccination services (for adults and children)</t>
  </si>
  <si>
    <t xml:space="preserve"> Contraception and sexual health services</t>
  </si>
  <si>
    <t xml:space="preserve"> Mental health support services</t>
  </si>
  <si>
    <t xml:space="preserve"> Physiotherapy, rehabilitation and post-operative recovery services</t>
  </si>
  <si>
    <t xml:space="preserve"> Weight management and healthy living support</t>
  </si>
  <si>
    <t xml:space="preserve"> Testing and diagnostic services (e.g. blood tests, scans)</t>
  </si>
  <si>
    <t xml:space="preserve"> Managing long-term conditions (e.g. diabetes, high blood pressure)</t>
  </si>
  <si>
    <t xml:space="preserve"> Cancer care and screenings</t>
  </si>
  <si>
    <t xml:space="preserve"> Eye care (eg. minor eye conditions, myopia support, glaucoma checks)</t>
  </si>
  <si>
    <t xml:space="preserve"> Hearingcare (eg. hearing test)</t>
  </si>
  <si>
    <t xml:space="preserve"> Maternity and post-natal care</t>
  </si>
  <si>
    <t xml:space="preserve"> GP Surgery</t>
  </si>
  <si>
    <t xml:space="preserve"> Dental services eg. hygienists</t>
  </si>
  <si>
    <t>Grid Summary: Thinking specifically about healthcare services, how important is it for you to have the following services on your local high street?</t>
  </si>
  <si>
    <t>Thinking specifically about healthcare services, how important is it for you to have the following services on your local high street?: Health screening services (e.g. blood pressure, cholesterol checks)</t>
  </si>
  <si>
    <t>Thinking specifically about healthcare services, how important is it for you to have the following services on your local high street?: Access to medicines / prescriptions</t>
  </si>
  <si>
    <t>Thinking specifically about healthcare services, how important is it for you to have the following services on your local high street?: Support for an array of  minor conditions incl. advice and prescription</t>
  </si>
  <si>
    <t>Thinking specifically about healthcare services, how important is it for you to have the following services on your local high street?: Vaccination services (for adults and children)</t>
  </si>
  <si>
    <t>Thinking specifically about healthcare services, how important is it for you to have the following services on your local high street?: Contraception and sexual health services</t>
  </si>
  <si>
    <t>Thinking specifically about healthcare services, how important is it for you to have the following services on your local high street?: Mental health support services</t>
  </si>
  <si>
    <t>Thinking specifically about healthcare services, how important is it for you to have the following services on your local high street?: Physiotherapy, rehabilitation and post-operative recovery services</t>
  </si>
  <si>
    <t>Thinking specifically about healthcare services, how important is it for you to have the following services on your local high street?: Weight management and healthy living support</t>
  </si>
  <si>
    <t>Thinking specifically about healthcare services, how important is it for you to have the following services on your local high street?: Testing and diagnostic services (e.g. blood tests, scans)</t>
  </si>
  <si>
    <t>Thinking specifically about healthcare services, how important is it for you to have the following services on your local high street?: Managing long-term conditions (e.g. diabetes, high blood pressure)</t>
  </si>
  <si>
    <t>Thinking specifically about healthcare services, how important is it for you to have the following services on your local high street?: Cancer care and screenings</t>
  </si>
  <si>
    <t>Thinking specifically about healthcare services, how important is it for you to have the following services on your local high street?: Eye care (eg. minor eye conditions, myopia support, glaucoma checks)</t>
  </si>
  <si>
    <t>Thinking specifically about healthcare services, how important is it for you to have the following services on your local high street?: Hearingcare (eg. hearing test)</t>
  </si>
  <si>
    <t>Thinking specifically about healthcare services, how important is it for you to have the following services on your local high street?: Maternity and post-natal care</t>
  </si>
  <si>
    <t>Thinking specifically about healthcare services, how important is it for you to have the following services on your local high street?: GP Surgery</t>
  </si>
  <si>
    <t>Thinking specifically about healthcare services, how important is it for you to have the following services on your local high street?: Dental services eg. hygienists</t>
  </si>
  <si>
    <t>Pharmacies are an essential feature of local high streets</t>
  </si>
  <si>
    <t>Pharmacies are an important but not essential feature of local high streets</t>
  </si>
  <si>
    <t>Pharmacies are not a very important feature of local high streets</t>
  </si>
  <si>
    <t>Pharmacies are not an important feature of local high streets at all</t>
  </si>
  <si>
    <t xml:space="preserve"> Which of the following statements comes closest to your view?</t>
  </si>
  <si>
    <t>They make it easier to get everyday healthcare without travelling far</t>
  </si>
  <si>
    <t>They make it easier to get advice or support in person</t>
  </si>
  <si>
    <t>I feel reassured knowing healthcare is close by if I need it</t>
  </si>
  <si>
    <t>They help me avoid going to A&amp;E for non-urgent issues</t>
  </si>
  <si>
    <t>They help me stay healthy and well</t>
  </si>
  <si>
    <t>They save me time and money compared with travelling elsewhere</t>
  </si>
  <si>
    <t>They are important for my family or people I care for</t>
  </si>
  <si>
    <t>They make the area feel more cared for and community-focused</t>
  </si>
  <si>
    <t>You said you believe healthcare services are an essential or important feature of local high streets. Which of the following reasons explain why you think this? Select all that apply</t>
  </si>
  <si>
    <t>BASE: Believe pharmacies are an important or essential feature of local high streets</t>
  </si>
  <si>
    <t>Very satisfied</t>
  </si>
  <si>
    <t>Fairly satisfied</t>
  </si>
  <si>
    <t>Neither satisfied nor dissatisfied</t>
  </si>
  <si>
    <t>Fairly dissatisfied</t>
  </si>
  <si>
    <t>Very dissatisfied</t>
  </si>
  <si>
    <t xml:space="preserve"> How satisfied are you with the availability of healthcare services on your local high street?</t>
  </si>
  <si>
    <t>BASE: Question randomly assigned to respondents</t>
  </si>
  <si>
    <t xml:space="preserve"> Getting general health advice (e.g. common symptoms, wellness tips)</t>
  </si>
  <si>
    <t xml:space="preserve"> Getting health advice for less severe conditions (e.g. colds, minor pain)</t>
  </si>
  <si>
    <t xml:space="preserve"> Getting health advice for more severe or ongoing conditions (e.g. chronic illness, serious symptoms)</t>
  </si>
  <si>
    <t xml:space="preserve"> Booking medical appointments (e.g. GP, specialist, dentist)</t>
  </si>
  <si>
    <t xml:space="preserve"> Renewing or managing prescriptions</t>
  </si>
  <si>
    <t xml:space="preserve"> Mental health support (e.g. counselling, therapy, advice)</t>
  </si>
  <si>
    <t xml:space="preserve"> Specialist consultations (e.g. dermatology, physiotherapy)</t>
  </si>
  <si>
    <t>I only go in-person for this</t>
  </si>
  <si>
    <t>I mostly to go in-person for this</t>
  </si>
  <si>
    <t>I go equally in-person and online for this</t>
  </si>
  <si>
    <t>I mostly go online for this</t>
  </si>
  <si>
    <t>I only go online for this</t>
  </si>
  <si>
    <t>N/A - I never do this</t>
  </si>
  <si>
    <t>Grid Summary: Do you tend to go online or in-person for each of the following health services?</t>
  </si>
  <si>
    <t>Do you tend to go online or in-person for each of the following health services?: Getting general health advice (e.g. common symptoms, wellness tips)</t>
  </si>
  <si>
    <t>Do you tend to go online or in-person for each of the following health services?: Getting health advice for less severe conditions (e.g. colds, minor pain)</t>
  </si>
  <si>
    <t>Do you tend to go online or in-person for each of the following health services?: Getting health advice for more severe or ongoing conditions (e.g. chronic illness, serious symptoms)</t>
  </si>
  <si>
    <t>Do you tend to go online or in-person for each of the following health services?: Booking medical appointments (e.g. GP, specialist, dentist)</t>
  </si>
  <si>
    <t>Do you tend to go online or in-person for each of the following health services?: Renewing or managing prescriptions</t>
  </si>
  <si>
    <t>Do you tend to go online or in-person for each of the following health services?: Mental health support (e.g. counselling, therapy, advice)</t>
  </si>
  <si>
    <t>Do you tend to go online or in-person for each of the following health services?: Specialist consultations (e.g. dermatology, physiotherapy)</t>
  </si>
  <si>
    <t xml:space="preserve"> Support for minor conditions incl. advice and prescription</t>
  </si>
  <si>
    <t xml:space="preserve"> Smoking cessation</t>
  </si>
  <si>
    <t xml:space="preserve"> Management of long-term conditions (e.g. diabetes, high blood pressure)</t>
  </si>
  <si>
    <t xml:space="preserve"> Dental services (dentists, hygienists, etc..)</t>
  </si>
  <si>
    <t xml:space="preserve"> Hearing care (eg. hearing test)</t>
  </si>
  <si>
    <t>Currently available</t>
  </si>
  <si>
    <t>Not currently available</t>
  </si>
  <si>
    <t>Grid Summary: Please indicate whether the following health services are currently available on or near your local high street (or main shopping area).</t>
  </si>
  <si>
    <t>Please indicate whether the following health services are currently available on or near your local high street (or main shopping area).: Health screening services (e.g. blood pressure, cholesterol checks)</t>
  </si>
  <si>
    <t>Please indicate whether the following health services are currently available on or near your local high street (or main shopping area).: Access to medicines / prescriptions</t>
  </si>
  <si>
    <t>Please indicate whether the following health services are currently available on or near your local high street (or main shopping area).: Support for minor conditions incl. advice and prescription</t>
  </si>
  <si>
    <t>Please indicate whether the following health services are currently available on or near your local high street (or main shopping area).: Vaccination services (for adults and children)</t>
  </si>
  <si>
    <t>Please indicate whether the following health services are currently available on or near your local high street (or main shopping area).: Contraception and sexual health services</t>
  </si>
  <si>
    <t>Please indicate whether the following health services are currently available on or near your local high street (or main shopping area).: Mental health support services</t>
  </si>
  <si>
    <t>Please indicate whether the following health services are currently available on or near your local high street (or main shopping area).: Physiotherapy, rehabilitation and post-operative recovery services</t>
  </si>
  <si>
    <t>Please indicate whether the following health services are currently available on or near your local high street (or main shopping area).: Weight management and healthy living support</t>
  </si>
  <si>
    <t>Please indicate whether the following health services are currently available on or near your local high street (or main shopping area).: Testing and diagnostic services (e.g. blood tests, scans)</t>
  </si>
  <si>
    <t>Please indicate whether the following health services are currently available on or near your local high street (or main shopping area).: Smoking cessation</t>
  </si>
  <si>
    <t>Please indicate whether the following health services are currently available on or near your local high street (or main shopping area).: Management of long-term conditions (e.g. diabetes, high blood pressure)</t>
  </si>
  <si>
    <t>Please indicate whether the following health services are currently available on or near your local high street (or main shopping area).: Dental services (dentists, hygienists, etc..)</t>
  </si>
  <si>
    <t>Please indicate whether the following health services are currently available on or near your local high street (or main shopping area).: Eye care (eg. minor eye conditions, myopia support, glaucoma checks)</t>
  </si>
  <si>
    <t>Please indicate whether the following health services are currently available on or near your local high street (or main shopping area).: Hearing care (eg. hearing test)</t>
  </si>
  <si>
    <t>0 additional days</t>
  </si>
  <si>
    <t>1 - 2 additional days</t>
  </si>
  <si>
    <t>3 - 5 additional days</t>
  </si>
  <si>
    <t>6 - 8 additional days</t>
  </si>
  <si>
    <t>9 -12 additional days</t>
  </si>
  <si>
    <t>13+ additional days</t>
  </si>
  <si>
    <t xml:space="preserve"> And if those health services were made more accessible on your local high street / shopping area, how many more days per month do you think you would visit your local high street?</t>
  </si>
  <si>
    <t>Very likely</t>
  </si>
  <si>
    <t>Fairly likely</t>
  </si>
  <si>
    <t>Not very likely</t>
  </si>
  <si>
    <t>Not at all likely</t>
  </si>
  <si>
    <t xml:space="preserve"> You said you would be more likely to visit your local high street if those health services were made more accessible, how likely is it that you would also visit other shops or businesses while you were there?</t>
  </si>
  <si>
    <t>BASE: Would visit high street more often if health services were more accessible</t>
  </si>
  <si>
    <t>I wouldn’t spend any more money</t>
  </si>
  <si>
    <t>£0.01 - £2</t>
  </si>
  <si>
    <t>£2 - £5</t>
  </si>
  <si>
    <t>£5 - £10</t>
  </si>
  <si>
    <t>£10 - 20</t>
  </si>
  <si>
    <t>£20 - £50</t>
  </si>
  <si>
    <t>£50+</t>
  </si>
  <si>
    <t xml:space="preserve"> And if you had to estimate, how much more money do you think you'd be likely to spend in other shops each extra time you visited the high street?</t>
  </si>
  <si>
    <t>N/A - I never use this service</t>
  </si>
  <si>
    <t>Grid Summary: You said the following health services are available on or near your local high street / shopping area. How often do you use those services in person?</t>
  </si>
  <si>
    <t>You said the following health services are available on or near your local high street / shopping area. How often do you use those services in person?: Health screening services (e.g. blood pressure, cholesterol checks)</t>
  </si>
  <si>
    <t>You said the following health services are available on or near your local high street / shopping area. How often do you use those services in person?: Access to medicines / prescriptions</t>
  </si>
  <si>
    <t>You said the following health services are available on or near your local high street / shopping area. How often do you use those services in person?: Support for minor conditions incl. advice and prescription</t>
  </si>
  <si>
    <t>You said the following health services are available on or near your local high street / shopping area. How often do you use those services in person?: Vaccination services (for adults and children)</t>
  </si>
  <si>
    <t>You said the following health services are available on or near your local high street / shopping area. How often do you use those services in person?: Contraception and sexual health services</t>
  </si>
  <si>
    <t>You said the following health services are available on or near your local high street / shopping area. How often do you use those services in person?: Mental health support services</t>
  </si>
  <si>
    <t>You said the following health services are available on or near your local high street / shopping area. How often do you use those services in person?: Physiotherapy, rehabilitation and post-operative recovery services</t>
  </si>
  <si>
    <t>You said the following health services are available on or near your local high street / shopping area. How often do you use those services in person?: Weight management and healthy living support</t>
  </si>
  <si>
    <t>You said the following health services are available on or near your local high street / shopping area. How often do you use those services in person?: Testing and diagnostic services (e.g. blood tests, scans)</t>
  </si>
  <si>
    <t>You said the following health services are available on or near your local high street / shopping area. How often do you use those services in person?: Smoking cessation</t>
  </si>
  <si>
    <t>You said the following health services are available on or near your local high street / shopping area. How often do you use those services in person?: Management of long-term conditions (e.g. diabetes, high blood pressure)</t>
  </si>
  <si>
    <t>You said the following health services are available on or near your local high street / shopping area. How often do you use those services in person?: Dental services (dentists, hygienists, etc..)</t>
  </si>
  <si>
    <t>You said the following health services are available on or near your local high street / shopping area. How often do you use those services in person?: Eye care (eg. minor eye conditions, myopia support, glaucoma checks)</t>
  </si>
  <si>
    <t>You said the following health services are available on or near your local high street / shopping area. How often do you use those services in person?: Hearing care (eg. hearing test)</t>
  </si>
  <si>
    <t>Yes, I’d be more likely to use this service</t>
  </si>
  <si>
    <t>No, I wouldn’t be more likely to use this service</t>
  </si>
  <si>
    <t>Grid Summary: You said the following health services are not available on or near your local high street / shopping area. Would you be more likely to use those health services if they became available?</t>
  </si>
  <si>
    <t>You said the following health services are not available on or near your local high street / shopping area. Would you be more likely to use those health services if they became available?: Health screening services (e.g. blood pressure, cholesterol checks)</t>
  </si>
  <si>
    <t>You said the following health services are not available on or near your local high street / shopping area. Would you be more likely to use those health services if they became available?: Access to medicines / prescriptions</t>
  </si>
  <si>
    <t>You said the following health services are not available on or near your local high street / shopping area. Would you be more likely to use those health services if they became available?: Support for minor conditions incl. advice and prescription</t>
  </si>
  <si>
    <t>You said the following health services are not available on or near your local high street / shopping area. Would you be more likely to use those health services if they became available?: Vaccination services (for adults and children)</t>
  </si>
  <si>
    <t>You said the following health services are not available on or near your local high street / shopping area. Would you be more likely to use those health services if they became available?: Contraception and sexual health services</t>
  </si>
  <si>
    <t>You said the following health services are not available on or near your local high street / shopping area. Would you be more likely to use those health services if they became available?: Mental health support services</t>
  </si>
  <si>
    <t>You said the following health services are not available on or near your local high street / shopping area. Would you be more likely to use those health services if they became available?: Physiotherapy, rehabilitation and post-operative recovery services</t>
  </si>
  <si>
    <t>You said the following health services are not available on or near your local high street / shopping area. Would you be more likely to use those health services if they became available?: Weight management and healthy living support</t>
  </si>
  <si>
    <t>You said the following health services are not available on or near your local high street / shopping area. Would you be more likely to use those health services if they became available?: Testing and diagnostic services (e.g. blood tests, scans)</t>
  </si>
  <si>
    <t>You said the following health services are not available on or near your local high street / shopping area. Would you be more likely to use those health services if they became available?: Smoking cessation</t>
  </si>
  <si>
    <t>You said the following health services are not available on or near your local high street / shopping area. Would you be more likely to use those health services if they became available?: Management of long-term conditions (e.g. diabetes, high blood pressure)</t>
  </si>
  <si>
    <t>You said the following health services are not available on or near your local high street / shopping area. Would you be more likely to use those health services if they became available?: Dental services (dentists, hygienists, etc..)</t>
  </si>
  <si>
    <t>You said the following health services are not available on or near your local high street / shopping area. Would you be more likely to use those health services if they became available?: Eye care (eg. minor eye conditions, myopia support, glaucoma checks)</t>
  </si>
  <si>
    <t>You said the following health services are not available on or near your local high street / shopping area. Would you be more likely to use those health services if they became available?: Hearing care (eg. hearing test)</t>
  </si>
  <si>
    <t>A significant impact</t>
  </si>
  <si>
    <t>A moderate impact</t>
  </si>
  <si>
    <t>A small impact</t>
  </si>
  <si>
    <t>No impact at all</t>
  </si>
  <si>
    <t xml:space="preserve"> In your view, how much of an impact does an individual’s local area and nearest high street have on their overall health?</t>
  </si>
  <si>
    <t xml:space="preserve"> And, in your view, how much of an impact does an individual’s distance from their closest healthcare provider (e.g. pharmacy, GP) have on their overall health?</t>
  </si>
  <si>
    <t>Yes, I have been ill in the past year</t>
  </si>
  <si>
    <t>No, I have not been ill in the past year</t>
  </si>
  <si>
    <t>Prefer not to say</t>
  </si>
  <si>
    <t xml:space="preserve"> Have you been ill in the past year? This could be something mild like a cold or something more serious.</t>
  </si>
  <si>
    <t>Purchased over the counter healthcare remedies</t>
  </si>
  <si>
    <t>Sought help from a GP</t>
  </si>
  <si>
    <t>Sought help from a pharmacist</t>
  </si>
  <si>
    <t>Went online for help or advice</t>
  </si>
  <si>
    <t>Sought help from a hospital</t>
  </si>
  <si>
    <t>None of the above - I did not get help</t>
  </si>
  <si>
    <t>Went to someone else in-person for help or advice</t>
  </si>
  <si>
    <t>You said you have been ill in the past year. Which of the following did you do when you were ill? Select all that apply.</t>
  </si>
  <si>
    <t>BASE: Have been ill in the past year</t>
  </si>
  <si>
    <t>I didn’t need help for my illness - it was mild or manageable</t>
  </si>
  <si>
    <t>I couldn’t get an appointment or it was too difficult to book one</t>
  </si>
  <si>
    <t>I didn’t know where to go for help</t>
  </si>
  <si>
    <t>I felt anxious or uncomfortable about seeking help</t>
  </si>
  <si>
    <t>It was too expensive or I was worried about the cost</t>
  </si>
  <si>
    <t>You said you didn’t seek help when you were unwell. Which of the following reasons best explain why? Select all that apply.</t>
  </si>
  <si>
    <t>UK pharmacies can provide this</t>
  </si>
  <si>
    <t>UK pharmacies cannot provide this</t>
  </si>
  <si>
    <t>Grid Summary: As far as you know, which of the following services do you think pharmacies in the UK are capable of providing?</t>
  </si>
  <si>
    <t>As far as you know, which of the following services do you think pharmacies in the UK are capable of providing?: Health screening services (e.g. blood pressure, cholesterol checks)</t>
  </si>
  <si>
    <t>As far as you know, which of the following services do you think pharmacies in the UK are capable of providing?: Access to medicines / prescriptions</t>
  </si>
  <si>
    <t>As far as you know, which of the following services do you think pharmacies in the UK are capable of providing?: Support for minor conditions incl. advice and prescription</t>
  </si>
  <si>
    <t>As far as you know, which of the following services do you think pharmacies in the UK are capable of providing?: Vaccination services (for adults and children)</t>
  </si>
  <si>
    <t>As far as you know, which of the following services do you think pharmacies in the UK are capable of providing?: Contraception and sexual health services</t>
  </si>
  <si>
    <t>As far as you know, which of the following services do you think pharmacies in the UK are capable of providing?: Mental health support services</t>
  </si>
  <si>
    <t>As far as you know, which of the following services do you think pharmacies in the UK are capable of providing?: Physiotherapy, rehabilitation and post-operative recovery services</t>
  </si>
  <si>
    <t>As far as you know, which of the following services do you think pharmacies in the UK are capable of providing?: Weight management and healthy living support</t>
  </si>
  <si>
    <t>As far as you know, which of the following services do you think pharmacies in the UK are capable of providing?: Testing and diagnostic services (e.g. blood tests, scans)</t>
  </si>
  <si>
    <t>As far as you know, which of the following services do you think pharmacies in the UK are capable of providing?: Smoking cessation</t>
  </si>
  <si>
    <t>As far as you know, which of the following services do you think pharmacies in the UK are capable of providing?: Management of long-term conditions (e.g. diabetes, high blood pressure)</t>
  </si>
  <si>
    <t>As far as you know, which of the following services do you think pharmacies in the UK are capable of providing?: Dental services (dentists, hygienists, etc..)</t>
  </si>
  <si>
    <t>As far as you know, which of the following services do you think pharmacies in the UK are capable of providing?: Eye care (eg. minor eye conditions, myopia support, glaucoma checks)</t>
  </si>
  <si>
    <t>As far as you know, which of the following services do you think pharmacies in the UK are capable of providing?: Hearing care (eg. hearing test)</t>
  </si>
  <si>
    <t>High street pharmacies should be able to offer more health services than they do currently</t>
  </si>
  <si>
    <t>High street pharmacies already offer enough health services</t>
  </si>
  <si>
    <t xml:space="preserve"> Diagnose and treat some health conditions</t>
  </si>
  <si>
    <t xml:space="preserve"> Provide medical advice to patients</t>
  </si>
  <si>
    <t xml:space="preserve"> Prescribe medication for certain conditions</t>
  </si>
  <si>
    <t xml:space="preserve"> Manage patients with multiple complex conditions on their own</t>
  </si>
  <si>
    <t>Pharmacists are authorised to do this</t>
  </si>
  <si>
    <t>Pharmacists are not authorised to do this</t>
  </si>
  <si>
    <t>Grid Summary: Which of the following do you think UK pharmacists are authorised to do?</t>
  </si>
  <si>
    <t>Which of the following do you think UK pharmacists are authorised to do?: Diagnose and treat some health conditions</t>
  </si>
  <si>
    <t>Which of the following do you think UK pharmacists are authorised to do?: Provide medical advice to patients</t>
  </si>
  <si>
    <t>Which of the following do you think UK pharmacists are authorised to do?: Prescribe medication for certain conditions</t>
  </si>
  <si>
    <t>Which of the following do you think UK pharmacists are authorised to do?: Manage patients with multiple complex conditions on their own</t>
  </si>
  <si>
    <t xml:space="preserve"> I trust pharmacists to give me accurate medical advice</t>
  </si>
  <si>
    <t xml:space="preserve"> I would feel comfortable acting on medical advice given by a pharmacist</t>
  </si>
  <si>
    <t xml:space="preserve"> Pharmacists’ professional expertise gives me confidence in the care they provide</t>
  </si>
  <si>
    <t>Strongly agree</t>
  </si>
  <si>
    <t>Somewhat agree</t>
  </si>
  <si>
    <t>Neither agree nor disagree</t>
  </si>
  <si>
    <t>Disagree</t>
  </si>
  <si>
    <t>Strongly disagree</t>
  </si>
  <si>
    <t>Grid Summary: To what extent do you agree with the following statements?</t>
  </si>
  <si>
    <t>To what extent do you agree with the following statements?: I trust pharmacists to give me accurate medical advice</t>
  </si>
  <si>
    <t>To what extent do you agree with the following statements?: I would feel comfortable acting on medical advice given by a pharmacist</t>
  </si>
  <si>
    <t>To what extent do you agree with the following statements?: Pharmacists’ professional expertise gives me confidence in the care they provide</t>
  </si>
  <si>
    <t xml:space="preserve"> Testing and diagnostic services (e.g. blood tests, point-of-care tests)</t>
  </si>
  <si>
    <t xml:space="preserve"> Diagnosis and prescriptions for a long-term or chronic condition</t>
  </si>
  <si>
    <t xml:space="preserve"> Mental health advice or early-stage support</t>
  </si>
  <si>
    <t xml:space="preserve"> Muscle, bone and joint (MSK) services</t>
  </si>
  <si>
    <t xml:space="preserve"> Preventative dental care (e.g. hygienist appointments)</t>
  </si>
  <si>
    <t xml:space="preserve"> Cancer care screening</t>
  </si>
  <si>
    <t xml:space="preserve"> Post-operative check-ins or rehabilitation support</t>
  </si>
  <si>
    <t xml:space="preserve"> Support for carers or for people managing multiple health conditions</t>
  </si>
  <si>
    <t xml:space="preserve"> Weight management and healthy living services</t>
  </si>
  <si>
    <t>I would like pharmacies to provide this</t>
  </si>
  <si>
    <t>I would not like pharmacies to provide this</t>
  </si>
  <si>
    <t>Grid Summary: The following health services are not always currently provided by high street pharmacies in the UK, in particular on the NHS. Which services would you like to see provided in high street pharmacies?</t>
  </si>
  <si>
    <t>The following health services are not always currently provided by high street pharmacies in the UK, in particular on the NHS. Which services would you like to see provided in high street pharmacies?: Testing and diagnostic services (e.g. blood tests, point-of-care tests)</t>
  </si>
  <si>
    <t>The following health services are not always currently provided by high street pharmacies in the UK, in particular on the NHS. Which services would you like to see provided in high street pharmacies?: Diagnosis and prescriptions for a long-term or chronic condition</t>
  </si>
  <si>
    <t>The following health services are not always currently provided by high street pharmacies in the UK, in particular on the NHS. Which services would you like to see provided in high street pharmacies?: Mental health advice or early-stage support</t>
  </si>
  <si>
    <t>The following health services are not always currently provided by high street pharmacies in the UK, in particular on the NHS. Which services would you like to see provided in high street pharmacies?: Muscle, bone and joint (MSK) services</t>
  </si>
  <si>
    <t>The following health services are not always currently provided by high street pharmacies in the UK, in particular on the NHS. Which services would you like to see provided in high street pharmacies?: Preventative dental care (e.g. hygienist appointments)</t>
  </si>
  <si>
    <t>The following health services are not always currently provided by high street pharmacies in the UK, in particular on the NHS. Which services would you like to see provided in high street pharmacies?: Cancer care screening</t>
  </si>
  <si>
    <t>The following health services are not always currently provided by high street pharmacies in the UK, in particular on the NHS. Which services would you like to see provided in high street pharmacies?: Post-operative check-ins or rehabilitation support</t>
  </si>
  <si>
    <t>The following health services are not always currently provided by high street pharmacies in the UK, in particular on the NHS. Which services would you like to see provided in high street pharmacies?: Support for carers or for people managing multiple health conditions</t>
  </si>
  <si>
    <t>The following health services are not always currently provided by high street pharmacies in the UK, in particular on the NHS. Which services would you like to see provided in high street pharmacies?: Weight management and healthy living services</t>
  </si>
  <si>
    <t xml:space="preserve"> Minor eye care condition (e.g. help for red or painful eyes, flashes and floaters, sudden blurred vision, dry eye)</t>
  </si>
  <si>
    <t xml:space="preserve"> Glaucoma monitoring and checks (e.g. eye pressure checks and follow-up care)</t>
  </si>
  <si>
    <t xml:space="preserve"> Better support for children’s short-sightedness (myopia)</t>
  </si>
  <si>
    <t>I think opticians should provide this</t>
  </si>
  <si>
    <t>I think opticians should not provide this</t>
  </si>
  <si>
    <t>Grid Summary: The following health services are not always currently provided by high street opticians in the UK. Which NHS services do you think should be provided in high street opticians?</t>
  </si>
  <si>
    <t>The following health services are not always currently provided by high street opticians in the UK. Which NHS services do you think should be provided in high street opticians?: Minor eye care condition (e.g. help for red or painful eyes, flashes and floaters, sudden blurred vision, dry eye)</t>
  </si>
  <si>
    <t>The following health services are not always currently provided by high street opticians in the UK. Which NHS services do you think should be provided in high street opticians?: Glaucoma monitoring and checks (e.g. eye pressure checks and follow-up care)</t>
  </si>
  <si>
    <t>The following health services are not always currently provided by high street opticians in the UK. Which NHS services do you think should be provided in high street opticians?: Better support for children’s short-sightedness (myopia)</t>
  </si>
  <si>
    <t>Strongly support</t>
  </si>
  <si>
    <t>Support</t>
  </si>
  <si>
    <t>Neither support nor oppose</t>
  </si>
  <si>
    <t>Oppose</t>
  </si>
  <si>
    <t>Strongly oppose</t>
  </si>
  <si>
    <t xml:space="preserve"> To what extent do you support greater government prioritisation of healthcare provision on high streets?</t>
  </si>
  <si>
    <t>The government should do more to expand access to in-person healthcare services in my local community</t>
  </si>
  <si>
    <t>The government is already doing enough to make in-person healthcare services accessible</t>
  </si>
  <si>
    <t xml:space="preserve"> Having adequate access to health services on local high streets is essential for supporting people’s mental health and wellbeing</t>
  </si>
  <si>
    <t xml:space="preserve"> Being able to get health advice close to home makes it easier to look after your mental health</t>
  </si>
  <si>
    <t xml:space="preserve"> Local health services make high streets feel more connected and community-focused</t>
  </si>
  <si>
    <t xml:space="preserve"> Local health services make high streets feel more vibrant and welcoming places</t>
  </si>
  <si>
    <t xml:space="preserve"> Local health services help reduce loneliness by giving people more everyday social contact</t>
  </si>
  <si>
    <t xml:space="preserve"> Health services on the high street help bring more people into the area and support local shops</t>
  </si>
  <si>
    <t xml:space="preserve"> When healthcare is easier to access, people are more able to work and contribute to the local economy</t>
  </si>
  <si>
    <t>Somewhat disagree</t>
  </si>
  <si>
    <t>Grid Summary: To what extent do you agree or disagree with the following statements?</t>
  </si>
  <si>
    <t>To what extent do you agree or disagree with the following statements?: Having adequate access to health services on local high streets is essential for supporting people’s mental health and wellbeing</t>
  </si>
  <si>
    <t>To what extent do you agree or disagree with the following statements?: Being able to get health advice close to home makes it easier to look after your mental health</t>
  </si>
  <si>
    <t>To what extent do you agree or disagree with the following statements?: Local health services make high streets feel more connected and community-focused</t>
  </si>
  <si>
    <t>To what extent do you agree or disagree with the following statements?: Local health services make high streets feel more vibrant and welcoming places</t>
  </si>
  <si>
    <t>To what extent do you agree or disagree with the following statements?: Local health services help reduce loneliness by giving people more everyday social contact</t>
  </si>
  <si>
    <t>To what extent do you agree or disagree with the following statements?: Health services on the high street help bring more people into the area and support local shops</t>
  </si>
  <si>
    <t>To what extent do you agree or disagree with the following statements?: When healthcare is easier to access, people are more able to work and contribute to the local economy</t>
  </si>
  <si>
    <t xml:space="preserve"> Are you currently covered by a private healthcare plan, either through your employer or one that you personally pay for?</t>
  </si>
  <si>
    <t xml:space="preserve"> Do you currently have any ongoing health conditions or chronic illnesses that have lasted for longer than 6 months?</t>
  </si>
  <si>
    <t xml:space="preserve"> Do you regularly collect medicines or prescriptions from a high street pharmacy?</t>
  </si>
  <si>
    <t>Very good</t>
  </si>
  <si>
    <t>Quite good</t>
  </si>
  <si>
    <t>Neither good nor bad</t>
  </si>
  <si>
    <t>Quite bad</t>
  </si>
  <si>
    <t>Very bad</t>
  </si>
  <si>
    <t xml:space="preserve"> How would you describe your physical health at the moment?</t>
  </si>
  <si>
    <t xml:space="preserve"> And how would you describe your mental health at the moment?</t>
  </si>
  <si>
    <t>None, I haven’t spent any time unwell</t>
  </si>
  <si>
    <t>Less than 1 day (e.g. a half day)</t>
  </si>
  <si>
    <t>1 - 2 days</t>
  </si>
  <si>
    <t>3 - 5 days</t>
  </si>
  <si>
    <t>6 - 10 days</t>
  </si>
  <si>
    <t>11 - 15 days</t>
  </si>
  <si>
    <t>16 - 20 days</t>
  </si>
  <si>
    <t>21 - 30 days</t>
  </si>
  <si>
    <t>31 - 50 days</t>
  </si>
  <si>
    <t>Over 50 days</t>
  </si>
  <si>
    <t xml:space="preserve"> In the past year, since November 2024, how many days have you been unwell due to illness, injury, or another health condition that limited your ability to carry out normal activities? This could be from something mild like a common cold, or something more serious. Your best estimate will do.</t>
  </si>
  <si>
    <t>None, I haven’t taken any days off work for this</t>
  </si>
  <si>
    <t xml:space="preserve"> In the past year, since November 2024, how many days off work have you taken due to sickness or poor health?   This could be from something mild like a common cold, or something more serious. Your best estimate will do.</t>
  </si>
  <si>
    <t>BASE: Working</t>
  </si>
  <si>
    <t>Full Results</t>
  </si>
  <si>
    <t>BASE: Didn't get help when unwell</t>
  </si>
  <si>
    <t>All results are weighted using Iterative Proportional Fitting, or 'Raking'. The results are weighted by interlocking age and gender, region and social grade to nationally representative proportions.</t>
  </si>
  <si>
    <t xml:space="preserve">All results are weighted using Iterative Proportional Fitting, or 'Raking'. The results are weighted by interlocking age and gender, region and social grade to nationally representative proportions.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</si>
</sst>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0%"/>
  </numFmts>
  <fonts count="14" x14ac:knownFonts="1">
    <font>
      <sz val="11"/>
      <color rgb="FF000000"/>
      <name val="Calibri"/>
      <family val="2"/>
      <scheme val="minor"/>
    </font>
    <font>
      <b/>
      <sz val="18"/>
      <color rgb="FF000000"/>
      <name val="Calibri"/>
      <family val="2"/>
    </font>
    <font>
      <b/>
      <sz val="14"/>
      <color rgb="FF000000"/>
      <name val="Calibri"/>
      <family val="2"/>
    </font>
    <font>
      <sz val="14"/>
      <color rgb="FF000000"/>
      <name val="Calibri"/>
      <family val="2"/>
    </font>
    <font>
      <i/>
      <sz val="13"/>
      <color rgb="FF000000"/>
      <name val="Calibri"/>
      <family val="2"/>
    </font>
    <font>
      <i/>
      <u/>
      <sz val="13"/>
      <color theme="10"/>
      <name val="Calibri"/>
      <family val="2"/>
    </font>
    <font>
      <b/>
      <sz val="11"/>
      <color rgb="FF000000"/>
      <name val="Calibri"/>
      <family val="2"/>
    </font>
    <font>
      <sz val="11"/>
      <color rgb="FF000000"/>
      <name val="Calibri"/>
      <family val="2"/>
    </font>
    <font>
      <u/>
      <sz val="11"/>
      <color theme="10"/>
      <name val="Calibri"/>
      <family val="2"/>
    </font>
    <font>
      <b/>
      <sz val="12"/>
      <color rgb="FF000000"/>
      <name val="Calibri"/>
      <family val="2"/>
    </font>
    <font>
      <b/>
      <i/>
      <sz val="11"/>
      <color rgb="FF000000"/>
      <name val="Calibri"/>
      <family val="2"/>
    </font>
    <font>
      <b/>
      <sz val="12"/>
      <color rgb="FF000000"/>
      <name val="Calibri"/>
      <family val="2"/>
    </font>
    <font>
      <i/>
      <sz val="11"/>
      <color rgb="FF000000"/>
      <name val="Calibri"/>
      <family val="2"/>
      <scheme val="minor"/>
    </font>
    <font>
      <sz val="13"/>
      <color rgb="FF000000"/>
      <name val="Calibri"/>
      <family val="2"/>
    </font>
  </fonts>
  <fills count="2">
    <fill>
      <patternFill patternType="none"/>
    </fill>
    <fill>
      <patternFill patternType="gray125"/>
    </fill>
  </fills>
  <borders count="4">
    <border>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32">
    <xf numFmtId="0" fontId="0" fillId="0" borderId="0" xfId="0"/>
    <xf numFmtId="0" fontId="1" fillId="0" borderId="0" xfId="0" applyFont="1" applyAlignment="1">
      <alignment horizontal="center" vertical="top" wrapText="1"/>
    </xf>
    <xf numFmtId="0" fontId="2" fillId="0" borderId="0" xfId="0" applyFont="1"/>
    <xf numFmtId="0" fontId="3" fillId="0" borderId="0" xfId="0" applyFont="1" applyAlignment="1">
      <alignment horizontal="left"/>
    </xf>
    <xf numFmtId="0" fontId="4" fillId="0" borderId="0" xfId="0" applyFont="1" applyAlignment="1">
      <alignment horizontal="left" vertical="top"/>
    </xf>
    <xf numFmtId="0" fontId="5" fillId="0" borderId="0" xfId="0" applyFont="1" applyAlignment="1">
      <alignment horizontal="left" vertical="top"/>
    </xf>
    <xf numFmtId="0" fontId="6" fillId="0" borderId="0" xfId="0" applyFont="1"/>
    <xf numFmtId="0" fontId="7" fillId="0" borderId="0" xfId="0" applyFont="1" applyAlignment="1">
      <alignment horizontal="center"/>
    </xf>
    <xf numFmtId="0" fontId="8" fillId="0" borderId="0" xfId="0" applyFont="1"/>
    <xf numFmtId="0" fontId="7" fillId="0" borderId="0" xfId="0" applyFont="1" applyAlignment="1">
      <alignment horizontal="center" vertical="center"/>
    </xf>
    <xf numFmtId="1" fontId="7" fillId="0" borderId="1" xfId="0" applyNumberFormat="1" applyFont="1" applyBorder="1" applyAlignment="1">
      <alignment horizontal="center" vertical="center"/>
    </xf>
    <xf numFmtId="1" fontId="6" fillId="0" borderId="2" xfId="0" applyNumberFormat="1" applyFont="1" applyBorder="1" applyAlignment="1">
      <alignment horizontal="center"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xf>
    <xf numFmtId="9" fontId="7" fillId="0" borderId="0" xfId="0" applyNumberFormat="1" applyFont="1" applyAlignment="1">
      <alignment horizontal="center" vertical="center"/>
    </xf>
    <xf numFmtId="0" fontId="7" fillId="0" borderId="0" xfId="0" applyFont="1" applyAlignment="1">
      <alignment horizontal="center" vertical="center" wrapText="1"/>
    </xf>
    <xf numFmtId="0" fontId="7" fillId="0" borderId="1" xfId="0" applyFont="1" applyBorder="1"/>
    <xf numFmtId="0" fontId="7" fillId="0" borderId="3" xfId="0" applyFont="1" applyBorder="1" applyAlignment="1">
      <alignment horizontal="center" vertical="center" wrapText="1"/>
    </xf>
    <xf numFmtId="0" fontId="8" fillId="0" borderId="0" xfId="0" applyFont="1" applyAlignment="1">
      <alignment horizontal="center"/>
    </xf>
    <xf numFmtId="0" fontId="7" fillId="0" borderId="1" xfId="0" applyFont="1" applyBorder="1" applyAlignment="1">
      <alignment horizontal="center" vertical="center"/>
    </xf>
    <xf numFmtId="9" fontId="7" fillId="0" borderId="2" xfId="0" applyNumberFormat="1" applyFont="1" applyBorder="1" applyAlignment="1">
      <alignment horizontal="center" vertical="center"/>
    </xf>
    <xf numFmtId="0" fontId="10" fillId="0" borderId="0" xfId="0" applyFont="1"/>
    <xf numFmtId="9" fontId="7" fillId="0" borderId="1" xfId="0" applyNumberFormat="1" applyFont="1" applyBorder="1"/>
    <xf numFmtId="164" fontId="0" fillId="0" borderId="0" xfId="0" applyNumberFormat="1"/>
    <xf numFmtId="0" fontId="12" fillId="0" borderId="0" xfId="0" applyFont="1"/>
    <xf numFmtId="0" fontId="1" fillId="0" borderId="0" xfId="0" applyFont="1" applyAlignment="1">
      <alignment horizontal="center" vertical="top" wrapText="1"/>
    </xf>
    <xf numFmtId="0" fontId="0" fillId="0" borderId="0" xfId="0"/>
    <xf numFmtId="0" fontId="13" fillId="0" borderId="0" xfId="0" applyFont="1" applyAlignment="1">
      <alignment horizontal="left" vertical="top" wrapText="1"/>
    </xf>
    <xf numFmtId="0" fontId="6" fillId="0" borderId="1" xfId="0" applyFont="1" applyBorder="1" applyAlignment="1">
      <alignment horizontal="center" vertical="center"/>
    </xf>
    <xf numFmtId="0" fontId="9" fillId="0" borderId="0" xfId="0" applyFont="1" applyAlignment="1">
      <alignment vertical="top" wrapText="1"/>
    </xf>
    <xf numFmtId="0" fontId="7" fillId="0" borderId="1" xfId="0" applyFont="1" applyBorder="1" applyAlignment="1">
      <alignment horizontal="center" vertical="center"/>
    </xf>
    <xf numFmtId="0" fontId="1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sharedStrings" Target="sharedStrings.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calcChain" Target="calcChain.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theme" Target="theme/theme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styles" Target="styles.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9.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9.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9.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9.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9.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9.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9.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9.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9.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9.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3.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4.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5.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6.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7.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8.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9.xml.rels><?xml version="1.0" encoding="UTF-8" standalone="yes"?>
<Relationships xmlns="http://schemas.openxmlformats.org/package/2006/relationships"><Relationship Id="rId1" Type="http://schemas.openxmlformats.org/officeDocument/2006/relationships/image" Target="../media/image1.jp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13.xml.rels><?xml version="1.0" encoding="UTF-8" standalone="yes"?>
<Relationships xmlns="http://schemas.openxmlformats.org/package/2006/relationships"><Relationship Id="rId1" Type="http://schemas.openxmlformats.org/officeDocument/2006/relationships/image" Target="../media/image1.jp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g"/></Relationships>
</file>

<file path=xl/drawings/_rels/drawing4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4.xml.rels><?xml version="1.0" encoding="UTF-8" standalone="yes"?>
<Relationships xmlns="http://schemas.openxmlformats.org/package/2006/relationships"><Relationship Id="rId1" Type="http://schemas.openxmlformats.org/officeDocument/2006/relationships/image" Target="../media/image1.jpg"/></Relationships>
</file>

<file path=xl/drawings/_rels/drawing45.xml.rels><?xml version="1.0" encoding="UTF-8" standalone="yes"?>
<Relationships xmlns="http://schemas.openxmlformats.org/package/2006/relationships"><Relationship Id="rId1" Type="http://schemas.openxmlformats.org/officeDocument/2006/relationships/image" Target="../media/image1.jpg"/></Relationships>
</file>

<file path=xl/drawings/_rels/drawing46.xml.rels><?xml version="1.0" encoding="UTF-8" standalone="yes"?>
<Relationships xmlns="http://schemas.openxmlformats.org/package/2006/relationships"><Relationship Id="rId1" Type="http://schemas.openxmlformats.org/officeDocument/2006/relationships/image" Target="../media/image1.jpg"/></Relationships>
</file>

<file path=xl/drawings/_rels/drawing47.xml.rels><?xml version="1.0" encoding="UTF-8" standalone="yes"?>
<Relationships xmlns="http://schemas.openxmlformats.org/package/2006/relationships"><Relationship Id="rId1" Type="http://schemas.openxmlformats.org/officeDocument/2006/relationships/image" Target="../media/image1.jpg"/></Relationships>
</file>

<file path=xl/drawings/_rels/drawing48.xml.rels><?xml version="1.0" encoding="UTF-8" standalone="yes"?>
<Relationships xmlns="http://schemas.openxmlformats.org/package/2006/relationships"><Relationship Id="rId1" Type="http://schemas.openxmlformats.org/officeDocument/2006/relationships/image" Target="../media/image1.jpg"/></Relationships>
</file>

<file path=xl/drawings/_rels/drawing49.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50.xml.rels><?xml version="1.0" encoding="UTF-8" standalone="yes"?>
<Relationships xmlns="http://schemas.openxmlformats.org/package/2006/relationships"><Relationship Id="rId1" Type="http://schemas.openxmlformats.org/officeDocument/2006/relationships/image" Target="../media/image1.jpg"/></Relationships>
</file>

<file path=xl/drawings/_rels/drawing51.xml.rels><?xml version="1.0" encoding="UTF-8" standalone="yes"?>
<Relationships xmlns="http://schemas.openxmlformats.org/package/2006/relationships"><Relationship Id="rId1" Type="http://schemas.openxmlformats.org/officeDocument/2006/relationships/image" Target="../media/image1.jpg"/></Relationships>
</file>

<file path=xl/drawings/_rels/drawing52.xml.rels><?xml version="1.0" encoding="UTF-8" standalone="yes"?>
<Relationships xmlns="http://schemas.openxmlformats.org/package/2006/relationships"><Relationship Id="rId1" Type="http://schemas.openxmlformats.org/officeDocument/2006/relationships/image" Target="../media/image1.jpg"/></Relationships>
</file>

<file path=xl/drawings/_rels/drawing53.xml.rels><?xml version="1.0" encoding="UTF-8" standalone="yes"?>
<Relationships xmlns="http://schemas.openxmlformats.org/package/2006/relationships"><Relationship Id="rId1" Type="http://schemas.openxmlformats.org/officeDocument/2006/relationships/image" Target="../media/image1.jpg"/></Relationships>
</file>

<file path=xl/drawings/_rels/drawing5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5.xml.rels><?xml version="1.0" encoding="UTF-8" standalone="yes"?>
<Relationships xmlns="http://schemas.openxmlformats.org/package/2006/relationships"><Relationship Id="rId1" Type="http://schemas.openxmlformats.org/officeDocument/2006/relationships/image" Target="../media/image1.jpg"/></Relationships>
</file>

<file path=xl/drawings/_rels/drawing56.xml.rels><?xml version="1.0" encoding="UTF-8" standalone="yes"?>
<Relationships xmlns="http://schemas.openxmlformats.org/package/2006/relationships"><Relationship Id="rId1" Type="http://schemas.openxmlformats.org/officeDocument/2006/relationships/image" Target="../media/image1.jpg"/></Relationships>
</file>

<file path=xl/drawings/_rels/drawing57.xml.rels><?xml version="1.0" encoding="UTF-8" standalone="yes"?>
<Relationships xmlns="http://schemas.openxmlformats.org/package/2006/relationships"><Relationship Id="rId1" Type="http://schemas.openxmlformats.org/officeDocument/2006/relationships/image" Target="../media/image1.jpg"/></Relationships>
</file>

<file path=xl/drawings/_rels/drawing58.xml.rels><?xml version="1.0" encoding="UTF-8" standalone="yes"?>
<Relationships xmlns="http://schemas.openxmlformats.org/package/2006/relationships"><Relationship Id="rId1" Type="http://schemas.openxmlformats.org/officeDocument/2006/relationships/image" Target="../media/image1.jpg"/></Relationships>
</file>

<file path=xl/drawings/_rels/drawing59.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60.xml.rels><?xml version="1.0" encoding="UTF-8" standalone="yes"?>
<Relationships xmlns="http://schemas.openxmlformats.org/package/2006/relationships"><Relationship Id="rId1" Type="http://schemas.openxmlformats.org/officeDocument/2006/relationships/image" Target="../media/image1.jpg"/></Relationships>
</file>

<file path=xl/drawings/_rels/drawing61.xml.rels><?xml version="1.0" encoding="UTF-8" standalone="yes"?>
<Relationships xmlns="http://schemas.openxmlformats.org/package/2006/relationships"><Relationship Id="rId1" Type="http://schemas.openxmlformats.org/officeDocument/2006/relationships/image" Target="../media/image1.jpg"/></Relationships>
</file>

<file path=xl/drawings/_rels/drawing62.xml.rels><?xml version="1.0" encoding="UTF-8" standalone="yes"?>
<Relationships xmlns="http://schemas.openxmlformats.org/package/2006/relationships"><Relationship Id="rId1" Type="http://schemas.openxmlformats.org/officeDocument/2006/relationships/image" Target="../media/image1.jpg"/></Relationships>
</file>

<file path=xl/drawings/_rels/drawing63.xml.rels><?xml version="1.0" encoding="UTF-8" standalone="yes"?>
<Relationships xmlns="http://schemas.openxmlformats.org/package/2006/relationships"><Relationship Id="rId1" Type="http://schemas.openxmlformats.org/officeDocument/2006/relationships/image" Target="../media/image1.jpg"/></Relationships>
</file>

<file path=xl/drawings/_rels/drawing64.xml.rels><?xml version="1.0" encoding="UTF-8" standalone="yes"?>
<Relationships xmlns="http://schemas.openxmlformats.org/package/2006/relationships"><Relationship Id="rId1" Type="http://schemas.openxmlformats.org/officeDocument/2006/relationships/image" Target="../media/image1.jpg"/></Relationships>
</file>

<file path=xl/drawings/_rels/drawing6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6.xml.rels><?xml version="1.0" encoding="UTF-8" standalone="yes"?>
<Relationships xmlns="http://schemas.openxmlformats.org/package/2006/relationships"><Relationship Id="rId1" Type="http://schemas.openxmlformats.org/officeDocument/2006/relationships/image" Target="../media/image1.jpg"/></Relationships>
</file>

<file path=xl/drawings/_rels/drawing67.xml.rels><?xml version="1.0" encoding="UTF-8" standalone="yes"?>
<Relationships xmlns="http://schemas.openxmlformats.org/package/2006/relationships"><Relationship Id="rId1" Type="http://schemas.openxmlformats.org/officeDocument/2006/relationships/image" Target="../media/image1.jpg"/></Relationships>
</file>

<file path=xl/drawings/_rels/drawing68.xml.rels><?xml version="1.0" encoding="UTF-8" standalone="yes"?>
<Relationships xmlns="http://schemas.openxmlformats.org/package/2006/relationships"><Relationship Id="rId1" Type="http://schemas.openxmlformats.org/officeDocument/2006/relationships/image" Target="../media/image1.jpg"/></Relationships>
</file>

<file path=xl/drawings/_rels/drawing69.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70.xml.rels><?xml version="1.0" encoding="UTF-8" standalone="yes"?>
<Relationships xmlns="http://schemas.openxmlformats.org/package/2006/relationships"><Relationship Id="rId1" Type="http://schemas.openxmlformats.org/officeDocument/2006/relationships/image" Target="../media/image1.jpg"/></Relationships>
</file>

<file path=xl/drawings/_rels/drawing71.xml.rels><?xml version="1.0" encoding="UTF-8" standalone="yes"?>
<Relationships xmlns="http://schemas.openxmlformats.org/package/2006/relationships"><Relationship Id="rId1" Type="http://schemas.openxmlformats.org/officeDocument/2006/relationships/image" Target="../media/image1.jpg"/></Relationships>
</file>

<file path=xl/drawings/_rels/drawing72.xml.rels><?xml version="1.0" encoding="UTF-8" standalone="yes"?>
<Relationships xmlns="http://schemas.openxmlformats.org/package/2006/relationships"><Relationship Id="rId1" Type="http://schemas.openxmlformats.org/officeDocument/2006/relationships/image" Target="../media/image1.jpg"/></Relationships>
</file>

<file path=xl/drawings/_rels/drawing73.xml.rels><?xml version="1.0" encoding="UTF-8" standalone="yes"?>
<Relationships xmlns="http://schemas.openxmlformats.org/package/2006/relationships"><Relationship Id="rId1" Type="http://schemas.openxmlformats.org/officeDocument/2006/relationships/image" Target="../media/image1.jpg"/></Relationships>
</file>

<file path=xl/drawings/_rels/drawing74.xml.rels><?xml version="1.0" encoding="UTF-8" standalone="yes"?>
<Relationships xmlns="http://schemas.openxmlformats.org/package/2006/relationships"><Relationship Id="rId1" Type="http://schemas.openxmlformats.org/officeDocument/2006/relationships/image" Target="../media/image1.jpg"/></Relationships>
</file>

<file path=xl/drawings/_rels/drawing75.xml.rels><?xml version="1.0" encoding="UTF-8" standalone="yes"?>
<Relationships xmlns="http://schemas.openxmlformats.org/package/2006/relationships"><Relationship Id="rId1" Type="http://schemas.openxmlformats.org/officeDocument/2006/relationships/image" Target="../media/image1.jpg"/></Relationships>
</file>

<file path=xl/drawings/_rels/drawing7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7.xml.rels><?xml version="1.0" encoding="UTF-8" standalone="yes"?>
<Relationships xmlns="http://schemas.openxmlformats.org/package/2006/relationships"><Relationship Id="rId1" Type="http://schemas.openxmlformats.org/officeDocument/2006/relationships/image" Target="../media/image1.jpg"/></Relationships>
</file>

<file path=xl/drawings/_rels/drawing78.xml.rels><?xml version="1.0" encoding="UTF-8" standalone="yes"?>
<Relationships xmlns="http://schemas.openxmlformats.org/package/2006/relationships"><Relationship Id="rId1" Type="http://schemas.openxmlformats.org/officeDocument/2006/relationships/image" Target="../media/image1.jpg"/></Relationships>
</file>

<file path=xl/drawings/_rels/drawing79.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80.xml.rels><?xml version="1.0" encoding="UTF-8" standalone="yes"?>
<Relationships xmlns="http://schemas.openxmlformats.org/package/2006/relationships"><Relationship Id="rId1" Type="http://schemas.openxmlformats.org/officeDocument/2006/relationships/image" Target="../media/image1.jpg"/></Relationships>
</file>

<file path=xl/drawings/_rels/drawing81.xml.rels><?xml version="1.0" encoding="UTF-8" standalone="yes"?>
<Relationships xmlns="http://schemas.openxmlformats.org/package/2006/relationships"><Relationship Id="rId1" Type="http://schemas.openxmlformats.org/officeDocument/2006/relationships/image" Target="../media/image1.jpg"/></Relationships>
</file>

<file path=xl/drawings/_rels/drawing82.xml.rels><?xml version="1.0" encoding="UTF-8" standalone="yes"?>
<Relationships xmlns="http://schemas.openxmlformats.org/package/2006/relationships"><Relationship Id="rId1" Type="http://schemas.openxmlformats.org/officeDocument/2006/relationships/image" Target="../media/image1.jpg"/></Relationships>
</file>

<file path=xl/drawings/_rels/drawing83.xml.rels><?xml version="1.0" encoding="UTF-8" standalone="yes"?>
<Relationships xmlns="http://schemas.openxmlformats.org/package/2006/relationships"><Relationship Id="rId1" Type="http://schemas.openxmlformats.org/officeDocument/2006/relationships/image" Target="../media/image1.jpg"/></Relationships>
</file>

<file path=xl/drawings/_rels/drawing84.xml.rels><?xml version="1.0" encoding="UTF-8" standalone="yes"?>
<Relationships xmlns="http://schemas.openxmlformats.org/package/2006/relationships"><Relationship Id="rId1" Type="http://schemas.openxmlformats.org/officeDocument/2006/relationships/image" Target="../media/image1.jpg"/></Relationships>
</file>

<file path=xl/drawings/_rels/drawing85.xml.rels><?xml version="1.0" encoding="UTF-8" standalone="yes"?>
<Relationships xmlns="http://schemas.openxmlformats.org/package/2006/relationships"><Relationship Id="rId1" Type="http://schemas.openxmlformats.org/officeDocument/2006/relationships/image" Target="../media/image1.jpg"/></Relationships>
</file>

<file path=xl/drawings/_rels/drawing86.xml.rels><?xml version="1.0" encoding="UTF-8" standalone="yes"?>
<Relationships xmlns="http://schemas.openxmlformats.org/package/2006/relationships"><Relationship Id="rId1" Type="http://schemas.openxmlformats.org/officeDocument/2006/relationships/image" Target="../media/image1.jpg"/></Relationships>
</file>

<file path=xl/drawings/_rels/drawing8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8.xml.rels><?xml version="1.0" encoding="UTF-8" standalone="yes"?>
<Relationships xmlns="http://schemas.openxmlformats.org/package/2006/relationships"><Relationship Id="rId1" Type="http://schemas.openxmlformats.org/officeDocument/2006/relationships/image" Target="../media/image1.jpg"/></Relationships>
</file>

<file path=xl/drawings/_rels/drawing89.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_rels/drawing90.xml.rels><?xml version="1.0" encoding="UTF-8" standalone="yes"?>
<Relationships xmlns="http://schemas.openxmlformats.org/package/2006/relationships"><Relationship Id="rId1" Type="http://schemas.openxmlformats.org/officeDocument/2006/relationships/image" Target="../media/image1.jpg"/></Relationships>
</file>

<file path=xl/drawings/_rels/drawing91.xml.rels><?xml version="1.0" encoding="UTF-8" standalone="yes"?>
<Relationships xmlns="http://schemas.openxmlformats.org/package/2006/relationships"><Relationship Id="rId1" Type="http://schemas.openxmlformats.org/officeDocument/2006/relationships/image" Target="../media/image1.jpg"/></Relationships>
</file>

<file path=xl/drawings/_rels/drawing92.xml.rels><?xml version="1.0" encoding="UTF-8" standalone="yes"?>
<Relationships xmlns="http://schemas.openxmlformats.org/package/2006/relationships"><Relationship Id="rId1" Type="http://schemas.openxmlformats.org/officeDocument/2006/relationships/image" Target="../media/image1.jpg"/></Relationships>
</file>

<file path=xl/drawings/_rels/drawing93.xml.rels><?xml version="1.0" encoding="UTF-8" standalone="yes"?>
<Relationships xmlns="http://schemas.openxmlformats.org/package/2006/relationships"><Relationship Id="rId1" Type="http://schemas.openxmlformats.org/officeDocument/2006/relationships/image" Target="../media/image1.jpg"/></Relationships>
</file>

<file path=xl/drawings/_rels/drawing94.xml.rels><?xml version="1.0" encoding="UTF-8" standalone="yes"?>
<Relationships xmlns="http://schemas.openxmlformats.org/package/2006/relationships"><Relationship Id="rId1" Type="http://schemas.openxmlformats.org/officeDocument/2006/relationships/image" Target="../media/image1.jpg"/></Relationships>
</file>

<file path=xl/drawings/_rels/drawing95.xml.rels><?xml version="1.0" encoding="UTF-8" standalone="yes"?>
<Relationships xmlns="http://schemas.openxmlformats.org/package/2006/relationships"><Relationship Id="rId1" Type="http://schemas.openxmlformats.org/officeDocument/2006/relationships/image" Target="../media/image1.jpg"/></Relationships>
</file>

<file path=xl/drawings/_rels/drawing96.xml.rels><?xml version="1.0" encoding="UTF-8" standalone="yes"?>
<Relationships xmlns="http://schemas.openxmlformats.org/package/2006/relationships"><Relationship Id="rId1" Type="http://schemas.openxmlformats.org/officeDocument/2006/relationships/image" Target="../media/image1.jpg"/></Relationships>
</file>

<file path=xl/drawings/_rels/drawing97.xml.rels><?xml version="1.0" encoding="UTF-8" standalone="yes"?>
<Relationships xmlns="http://schemas.openxmlformats.org/package/2006/relationships"><Relationship Id="rId1" Type="http://schemas.openxmlformats.org/officeDocument/2006/relationships/image" Target="../media/image1.jpg"/></Relationships>
</file>

<file path=xl/drawings/_rels/drawing9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5</xdr:col>
      <xdr:colOff>0</xdr:colOff>
      <xdr:row>1</xdr:row>
      <xdr:rowOff>0</xdr:rowOff>
    </xdr:from>
    <xdr:ext cx="4389120" cy="82296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0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6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0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6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0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6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0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6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0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6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0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6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0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6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0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6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0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6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0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6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1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6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1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6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1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6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1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7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1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7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1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7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1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7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1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7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1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7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1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7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2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7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2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7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2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7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2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7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2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7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2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7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2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7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2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7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2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7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2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8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3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8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3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8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3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8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3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8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3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8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3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8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3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8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3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8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3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8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3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8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4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8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4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8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4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8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4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8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4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8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4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9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4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9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4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9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4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9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4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9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5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9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5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9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5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9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5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9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5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9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5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9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5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9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5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9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5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9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5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9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6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9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6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A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6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A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6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A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6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A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6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A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6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A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6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A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6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A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6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A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7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A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7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A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7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A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7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A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7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A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7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A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7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A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7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B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7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B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7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B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8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B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8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B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8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B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8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B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8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B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8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B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8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B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8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B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8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B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8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B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9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B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9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B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9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B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9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C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9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C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9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C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9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C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9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C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9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C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9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C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0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C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0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C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0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C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0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C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0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C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0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C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0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C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0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C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0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C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0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D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1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D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1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D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1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D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1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D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4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4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4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4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4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4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4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4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4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4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5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5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5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5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5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5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5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5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3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5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5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6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6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6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6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6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6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4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6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4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6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4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6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4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6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7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7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7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7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7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7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7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4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7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4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7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4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7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4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8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8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8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5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8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5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8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5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8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5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8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5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8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5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8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5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8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5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9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5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9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5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9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5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9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5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9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5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9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5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9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5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9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6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9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6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9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6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6.bin"/></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14.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115.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16.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17.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18.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1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21.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22.xml"/></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23.xm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24.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26.xml"/></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127.xml"/></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128.xml"/></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12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130.xml"/></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131.xml"/></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132.xml"/></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133.xml"/></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134.xml"/></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135.xml"/></Relationships>
</file>

<file path=xl/worksheets/_rels/sheet136.xml.rels><?xml version="1.0" encoding="UTF-8" standalone="yes"?>
<Relationships xmlns="http://schemas.openxmlformats.org/package/2006/relationships"><Relationship Id="rId1" Type="http://schemas.openxmlformats.org/officeDocument/2006/relationships/drawing" Target="../drawings/drawing136.xml"/></Relationships>
</file>

<file path=xl/worksheets/_rels/sheet137.xml.rels><?xml version="1.0" encoding="UTF-8" standalone="yes"?>
<Relationships xmlns="http://schemas.openxmlformats.org/package/2006/relationships"><Relationship Id="rId1" Type="http://schemas.openxmlformats.org/officeDocument/2006/relationships/drawing" Target="../drawings/drawing137.xml"/></Relationships>
</file>

<file path=xl/worksheets/_rels/sheet138.xml.rels><?xml version="1.0" encoding="UTF-8" standalone="yes"?>
<Relationships xmlns="http://schemas.openxmlformats.org/package/2006/relationships"><Relationship Id="rId1" Type="http://schemas.openxmlformats.org/officeDocument/2006/relationships/drawing" Target="../drawings/drawing138.xml"/></Relationships>
</file>

<file path=xl/worksheets/_rels/sheet139.xml.rels><?xml version="1.0" encoding="UTF-8" standalone="yes"?>
<Relationships xmlns="http://schemas.openxmlformats.org/package/2006/relationships"><Relationship Id="rId1" Type="http://schemas.openxmlformats.org/officeDocument/2006/relationships/drawing" Target="../drawings/drawing13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40.xml.rels><?xml version="1.0" encoding="UTF-8" standalone="yes"?>
<Relationships xmlns="http://schemas.openxmlformats.org/package/2006/relationships"><Relationship Id="rId1" Type="http://schemas.openxmlformats.org/officeDocument/2006/relationships/drawing" Target="../drawings/drawing140.xml"/></Relationships>
</file>

<file path=xl/worksheets/_rels/sheet141.xml.rels><?xml version="1.0" encoding="UTF-8" standalone="yes"?>
<Relationships xmlns="http://schemas.openxmlformats.org/package/2006/relationships"><Relationship Id="rId1" Type="http://schemas.openxmlformats.org/officeDocument/2006/relationships/drawing" Target="../drawings/drawing141.xml"/></Relationships>
</file>

<file path=xl/worksheets/_rels/sheet142.xml.rels><?xml version="1.0" encoding="UTF-8" standalone="yes"?>
<Relationships xmlns="http://schemas.openxmlformats.org/package/2006/relationships"><Relationship Id="rId1" Type="http://schemas.openxmlformats.org/officeDocument/2006/relationships/drawing" Target="../drawings/drawing142.xml"/></Relationships>
</file>

<file path=xl/worksheets/_rels/sheet143.xml.rels><?xml version="1.0" encoding="UTF-8" standalone="yes"?>
<Relationships xmlns="http://schemas.openxmlformats.org/package/2006/relationships"><Relationship Id="rId1" Type="http://schemas.openxmlformats.org/officeDocument/2006/relationships/drawing" Target="../drawings/drawing143.xml"/></Relationships>
</file>

<file path=xl/worksheets/_rels/sheet144.xml.rels><?xml version="1.0" encoding="UTF-8" standalone="yes"?>
<Relationships xmlns="http://schemas.openxmlformats.org/package/2006/relationships"><Relationship Id="rId1" Type="http://schemas.openxmlformats.org/officeDocument/2006/relationships/drawing" Target="../drawings/drawing144.xml"/></Relationships>
</file>

<file path=xl/worksheets/_rels/sheet145.xml.rels><?xml version="1.0" encoding="UTF-8" standalone="yes"?>
<Relationships xmlns="http://schemas.openxmlformats.org/package/2006/relationships"><Relationship Id="rId1" Type="http://schemas.openxmlformats.org/officeDocument/2006/relationships/drawing" Target="../drawings/drawing145.xml"/></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146.xml"/></Relationships>
</file>

<file path=xl/worksheets/_rels/sheet147.xml.rels><?xml version="1.0" encoding="UTF-8" standalone="yes"?>
<Relationships xmlns="http://schemas.openxmlformats.org/package/2006/relationships"><Relationship Id="rId1" Type="http://schemas.openxmlformats.org/officeDocument/2006/relationships/drawing" Target="../drawings/drawing147.xml"/></Relationships>
</file>

<file path=xl/worksheets/_rels/sheet148.xml.rels><?xml version="1.0" encoding="UTF-8" standalone="yes"?>
<Relationships xmlns="http://schemas.openxmlformats.org/package/2006/relationships"><Relationship Id="rId1" Type="http://schemas.openxmlformats.org/officeDocument/2006/relationships/drawing" Target="../drawings/drawing148.xml"/></Relationships>
</file>

<file path=xl/worksheets/_rels/sheet149.xml.rels><?xml version="1.0" encoding="UTF-8" standalone="yes"?>
<Relationships xmlns="http://schemas.openxmlformats.org/package/2006/relationships"><Relationship Id="rId1" Type="http://schemas.openxmlformats.org/officeDocument/2006/relationships/drawing" Target="../drawings/drawing14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50.xml.rels><?xml version="1.0" encoding="UTF-8" standalone="yes"?>
<Relationships xmlns="http://schemas.openxmlformats.org/package/2006/relationships"><Relationship Id="rId1" Type="http://schemas.openxmlformats.org/officeDocument/2006/relationships/drawing" Target="../drawings/drawing150.xml"/></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151.xml"/></Relationships>
</file>

<file path=xl/worksheets/_rels/sheet152.xml.rels><?xml version="1.0" encoding="UTF-8" standalone="yes"?>
<Relationships xmlns="http://schemas.openxmlformats.org/package/2006/relationships"><Relationship Id="rId1" Type="http://schemas.openxmlformats.org/officeDocument/2006/relationships/drawing" Target="../drawings/drawing152.xml"/></Relationships>
</file>

<file path=xl/worksheets/_rels/sheet153.xml.rels><?xml version="1.0" encoding="UTF-8" standalone="yes"?>
<Relationships xmlns="http://schemas.openxmlformats.org/package/2006/relationships"><Relationship Id="rId1" Type="http://schemas.openxmlformats.org/officeDocument/2006/relationships/drawing" Target="../drawings/drawing153.xml"/></Relationships>
</file>

<file path=xl/worksheets/_rels/sheet154.xml.rels><?xml version="1.0" encoding="UTF-8" standalone="yes"?>
<Relationships xmlns="http://schemas.openxmlformats.org/package/2006/relationships"><Relationship Id="rId1" Type="http://schemas.openxmlformats.org/officeDocument/2006/relationships/drawing" Target="../drawings/drawing154.xml"/></Relationships>
</file>

<file path=xl/worksheets/_rels/sheet155.xml.rels><?xml version="1.0" encoding="UTF-8" standalone="yes"?>
<Relationships xmlns="http://schemas.openxmlformats.org/package/2006/relationships"><Relationship Id="rId1" Type="http://schemas.openxmlformats.org/officeDocument/2006/relationships/drawing" Target="../drawings/drawing155.xml"/></Relationships>
</file>

<file path=xl/worksheets/_rels/sheet156.xml.rels><?xml version="1.0" encoding="UTF-8" standalone="yes"?>
<Relationships xmlns="http://schemas.openxmlformats.org/package/2006/relationships"><Relationship Id="rId1" Type="http://schemas.openxmlformats.org/officeDocument/2006/relationships/drawing" Target="../drawings/drawing156.xml"/></Relationships>
</file>

<file path=xl/worksheets/_rels/sheet157.xml.rels><?xml version="1.0" encoding="UTF-8" standalone="yes"?>
<Relationships xmlns="http://schemas.openxmlformats.org/package/2006/relationships"><Relationship Id="rId1" Type="http://schemas.openxmlformats.org/officeDocument/2006/relationships/drawing" Target="../drawings/drawing157.xml"/></Relationships>
</file>

<file path=xl/worksheets/_rels/sheet158.xml.rels><?xml version="1.0" encoding="UTF-8" standalone="yes"?>
<Relationships xmlns="http://schemas.openxmlformats.org/package/2006/relationships"><Relationship Id="rId2" Type="http://schemas.openxmlformats.org/officeDocument/2006/relationships/drawing" Target="../drawings/drawing158.xml"/><Relationship Id="rId1" Type="http://schemas.openxmlformats.org/officeDocument/2006/relationships/printerSettings" Target="../printerSettings/printerSettings7.bin"/></Relationships>
</file>

<file path=xl/worksheets/_rels/sheet159.xml.rels><?xml version="1.0" encoding="UTF-8" standalone="yes"?>
<Relationships xmlns="http://schemas.openxmlformats.org/package/2006/relationships"><Relationship Id="rId1" Type="http://schemas.openxmlformats.org/officeDocument/2006/relationships/drawing" Target="../drawings/drawing159.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60.xml.rels><?xml version="1.0" encoding="UTF-8" standalone="yes"?>
<Relationships xmlns="http://schemas.openxmlformats.org/package/2006/relationships"><Relationship Id="rId1" Type="http://schemas.openxmlformats.org/officeDocument/2006/relationships/drawing" Target="../drawings/drawing160.xml"/></Relationships>
</file>

<file path=xl/worksheets/_rels/sheet161.xml.rels><?xml version="1.0" encoding="UTF-8" standalone="yes"?>
<Relationships xmlns="http://schemas.openxmlformats.org/package/2006/relationships"><Relationship Id="rId1" Type="http://schemas.openxmlformats.org/officeDocument/2006/relationships/drawing" Target="../drawings/drawing161.xml"/></Relationships>
</file>

<file path=xl/worksheets/_rels/sheet162.xml.rels><?xml version="1.0" encoding="UTF-8" standalone="yes"?>
<Relationships xmlns="http://schemas.openxmlformats.org/package/2006/relationships"><Relationship Id="rId1" Type="http://schemas.openxmlformats.org/officeDocument/2006/relationships/drawing" Target="../drawings/drawing162.xml"/></Relationships>
</file>

<file path=xl/worksheets/_rels/sheet163.xml.rels><?xml version="1.0" encoding="UTF-8" standalone="yes"?>
<Relationships xmlns="http://schemas.openxmlformats.org/package/2006/relationships"><Relationship Id="rId1" Type="http://schemas.openxmlformats.org/officeDocument/2006/relationships/drawing" Target="../drawings/drawing163.xml"/></Relationships>
</file>

<file path=xl/worksheets/_rels/sheet164.xml.rels><?xml version="1.0" encoding="UTF-8" standalone="yes"?>
<Relationships xmlns="http://schemas.openxmlformats.org/package/2006/relationships"><Relationship Id="rId1" Type="http://schemas.openxmlformats.org/officeDocument/2006/relationships/drawing" Target="../drawings/drawing164.xml"/></Relationships>
</file>

<file path=xl/worksheets/_rels/sheet165.xml.rels><?xml version="1.0" encoding="UTF-8" standalone="yes"?>
<Relationships xmlns="http://schemas.openxmlformats.org/package/2006/relationships"><Relationship Id="rId1" Type="http://schemas.openxmlformats.org/officeDocument/2006/relationships/drawing" Target="../drawings/drawing165.xml"/></Relationships>
</file>

<file path=xl/worksheets/_rels/sheet166.xml.rels><?xml version="1.0" encoding="UTF-8" standalone="yes"?>
<Relationships xmlns="http://schemas.openxmlformats.org/package/2006/relationships"><Relationship Id="rId1" Type="http://schemas.openxmlformats.org/officeDocument/2006/relationships/drawing" Target="../drawings/drawing166.xml"/></Relationships>
</file>

<file path=xl/worksheets/_rels/sheet167.xml.rels><?xml version="1.0" encoding="UTF-8" standalone="yes"?>
<Relationships xmlns="http://schemas.openxmlformats.org/package/2006/relationships"><Relationship Id="rId1" Type="http://schemas.openxmlformats.org/officeDocument/2006/relationships/drawing" Target="../drawings/drawing167.xml"/></Relationships>
</file>

<file path=xl/worksheets/_rels/sheet168.xml.rels><?xml version="1.0" encoding="UTF-8" standalone="yes"?>
<Relationships xmlns="http://schemas.openxmlformats.org/package/2006/relationships"><Relationship Id="rId1" Type="http://schemas.openxmlformats.org/officeDocument/2006/relationships/drawing" Target="../drawings/drawing168.xml"/></Relationships>
</file>

<file path=xl/worksheets/_rels/sheet169.xml.rels><?xml version="1.0" encoding="UTF-8" standalone="yes"?>
<Relationships xmlns="http://schemas.openxmlformats.org/package/2006/relationships"><Relationship Id="rId1" Type="http://schemas.openxmlformats.org/officeDocument/2006/relationships/drawing" Target="../drawings/drawing169.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70.xml.rels><?xml version="1.0" encoding="UTF-8" standalone="yes"?>
<Relationships xmlns="http://schemas.openxmlformats.org/package/2006/relationships"><Relationship Id="rId1" Type="http://schemas.openxmlformats.org/officeDocument/2006/relationships/drawing" Target="../drawings/drawing170.xml"/></Relationships>
</file>

<file path=xl/worksheets/_rels/sheet171.xml.rels><?xml version="1.0" encoding="UTF-8" standalone="yes"?>
<Relationships xmlns="http://schemas.openxmlformats.org/package/2006/relationships"><Relationship Id="rId1" Type="http://schemas.openxmlformats.org/officeDocument/2006/relationships/drawing" Target="../drawings/drawing171.xml"/></Relationships>
</file>

<file path=xl/worksheets/_rels/sheet172.xml.rels><?xml version="1.0" encoding="UTF-8" standalone="yes"?>
<Relationships xmlns="http://schemas.openxmlformats.org/package/2006/relationships"><Relationship Id="rId1" Type="http://schemas.openxmlformats.org/officeDocument/2006/relationships/drawing" Target="../drawings/drawing172.xml"/></Relationships>
</file>

<file path=xl/worksheets/_rels/sheet173.xml.rels><?xml version="1.0" encoding="UTF-8" standalone="yes"?>
<Relationships xmlns="http://schemas.openxmlformats.org/package/2006/relationships"><Relationship Id="rId1" Type="http://schemas.openxmlformats.org/officeDocument/2006/relationships/drawing" Target="../drawings/drawing173.xml"/></Relationships>
</file>

<file path=xl/worksheets/_rels/sheet174.xml.rels><?xml version="1.0" encoding="UTF-8" standalone="yes"?>
<Relationships xmlns="http://schemas.openxmlformats.org/package/2006/relationships"><Relationship Id="rId1" Type="http://schemas.openxmlformats.org/officeDocument/2006/relationships/drawing" Target="../drawings/drawing174.xml"/></Relationships>
</file>

<file path=xl/worksheets/_rels/sheet175.xml.rels><?xml version="1.0" encoding="UTF-8" standalone="yes"?>
<Relationships xmlns="http://schemas.openxmlformats.org/package/2006/relationships"><Relationship Id="rId1" Type="http://schemas.openxmlformats.org/officeDocument/2006/relationships/drawing" Target="../drawings/drawing175.xml"/></Relationships>
</file>

<file path=xl/worksheets/_rels/sheet176.xml.rels><?xml version="1.0" encoding="UTF-8" standalone="yes"?>
<Relationships xmlns="http://schemas.openxmlformats.org/package/2006/relationships"><Relationship Id="rId1" Type="http://schemas.openxmlformats.org/officeDocument/2006/relationships/drawing" Target="../drawings/drawing176.xml"/></Relationships>
</file>

<file path=xl/worksheets/_rels/sheet177.xml.rels><?xml version="1.0" encoding="UTF-8" standalone="yes"?>
<Relationships xmlns="http://schemas.openxmlformats.org/package/2006/relationships"><Relationship Id="rId1" Type="http://schemas.openxmlformats.org/officeDocument/2006/relationships/drawing" Target="../drawings/drawing177.xml"/></Relationships>
</file>

<file path=xl/worksheets/_rels/sheet178.xml.rels><?xml version="1.0" encoding="UTF-8" standalone="yes"?>
<Relationships xmlns="http://schemas.openxmlformats.org/package/2006/relationships"><Relationship Id="rId1" Type="http://schemas.openxmlformats.org/officeDocument/2006/relationships/drawing" Target="../drawings/drawing178.xml"/></Relationships>
</file>

<file path=xl/worksheets/_rels/sheet179.xml.rels><?xml version="1.0" encoding="UTF-8" standalone="yes"?>
<Relationships xmlns="http://schemas.openxmlformats.org/package/2006/relationships"><Relationship Id="rId2" Type="http://schemas.openxmlformats.org/officeDocument/2006/relationships/drawing" Target="../drawings/drawing179.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80.xml.rels><?xml version="1.0" encoding="UTF-8" standalone="yes"?>
<Relationships xmlns="http://schemas.openxmlformats.org/package/2006/relationships"><Relationship Id="rId1" Type="http://schemas.openxmlformats.org/officeDocument/2006/relationships/drawing" Target="../drawings/drawing180.xml"/></Relationships>
</file>

<file path=xl/worksheets/_rels/sheet181.xml.rels><?xml version="1.0" encoding="UTF-8" standalone="yes"?>
<Relationships xmlns="http://schemas.openxmlformats.org/package/2006/relationships"><Relationship Id="rId1" Type="http://schemas.openxmlformats.org/officeDocument/2006/relationships/drawing" Target="../drawings/drawing181.xml"/></Relationships>
</file>

<file path=xl/worksheets/_rels/sheet182.xml.rels><?xml version="1.0" encoding="UTF-8" standalone="yes"?>
<Relationships xmlns="http://schemas.openxmlformats.org/package/2006/relationships"><Relationship Id="rId1" Type="http://schemas.openxmlformats.org/officeDocument/2006/relationships/drawing" Target="../drawings/drawing182.xml"/></Relationships>
</file>

<file path=xl/worksheets/_rels/sheet183.xml.rels><?xml version="1.0" encoding="UTF-8" standalone="yes"?>
<Relationships xmlns="http://schemas.openxmlformats.org/package/2006/relationships"><Relationship Id="rId2" Type="http://schemas.openxmlformats.org/officeDocument/2006/relationships/drawing" Target="../drawings/drawing183.xml"/><Relationship Id="rId1" Type="http://schemas.openxmlformats.org/officeDocument/2006/relationships/printerSettings" Target="../printerSettings/printerSettings9.bin"/></Relationships>
</file>

<file path=xl/worksheets/_rels/sheet184.xml.rels><?xml version="1.0" encoding="UTF-8" standalone="yes"?>
<Relationships xmlns="http://schemas.openxmlformats.org/package/2006/relationships"><Relationship Id="rId1" Type="http://schemas.openxmlformats.org/officeDocument/2006/relationships/drawing" Target="../drawings/drawing184.xml"/></Relationships>
</file>

<file path=xl/worksheets/_rels/sheet185.xml.rels><?xml version="1.0" encoding="UTF-8" standalone="yes"?>
<Relationships xmlns="http://schemas.openxmlformats.org/package/2006/relationships"><Relationship Id="rId1" Type="http://schemas.openxmlformats.org/officeDocument/2006/relationships/drawing" Target="../drawings/drawing185.xml"/></Relationships>
</file>

<file path=xl/worksheets/_rels/sheet186.xml.rels><?xml version="1.0" encoding="UTF-8" standalone="yes"?>
<Relationships xmlns="http://schemas.openxmlformats.org/package/2006/relationships"><Relationship Id="rId1" Type="http://schemas.openxmlformats.org/officeDocument/2006/relationships/drawing" Target="../drawings/drawing186.xml"/></Relationships>
</file>

<file path=xl/worksheets/_rels/sheet187.xml.rels><?xml version="1.0" encoding="UTF-8" standalone="yes"?>
<Relationships xmlns="http://schemas.openxmlformats.org/package/2006/relationships"><Relationship Id="rId1" Type="http://schemas.openxmlformats.org/officeDocument/2006/relationships/drawing" Target="../drawings/drawing187.xml"/></Relationships>
</file>

<file path=xl/worksheets/_rels/sheet188.xml.rels><?xml version="1.0" encoding="UTF-8" standalone="yes"?>
<Relationships xmlns="http://schemas.openxmlformats.org/package/2006/relationships"><Relationship Id="rId1" Type="http://schemas.openxmlformats.org/officeDocument/2006/relationships/drawing" Target="../drawings/drawing188.xml"/></Relationships>
</file>

<file path=xl/worksheets/_rels/sheet189.xml.rels><?xml version="1.0" encoding="UTF-8" standalone="yes"?>
<Relationships xmlns="http://schemas.openxmlformats.org/package/2006/relationships"><Relationship Id="rId1" Type="http://schemas.openxmlformats.org/officeDocument/2006/relationships/drawing" Target="../drawings/drawing189.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90.xml.rels><?xml version="1.0" encoding="UTF-8" standalone="yes"?>
<Relationships xmlns="http://schemas.openxmlformats.org/package/2006/relationships"><Relationship Id="rId1" Type="http://schemas.openxmlformats.org/officeDocument/2006/relationships/drawing" Target="../drawings/drawing190.xml"/></Relationships>
</file>

<file path=xl/worksheets/_rels/sheet191.xml.rels><?xml version="1.0" encoding="UTF-8" standalone="yes"?>
<Relationships xmlns="http://schemas.openxmlformats.org/package/2006/relationships"><Relationship Id="rId1" Type="http://schemas.openxmlformats.org/officeDocument/2006/relationships/drawing" Target="../drawings/drawing191.xml"/></Relationships>
</file>

<file path=xl/worksheets/_rels/sheet192.xml.rels><?xml version="1.0" encoding="UTF-8" standalone="yes"?>
<Relationships xmlns="http://schemas.openxmlformats.org/package/2006/relationships"><Relationship Id="rId1" Type="http://schemas.openxmlformats.org/officeDocument/2006/relationships/drawing" Target="../drawings/drawing192.xml"/></Relationships>
</file>

<file path=xl/worksheets/_rels/sheet193.xml.rels><?xml version="1.0" encoding="UTF-8" standalone="yes"?>
<Relationships xmlns="http://schemas.openxmlformats.org/package/2006/relationships"><Relationship Id="rId1" Type="http://schemas.openxmlformats.org/officeDocument/2006/relationships/drawing" Target="../drawings/drawing193.xml"/></Relationships>
</file>

<file path=xl/worksheets/_rels/sheet194.xml.rels><?xml version="1.0" encoding="UTF-8" standalone="yes"?>
<Relationships xmlns="http://schemas.openxmlformats.org/package/2006/relationships"><Relationship Id="rId1" Type="http://schemas.openxmlformats.org/officeDocument/2006/relationships/drawing" Target="../drawings/drawing194.xml"/></Relationships>
</file>

<file path=xl/worksheets/_rels/sheet195.xml.rels><?xml version="1.0" encoding="UTF-8" standalone="yes"?>
<Relationships xmlns="http://schemas.openxmlformats.org/package/2006/relationships"><Relationship Id="rId1" Type="http://schemas.openxmlformats.org/officeDocument/2006/relationships/drawing" Target="../drawings/drawing195.xml"/></Relationships>
</file>

<file path=xl/worksheets/_rels/sheet196.xml.rels><?xml version="1.0" encoding="UTF-8" standalone="yes"?>
<Relationships xmlns="http://schemas.openxmlformats.org/package/2006/relationships"><Relationship Id="rId1" Type="http://schemas.openxmlformats.org/officeDocument/2006/relationships/drawing" Target="../drawings/drawing196.xml"/></Relationships>
</file>

<file path=xl/worksheets/_rels/sheet197.xml.rels><?xml version="1.0" encoding="UTF-8" standalone="yes"?>
<Relationships xmlns="http://schemas.openxmlformats.org/package/2006/relationships"><Relationship Id="rId1" Type="http://schemas.openxmlformats.org/officeDocument/2006/relationships/drawing" Target="../drawings/drawing197.xml"/></Relationships>
</file>

<file path=xl/worksheets/_rels/sheet198.xml.rels><?xml version="1.0" encoding="UTF-8" standalone="yes"?>
<Relationships xmlns="http://schemas.openxmlformats.org/package/2006/relationships"><Relationship Id="rId1" Type="http://schemas.openxmlformats.org/officeDocument/2006/relationships/drawing" Target="../drawings/drawing198.xml"/></Relationships>
</file>

<file path=xl/worksheets/_rels/sheet199.xml.rels><?xml version="1.0" encoding="UTF-8" standalone="yes"?>
<Relationships xmlns="http://schemas.openxmlformats.org/package/2006/relationships"><Relationship Id="rId2" Type="http://schemas.openxmlformats.org/officeDocument/2006/relationships/drawing" Target="../drawings/drawing19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00.xml.rels><?xml version="1.0" encoding="UTF-8" standalone="yes"?>
<Relationships xmlns="http://schemas.openxmlformats.org/package/2006/relationships"><Relationship Id="rId1" Type="http://schemas.openxmlformats.org/officeDocument/2006/relationships/drawing" Target="../drawings/drawing200.xml"/></Relationships>
</file>

<file path=xl/worksheets/_rels/sheet201.xml.rels><?xml version="1.0" encoding="UTF-8" standalone="yes"?>
<Relationships xmlns="http://schemas.openxmlformats.org/package/2006/relationships"><Relationship Id="rId1" Type="http://schemas.openxmlformats.org/officeDocument/2006/relationships/drawing" Target="../drawings/drawing201.xml"/></Relationships>
</file>

<file path=xl/worksheets/_rels/sheet202.xml.rels><?xml version="1.0" encoding="UTF-8" standalone="yes"?>
<Relationships xmlns="http://schemas.openxmlformats.org/package/2006/relationships"><Relationship Id="rId1" Type="http://schemas.openxmlformats.org/officeDocument/2006/relationships/drawing" Target="../drawings/drawing202.xml"/></Relationships>
</file>

<file path=xl/worksheets/_rels/sheet203.xml.rels><?xml version="1.0" encoding="UTF-8" standalone="yes"?>
<Relationships xmlns="http://schemas.openxmlformats.org/package/2006/relationships"><Relationship Id="rId1" Type="http://schemas.openxmlformats.org/officeDocument/2006/relationships/drawing" Target="../drawings/drawing203.xml"/></Relationships>
</file>

<file path=xl/worksheets/_rels/sheet204.xml.rels><?xml version="1.0" encoding="UTF-8" standalone="yes"?>
<Relationships xmlns="http://schemas.openxmlformats.org/package/2006/relationships"><Relationship Id="rId1" Type="http://schemas.openxmlformats.org/officeDocument/2006/relationships/drawing" Target="../drawings/drawing204.xml"/></Relationships>
</file>

<file path=xl/worksheets/_rels/sheet205.xml.rels><?xml version="1.0" encoding="UTF-8" standalone="yes"?>
<Relationships xmlns="http://schemas.openxmlformats.org/package/2006/relationships"><Relationship Id="rId1" Type="http://schemas.openxmlformats.org/officeDocument/2006/relationships/drawing" Target="../drawings/drawing205.xml"/></Relationships>
</file>

<file path=xl/worksheets/_rels/sheet206.xml.rels><?xml version="1.0" encoding="UTF-8" standalone="yes"?>
<Relationships xmlns="http://schemas.openxmlformats.org/package/2006/relationships"><Relationship Id="rId1" Type="http://schemas.openxmlformats.org/officeDocument/2006/relationships/drawing" Target="../drawings/drawing206.xml"/></Relationships>
</file>

<file path=xl/worksheets/_rels/sheet207.xml.rels><?xml version="1.0" encoding="UTF-8" standalone="yes"?>
<Relationships xmlns="http://schemas.openxmlformats.org/package/2006/relationships"><Relationship Id="rId1" Type="http://schemas.openxmlformats.org/officeDocument/2006/relationships/drawing" Target="../drawings/drawing207.xml"/></Relationships>
</file>

<file path=xl/worksheets/_rels/sheet208.xml.rels><?xml version="1.0" encoding="UTF-8" standalone="yes"?>
<Relationships xmlns="http://schemas.openxmlformats.org/package/2006/relationships"><Relationship Id="rId1" Type="http://schemas.openxmlformats.org/officeDocument/2006/relationships/drawing" Target="../drawings/drawing208.xml"/></Relationships>
</file>

<file path=xl/worksheets/_rels/sheet209.xml.rels><?xml version="1.0" encoding="UTF-8" standalone="yes"?>
<Relationships xmlns="http://schemas.openxmlformats.org/package/2006/relationships"><Relationship Id="rId1" Type="http://schemas.openxmlformats.org/officeDocument/2006/relationships/drawing" Target="../drawings/drawing20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10.xml.rels><?xml version="1.0" encoding="UTF-8" standalone="yes"?>
<Relationships xmlns="http://schemas.openxmlformats.org/package/2006/relationships"><Relationship Id="rId1" Type="http://schemas.openxmlformats.org/officeDocument/2006/relationships/drawing" Target="../drawings/drawing210.xml"/></Relationships>
</file>

<file path=xl/worksheets/_rels/sheet211.xml.rels><?xml version="1.0" encoding="UTF-8" standalone="yes"?>
<Relationships xmlns="http://schemas.openxmlformats.org/package/2006/relationships"><Relationship Id="rId1" Type="http://schemas.openxmlformats.org/officeDocument/2006/relationships/drawing" Target="../drawings/drawing211.xml"/></Relationships>
</file>

<file path=xl/worksheets/_rels/sheet212.xml.rels><?xml version="1.0" encoding="UTF-8" standalone="yes"?>
<Relationships xmlns="http://schemas.openxmlformats.org/package/2006/relationships"><Relationship Id="rId1" Type="http://schemas.openxmlformats.org/officeDocument/2006/relationships/drawing" Target="../drawings/drawing212.xml"/></Relationships>
</file>

<file path=xl/worksheets/_rels/sheet213.xml.rels><?xml version="1.0" encoding="UTF-8" standalone="yes"?>
<Relationships xmlns="http://schemas.openxmlformats.org/package/2006/relationships"><Relationship Id="rId1" Type="http://schemas.openxmlformats.org/officeDocument/2006/relationships/drawing" Target="../drawings/drawing213.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4.bin"/></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5.bin"/></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F7:M20"/>
  <sheetViews>
    <sheetView showGridLines="0" tabSelected="1" workbookViewId="0"/>
  </sheetViews>
  <sheetFormatPr defaultColWidth="10.90625" defaultRowHeight="14.5" x14ac:dyDescent="0.35"/>
  <sheetData>
    <row r="7" spans="6:12" ht="40" customHeight="1" x14ac:dyDescent="0.35">
      <c r="F7" s="25" t="s">
        <v>0</v>
      </c>
      <c r="G7" s="26"/>
      <c r="H7" s="26"/>
      <c r="I7" s="26"/>
      <c r="J7" s="26"/>
      <c r="K7" s="26"/>
      <c r="L7" s="26"/>
    </row>
    <row r="10" spans="6:12" ht="20" customHeight="1" x14ac:dyDescent="0.45">
      <c r="F10" s="2" t="s">
        <v>1</v>
      </c>
      <c r="K10" s="3" t="s">
        <v>2</v>
      </c>
    </row>
    <row r="11" spans="6:12" ht="20" customHeight="1" x14ac:dyDescent="0.45">
      <c r="F11" s="2" t="s">
        <v>3</v>
      </c>
      <c r="K11" s="3" t="s">
        <v>4</v>
      </c>
    </row>
    <row r="12" spans="6:12" ht="20" customHeight="1" x14ac:dyDescent="0.45">
      <c r="F12" s="2" t="s">
        <v>5</v>
      </c>
      <c r="K12" s="3" t="s">
        <v>6</v>
      </c>
    </row>
    <row r="13" spans="6:12" ht="20" customHeight="1" x14ac:dyDescent="0.45">
      <c r="F13" s="2" t="s">
        <v>7</v>
      </c>
      <c r="K13" s="3">
        <v>2015</v>
      </c>
    </row>
    <row r="14" spans="6:12" ht="18.5" x14ac:dyDescent="0.45">
      <c r="F14" s="2"/>
    </row>
    <row r="15" spans="6:12" ht="18.5" x14ac:dyDescent="0.45">
      <c r="F15" s="2"/>
    </row>
    <row r="16" spans="6:12" ht="18.5" x14ac:dyDescent="0.45">
      <c r="F16" s="2" t="s">
        <v>8</v>
      </c>
    </row>
    <row r="17" spans="6:13" ht="50" customHeight="1" x14ac:dyDescent="0.35">
      <c r="F17" s="27" t="s">
        <v>629</v>
      </c>
      <c r="G17" s="26"/>
      <c r="H17" s="26"/>
      <c r="I17" s="26"/>
      <c r="J17" s="26"/>
      <c r="K17" s="26"/>
      <c r="L17" s="26"/>
      <c r="M17" s="26"/>
    </row>
    <row r="19" spans="6:13" ht="30" customHeight="1" x14ac:dyDescent="0.35">
      <c r="F19" s="4" t="s">
        <v>9</v>
      </c>
    </row>
    <row r="20" spans="6:13" ht="17" x14ac:dyDescent="0.35">
      <c r="F20" s="5" t="str">
        <f>HYPERLINK("mailto:" &amp; "polling@publicfirst.co.uk" &amp; "?subject="&amp; F7, "polling@publicfirst.co.uk")</f>
        <v>polling@publicfirst.co.uk</v>
      </c>
    </row>
  </sheetData>
  <mergeCells count="2">
    <mergeCell ref="F7:L7"/>
    <mergeCell ref="F17:M17"/>
  </mergeCells>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88</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1.9659697942157699E-2</v>
      </c>
      <c r="D9" s="14">
        <v>2.3676119890886201E-2</v>
      </c>
      <c r="E9" s="14">
        <v>1.57956315015476E-2</v>
      </c>
      <c r="F9" s="14"/>
      <c r="G9" s="14">
        <v>5.1913837199089402E-2</v>
      </c>
      <c r="H9" s="14">
        <v>1.5690830518476698E-2</v>
      </c>
      <c r="I9" s="14">
        <v>1.9404453526272E-2</v>
      </c>
      <c r="J9" s="14">
        <v>1.75024066964991E-2</v>
      </c>
      <c r="K9" s="14">
        <v>1.1040148456049099E-2</v>
      </c>
      <c r="L9" s="14">
        <v>9.3046844250805998E-3</v>
      </c>
      <c r="M9" s="14"/>
      <c r="N9" s="14">
        <v>1.50509494068142E-2</v>
      </c>
      <c r="O9" s="14">
        <v>8.0815126275368705E-3</v>
      </c>
      <c r="P9" s="14">
        <v>2.3792325179755901E-2</v>
      </c>
      <c r="Q9" s="14">
        <v>3.3198383681697197E-2</v>
      </c>
      <c r="R9" s="14"/>
      <c r="S9" s="14">
        <v>2.2477423786718301E-2</v>
      </c>
      <c r="T9" s="14">
        <v>1.16626103172609E-2</v>
      </c>
      <c r="U9" s="14">
        <v>4.2157772576406398E-2</v>
      </c>
      <c r="V9" s="14">
        <v>2.5092235959220499E-2</v>
      </c>
      <c r="W9" s="14">
        <v>2.12870604171242E-2</v>
      </c>
      <c r="X9" s="14">
        <v>1.11034570703279E-2</v>
      </c>
      <c r="Y9" s="14">
        <v>1.7328729254741701E-2</v>
      </c>
      <c r="Z9" s="14">
        <v>0</v>
      </c>
      <c r="AA9" s="14">
        <v>1.3232540300889301E-2</v>
      </c>
      <c r="AB9" s="14">
        <v>3.6084279286604903E-2</v>
      </c>
      <c r="AC9" s="14">
        <v>0</v>
      </c>
      <c r="AD9" s="14">
        <v>2.6550048643160701E-2</v>
      </c>
      <c r="AE9" s="14"/>
      <c r="AF9" s="14">
        <v>1.7546197862214601E-2</v>
      </c>
      <c r="AG9" s="14">
        <v>3.00100602731414E-2</v>
      </c>
      <c r="AH9" s="14">
        <v>1.20506525450215E-2</v>
      </c>
      <c r="AI9" s="14">
        <v>8.0050642349720792E-3</v>
      </c>
      <c r="AJ9" s="14">
        <v>8.9413420146691406E-3</v>
      </c>
      <c r="AK9" s="14"/>
      <c r="AL9" s="14">
        <v>1.60106763523339E-2</v>
      </c>
      <c r="AM9" s="14">
        <v>6.0395525760062997E-2</v>
      </c>
      <c r="AN9" s="14">
        <v>0</v>
      </c>
      <c r="AO9" s="14"/>
      <c r="AP9" s="14">
        <v>1.8616923313899698E-2</v>
      </c>
      <c r="AQ9" s="14">
        <v>2.1113740856764599E-2</v>
      </c>
      <c r="AR9" s="14"/>
      <c r="AS9" s="14">
        <v>2.38331914503596E-2</v>
      </c>
      <c r="AT9" s="14">
        <v>1.48370834307784E-2</v>
      </c>
      <c r="AU9" s="14"/>
      <c r="AV9" s="14">
        <v>3.1016687245496E-2</v>
      </c>
      <c r="AW9" s="14">
        <v>1.60806335961995E-2</v>
      </c>
      <c r="AX9" s="14"/>
      <c r="AY9" s="14">
        <v>2.0769585596936702E-2</v>
      </c>
      <c r="AZ9" s="14">
        <v>1.25484727356787E-2</v>
      </c>
      <c r="BA9" s="14"/>
      <c r="BB9" s="14">
        <v>2.3487349152159501E-2</v>
      </c>
      <c r="BC9" s="14">
        <v>4.8502670952647398E-3</v>
      </c>
    </row>
    <row r="10" spans="2:55" x14ac:dyDescent="0.35">
      <c r="B10" s="15" t="s">
        <v>72</v>
      </c>
      <c r="C10" s="14">
        <v>7.6717547269748207E-2</v>
      </c>
      <c r="D10" s="14">
        <v>9.5628143285149306E-2</v>
      </c>
      <c r="E10" s="14">
        <v>5.6521187823298999E-2</v>
      </c>
      <c r="F10" s="14"/>
      <c r="G10" s="14">
        <v>0.118304975052009</v>
      </c>
      <c r="H10" s="14">
        <v>0.11952134621657599</v>
      </c>
      <c r="I10" s="14">
        <v>5.7959168487848198E-2</v>
      </c>
      <c r="J10" s="14">
        <v>7.1047359459485995E-2</v>
      </c>
      <c r="K10" s="14">
        <v>7.6459214839476097E-2</v>
      </c>
      <c r="L10" s="14">
        <v>3.4196796107235097E-2</v>
      </c>
      <c r="M10" s="14"/>
      <c r="N10" s="14">
        <v>7.7019969491735493E-2</v>
      </c>
      <c r="O10" s="14">
        <v>6.0927579093798201E-2</v>
      </c>
      <c r="P10" s="14">
        <v>9.4530561228591006E-2</v>
      </c>
      <c r="Q10" s="14">
        <v>7.5634826519624193E-2</v>
      </c>
      <c r="R10" s="14"/>
      <c r="S10" s="14">
        <v>0.105820071178159</v>
      </c>
      <c r="T10" s="14">
        <v>6.5160272221441801E-2</v>
      </c>
      <c r="U10" s="14">
        <v>6.8257871418523505E-2</v>
      </c>
      <c r="V10" s="14">
        <v>4.2605298293352002E-2</v>
      </c>
      <c r="W10" s="14">
        <v>7.4889583828649006E-2</v>
      </c>
      <c r="X10" s="14">
        <v>7.8663193458619801E-2</v>
      </c>
      <c r="Y10" s="14">
        <v>8.1725002958952395E-2</v>
      </c>
      <c r="Z10" s="14">
        <v>3.3360075332198098E-2</v>
      </c>
      <c r="AA10" s="14">
        <v>9.8224254861631097E-2</v>
      </c>
      <c r="AB10" s="14">
        <v>7.5053565823830701E-2</v>
      </c>
      <c r="AC10" s="14">
        <v>8.3730212037439897E-2</v>
      </c>
      <c r="AD10" s="14">
        <v>7.3252719971996297E-2</v>
      </c>
      <c r="AE10" s="14"/>
      <c r="AF10" s="14">
        <v>6.7707947165219801E-2</v>
      </c>
      <c r="AG10" s="14">
        <v>9.46186409741087E-2</v>
      </c>
      <c r="AH10" s="14">
        <v>6.3682401180240794E-2</v>
      </c>
      <c r="AI10" s="14">
        <v>7.5587108157821603E-2</v>
      </c>
      <c r="AJ10" s="14">
        <v>9.2722422027223902E-2</v>
      </c>
      <c r="AK10" s="14"/>
      <c r="AL10" s="14">
        <v>6.4612396686850607E-2</v>
      </c>
      <c r="AM10" s="14">
        <v>0.19230673326553699</v>
      </c>
      <c r="AN10" s="14">
        <v>4.6085379462081702E-2</v>
      </c>
      <c r="AO10" s="14"/>
      <c r="AP10" s="14">
        <v>6.1755597877908998E-2</v>
      </c>
      <c r="AQ10" s="14">
        <v>8.7753999478949199E-2</v>
      </c>
      <c r="AR10" s="14"/>
      <c r="AS10" s="14">
        <v>8.04916425923934E-2</v>
      </c>
      <c r="AT10" s="14">
        <v>6.7828461708789603E-2</v>
      </c>
      <c r="AU10" s="14"/>
      <c r="AV10" s="14">
        <v>0.10371216592570499</v>
      </c>
      <c r="AW10" s="14">
        <v>7.0131091150156505E-2</v>
      </c>
      <c r="AX10" s="14"/>
      <c r="AY10" s="14">
        <v>7.7381986399052305E-2</v>
      </c>
      <c r="AZ10" s="14">
        <v>7.1119628640686106E-2</v>
      </c>
      <c r="BA10" s="14"/>
      <c r="BB10" s="14">
        <v>7.5748284560289994E-2</v>
      </c>
      <c r="BC10" s="14">
        <v>6.9494737555600705E-2</v>
      </c>
    </row>
    <row r="11" spans="2:55" x14ac:dyDescent="0.35">
      <c r="B11" s="15" t="s">
        <v>73</v>
      </c>
      <c r="C11" s="14">
        <v>9.2023793515780702E-2</v>
      </c>
      <c r="D11" s="14">
        <v>0.102534024203291</v>
      </c>
      <c r="E11" s="14">
        <v>8.2031674778514196E-2</v>
      </c>
      <c r="F11" s="14"/>
      <c r="G11" s="14">
        <v>0.103579694305252</v>
      </c>
      <c r="H11" s="14">
        <v>0.10426574753297101</v>
      </c>
      <c r="I11" s="14">
        <v>0.108731916428167</v>
      </c>
      <c r="J11" s="14">
        <v>7.7270847858499594E-2</v>
      </c>
      <c r="K11" s="14">
        <v>8.2974155305451297E-2</v>
      </c>
      <c r="L11" s="14">
        <v>7.8835980655188403E-2</v>
      </c>
      <c r="M11" s="14"/>
      <c r="N11" s="14">
        <v>9.5825102426968095E-2</v>
      </c>
      <c r="O11" s="14">
        <v>9.3716126438098901E-2</v>
      </c>
      <c r="P11" s="14">
        <v>0.10639536073418999</v>
      </c>
      <c r="Q11" s="14">
        <v>7.42636774250829E-2</v>
      </c>
      <c r="R11" s="14"/>
      <c r="S11" s="14">
        <v>0.120215637861136</v>
      </c>
      <c r="T11" s="14">
        <v>6.5228393234550305E-2</v>
      </c>
      <c r="U11" s="14">
        <v>5.0101215907692502E-2</v>
      </c>
      <c r="V11" s="14">
        <v>0.11665488469666301</v>
      </c>
      <c r="W11" s="14">
        <v>0.10665326941758201</v>
      </c>
      <c r="X11" s="14">
        <v>7.0404236172380702E-2</v>
      </c>
      <c r="Y11" s="14">
        <v>6.4165037614423298E-2</v>
      </c>
      <c r="Z11" s="14">
        <v>5.6675585305001101E-2</v>
      </c>
      <c r="AA11" s="14">
        <v>9.7872173241207797E-2</v>
      </c>
      <c r="AB11" s="14">
        <v>0.133846846314395</v>
      </c>
      <c r="AC11" s="14">
        <v>0.110906671036837</v>
      </c>
      <c r="AD11" s="14">
        <v>8.8514488338060998E-2</v>
      </c>
      <c r="AE11" s="14"/>
      <c r="AF11" s="14">
        <v>9.4708784760760598E-2</v>
      </c>
      <c r="AG11" s="14">
        <v>9.5333308990852406E-2</v>
      </c>
      <c r="AH11" s="14">
        <v>8.6885080493206701E-2</v>
      </c>
      <c r="AI11" s="14">
        <v>0.102258726336984</v>
      </c>
      <c r="AJ11" s="14">
        <v>8.1182163224997106E-2</v>
      </c>
      <c r="AK11" s="14"/>
      <c r="AL11" s="14">
        <v>7.8179602523940697E-2</v>
      </c>
      <c r="AM11" s="14">
        <v>0.229417580582191</v>
      </c>
      <c r="AN11" s="14">
        <v>4.7791847279286703E-2</v>
      </c>
      <c r="AO11" s="14"/>
      <c r="AP11" s="14">
        <v>8.3026219617947303E-2</v>
      </c>
      <c r="AQ11" s="14">
        <v>0.10051926064915399</v>
      </c>
      <c r="AR11" s="14"/>
      <c r="AS11" s="14">
        <v>9.0660959920985801E-2</v>
      </c>
      <c r="AT11" s="14">
        <v>9.0499941714773796E-2</v>
      </c>
      <c r="AU11" s="14"/>
      <c r="AV11" s="14">
        <v>0.14248320365199801</v>
      </c>
      <c r="AW11" s="14">
        <v>7.3899879917186495E-2</v>
      </c>
      <c r="AX11" s="14"/>
      <c r="AY11" s="14">
        <v>9.8672782098866194E-2</v>
      </c>
      <c r="AZ11" s="14">
        <v>6.5809459551813193E-2</v>
      </c>
      <c r="BA11" s="14"/>
      <c r="BB11" s="14">
        <v>9.6862887339627807E-2</v>
      </c>
      <c r="BC11" s="14">
        <v>8.1765125235439898E-2</v>
      </c>
    </row>
    <row r="12" spans="2:55" x14ac:dyDescent="0.35">
      <c r="B12" s="15" t="s">
        <v>74</v>
      </c>
      <c r="C12" s="14">
        <v>0.109053980541305</v>
      </c>
      <c r="D12" s="14">
        <v>0.112910194095557</v>
      </c>
      <c r="E12" s="14">
        <v>0.10560945114798199</v>
      </c>
      <c r="F12" s="14"/>
      <c r="G12" s="14">
        <v>0.18355134590745001</v>
      </c>
      <c r="H12" s="14">
        <v>0.13201864778023401</v>
      </c>
      <c r="I12" s="14">
        <v>0.114544247807712</v>
      </c>
      <c r="J12" s="14">
        <v>0.109616601748476</v>
      </c>
      <c r="K12" s="14">
        <v>6.6674520215698405E-2</v>
      </c>
      <c r="L12" s="14">
        <v>6.4453189792596705E-2</v>
      </c>
      <c r="M12" s="14"/>
      <c r="N12" s="14">
        <v>0.11144009272394199</v>
      </c>
      <c r="O12" s="14">
        <v>0.11436323243494199</v>
      </c>
      <c r="P12" s="14">
        <v>7.9112016574377095E-2</v>
      </c>
      <c r="Q12" s="14">
        <v>0.12813582217153199</v>
      </c>
      <c r="R12" s="14"/>
      <c r="S12" s="14">
        <v>0.120731333955982</v>
      </c>
      <c r="T12" s="14">
        <v>9.6770271212788098E-2</v>
      </c>
      <c r="U12" s="14">
        <v>0.119198223816173</v>
      </c>
      <c r="V12" s="14">
        <v>0.10961909872591399</v>
      </c>
      <c r="W12" s="14">
        <v>0.14417308090764899</v>
      </c>
      <c r="X12" s="14">
        <v>7.5527809780470204E-2</v>
      </c>
      <c r="Y12" s="14">
        <v>0.13674987565612001</v>
      </c>
      <c r="Z12" s="14">
        <v>0.121860270182616</v>
      </c>
      <c r="AA12" s="14">
        <v>9.0944313537808796E-2</v>
      </c>
      <c r="AB12" s="14">
        <v>0.123696555212811</v>
      </c>
      <c r="AC12" s="14">
        <v>7.1455424241094995E-2</v>
      </c>
      <c r="AD12" s="14">
        <v>9.2275832834754504E-2</v>
      </c>
      <c r="AE12" s="14"/>
      <c r="AF12" s="14">
        <v>0.10192389465917601</v>
      </c>
      <c r="AG12" s="14">
        <v>0.12501183031867</v>
      </c>
      <c r="AH12" s="14">
        <v>8.99571825681591E-2</v>
      </c>
      <c r="AI12" s="14">
        <v>9.9947613411893899E-2</v>
      </c>
      <c r="AJ12" s="14">
        <v>0.113060333882238</v>
      </c>
      <c r="AK12" s="14"/>
      <c r="AL12" s="14">
        <v>0.10700712089919601</v>
      </c>
      <c r="AM12" s="14">
        <v>0.14973759145349999</v>
      </c>
      <c r="AN12" s="14">
        <v>6.6471052233330899E-2</v>
      </c>
      <c r="AO12" s="14"/>
      <c r="AP12" s="14">
        <v>0.105201835551489</v>
      </c>
      <c r="AQ12" s="14">
        <v>0.111149943130183</v>
      </c>
      <c r="AR12" s="14"/>
      <c r="AS12" s="14">
        <v>0.122075295647535</v>
      </c>
      <c r="AT12" s="14">
        <v>9.0806853819503999E-2</v>
      </c>
      <c r="AU12" s="14"/>
      <c r="AV12" s="14">
        <v>0.13651063606601899</v>
      </c>
      <c r="AW12" s="14">
        <v>0.102432455536071</v>
      </c>
      <c r="AX12" s="14"/>
      <c r="AY12" s="14">
        <v>0.12175418129522</v>
      </c>
      <c r="AZ12" s="14">
        <v>8.3866655706343995E-2</v>
      </c>
      <c r="BA12" s="14"/>
      <c r="BB12" s="14">
        <v>0.106711212015439</v>
      </c>
      <c r="BC12" s="14">
        <v>0.13212482301282799</v>
      </c>
    </row>
    <row r="13" spans="2:55" x14ac:dyDescent="0.35">
      <c r="B13" s="15" t="s">
        <v>75</v>
      </c>
      <c r="C13" s="14">
        <v>9.736667938436E-2</v>
      </c>
      <c r="D13" s="14">
        <v>0.111961394831271</v>
      </c>
      <c r="E13" s="14">
        <v>8.3401896653335902E-2</v>
      </c>
      <c r="F13" s="14"/>
      <c r="G13" s="14">
        <v>0.109714509909787</v>
      </c>
      <c r="H13" s="14">
        <v>0.13616126882070001</v>
      </c>
      <c r="I13" s="14">
        <v>7.8081321019556199E-2</v>
      </c>
      <c r="J13" s="14">
        <v>7.1827544729942197E-2</v>
      </c>
      <c r="K13" s="14">
        <v>0.10397604226278501</v>
      </c>
      <c r="L13" s="14">
        <v>8.9466227904229298E-2</v>
      </c>
      <c r="M13" s="14"/>
      <c r="N13" s="14">
        <v>0.101852792201947</v>
      </c>
      <c r="O13" s="14">
        <v>8.53601817685741E-2</v>
      </c>
      <c r="P13" s="14">
        <v>0.13848494689340299</v>
      </c>
      <c r="Q13" s="14">
        <v>6.9650240958210999E-2</v>
      </c>
      <c r="R13" s="14"/>
      <c r="S13" s="14">
        <v>0.104289123235871</v>
      </c>
      <c r="T13" s="14">
        <v>8.2410831537604604E-2</v>
      </c>
      <c r="U13" s="14">
        <v>0.11195404923251399</v>
      </c>
      <c r="V13" s="14">
        <v>9.42557169887175E-2</v>
      </c>
      <c r="W13" s="14">
        <v>0.12256370949947799</v>
      </c>
      <c r="X13" s="14">
        <v>0.106009987832704</v>
      </c>
      <c r="Y13" s="14">
        <v>7.8351318690138505E-2</v>
      </c>
      <c r="Z13" s="14">
        <v>0.143469210783984</v>
      </c>
      <c r="AA13" s="14">
        <v>8.0060940718354401E-2</v>
      </c>
      <c r="AB13" s="14">
        <v>0.12689458986871299</v>
      </c>
      <c r="AC13" s="14">
        <v>8.5777055444767103E-2</v>
      </c>
      <c r="AD13" s="14">
        <v>0</v>
      </c>
      <c r="AE13" s="14"/>
      <c r="AF13" s="14">
        <v>0.123319815593012</v>
      </c>
      <c r="AG13" s="14">
        <v>8.3142051912396306E-2</v>
      </c>
      <c r="AH13" s="14">
        <v>0.118551203505935</v>
      </c>
      <c r="AI13" s="14">
        <v>0.105581225603618</v>
      </c>
      <c r="AJ13" s="14">
        <v>0.159986907136452</v>
      </c>
      <c r="AK13" s="14"/>
      <c r="AL13" s="14">
        <v>9.3670136549089594E-2</v>
      </c>
      <c r="AM13" s="14">
        <v>0.126233502113485</v>
      </c>
      <c r="AN13" s="14">
        <v>9.9391012102289095E-2</v>
      </c>
      <c r="AO13" s="14"/>
      <c r="AP13" s="14">
        <v>0.106378885701266</v>
      </c>
      <c r="AQ13" s="14">
        <v>9.0083220461470506E-2</v>
      </c>
      <c r="AR13" s="14"/>
      <c r="AS13" s="14">
        <v>9.5219040682999301E-2</v>
      </c>
      <c r="AT13" s="14">
        <v>0.101229195699116</v>
      </c>
      <c r="AU13" s="14"/>
      <c r="AV13" s="14">
        <v>0.10856098620519899</v>
      </c>
      <c r="AW13" s="14">
        <v>9.5664948379330497E-2</v>
      </c>
      <c r="AX13" s="14"/>
      <c r="AY13" s="14">
        <v>9.9353536656775501E-2</v>
      </c>
      <c r="AZ13" s="14">
        <v>8.6448273462767206E-2</v>
      </c>
      <c r="BA13" s="14"/>
      <c r="BB13" s="14">
        <v>9.0053070504912097E-2</v>
      </c>
      <c r="BC13" s="14">
        <v>9.9178639307955396E-2</v>
      </c>
    </row>
    <row r="14" spans="2:55" x14ac:dyDescent="0.35">
      <c r="B14" s="15" t="s">
        <v>76</v>
      </c>
      <c r="C14" s="14">
        <v>0.178808144273881</v>
      </c>
      <c r="D14" s="14">
        <v>0.18392323512343201</v>
      </c>
      <c r="E14" s="14">
        <v>0.17335299579032501</v>
      </c>
      <c r="F14" s="14"/>
      <c r="G14" s="14">
        <v>0.19068899573676401</v>
      </c>
      <c r="H14" s="14">
        <v>0.13480188464427101</v>
      </c>
      <c r="I14" s="14">
        <v>0.23777192991127499</v>
      </c>
      <c r="J14" s="14">
        <v>0.21099285251102201</v>
      </c>
      <c r="K14" s="14">
        <v>0.16692715448474299</v>
      </c>
      <c r="L14" s="14">
        <v>0.14079329170718999</v>
      </c>
      <c r="M14" s="14"/>
      <c r="N14" s="14">
        <v>0.19951822619731899</v>
      </c>
      <c r="O14" s="14">
        <v>0.17943687071463499</v>
      </c>
      <c r="P14" s="14">
        <v>0.17937349975634001</v>
      </c>
      <c r="Q14" s="14">
        <v>0.15672255190987799</v>
      </c>
      <c r="R14" s="14"/>
      <c r="S14" s="14">
        <v>0.140773099782359</v>
      </c>
      <c r="T14" s="14">
        <v>0.20535778160794499</v>
      </c>
      <c r="U14" s="14">
        <v>0.21321409497587901</v>
      </c>
      <c r="V14" s="14">
        <v>0.13961026656193601</v>
      </c>
      <c r="W14" s="14">
        <v>0.173966984995683</v>
      </c>
      <c r="X14" s="14">
        <v>0.23733300301631599</v>
      </c>
      <c r="Y14" s="14">
        <v>0.155359275789242</v>
      </c>
      <c r="Z14" s="14">
        <v>0.13513803597432</v>
      </c>
      <c r="AA14" s="14">
        <v>0.18069906701511801</v>
      </c>
      <c r="AB14" s="14">
        <v>0.19514440757824</v>
      </c>
      <c r="AC14" s="14">
        <v>0.193991278607408</v>
      </c>
      <c r="AD14" s="14">
        <v>0.143008498394536</v>
      </c>
      <c r="AE14" s="14"/>
      <c r="AF14" s="14">
        <v>0.147127324905104</v>
      </c>
      <c r="AG14" s="14">
        <v>0.20108923180035801</v>
      </c>
      <c r="AH14" s="14">
        <v>0.21534307327044799</v>
      </c>
      <c r="AI14" s="14">
        <v>0.17829233012302001</v>
      </c>
      <c r="AJ14" s="14">
        <v>0.18838662556776001</v>
      </c>
      <c r="AK14" s="14"/>
      <c r="AL14" s="14">
        <v>0.196930222506535</v>
      </c>
      <c r="AM14" s="14">
        <v>9.2591795899800197E-2</v>
      </c>
      <c r="AN14" s="14">
        <v>7.1031839011535799E-2</v>
      </c>
      <c r="AO14" s="14"/>
      <c r="AP14" s="14">
        <v>0.18739056299224199</v>
      </c>
      <c r="AQ14" s="14">
        <v>0.17114378986472201</v>
      </c>
      <c r="AR14" s="14"/>
      <c r="AS14" s="14">
        <v>0.177053292058514</v>
      </c>
      <c r="AT14" s="14">
        <v>0.180245798617891</v>
      </c>
      <c r="AU14" s="14"/>
      <c r="AV14" s="14">
        <v>0.176723132919549</v>
      </c>
      <c r="AW14" s="14">
        <v>0.17983834177230601</v>
      </c>
      <c r="AX14" s="14"/>
      <c r="AY14" s="14">
        <v>0.18269653398093</v>
      </c>
      <c r="AZ14" s="14">
        <v>0.16148835865639799</v>
      </c>
      <c r="BA14" s="14"/>
      <c r="BB14" s="14">
        <v>0.18811839116756501</v>
      </c>
      <c r="BC14" s="14">
        <v>0.15628091349628101</v>
      </c>
    </row>
    <row r="15" spans="2:55" x14ac:dyDescent="0.35">
      <c r="B15" s="15" t="s">
        <v>77</v>
      </c>
      <c r="C15" s="14">
        <v>4.4044219463105799E-2</v>
      </c>
      <c r="D15" s="14">
        <v>3.7665882846027697E-2</v>
      </c>
      <c r="E15" s="14">
        <v>5.0402119725295E-2</v>
      </c>
      <c r="F15" s="14"/>
      <c r="G15" s="14">
        <v>2.22654339396594E-2</v>
      </c>
      <c r="H15" s="14">
        <v>5.3162544520745002E-2</v>
      </c>
      <c r="I15" s="14">
        <v>3.1855359527914899E-2</v>
      </c>
      <c r="J15" s="14">
        <v>3.7495804536923902E-2</v>
      </c>
      <c r="K15" s="14">
        <v>5.92606438532816E-2</v>
      </c>
      <c r="L15" s="14">
        <v>5.60290254132602E-2</v>
      </c>
      <c r="M15" s="14"/>
      <c r="N15" s="14">
        <v>5.1754594816496802E-2</v>
      </c>
      <c r="O15" s="14">
        <v>4.2112463591150097E-2</v>
      </c>
      <c r="P15" s="14">
        <v>4.8979998829294102E-2</v>
      </c>
      <c r="Q15" s="14">
        <v>3.3742304755628297E-2</v>
      </c>
      <c r="R15" s="14"/>
      <c r="S15" s="14">
        <v>4.5303742248976098E-2</v>
      </c>
      <c r="T15" s="14">
        <v>4.7831803903937403E-2</v>
      </c>
      <c r="U15" s="14">
        <v>5.77477383106558E-2</v>
      </c>
      <c r="V15" s="14">
        <v>3.51113285599838E-2</v>
      </c>
      <c r="W15" s="14">
        <v>3.4415697434673397E-2</v>
      </c>
      <c r="X15" s="14">
        <v>2.3604494679272E-2</v>
      </c>
      <c r="Y15" s="14">
        <v>6.6873213031166695E-2</v>
      </c>
      <c r="Z15" s="14">
        <v>0.106163768283492</v>
      </c>
      <c r="AA15" s="14">
        <v>4.77443140402369E-2</v>
      </c>
      <c r="AB15" s="14">
        <v>3.0535663962892302E-2</v>
      </c>
      <c r="AC15" s="14">
        <v>1.42737709334622E-2</v>
      </c>
      <c r="AD15" s="14">
        <v>2.8373515065928001E-2</v>
      </c>
      <c r="AE15" s="14"/>
      <c r="AF15" s="14">
        <v>4.9226032876278497E-2</v>
      </c>
      <c r="AG15" s="14">
        <v>3.8989885555789902E-2</v>
      </c>
      <c r="AH15" s="14">
        <v>5.4780772107985397E-2</v>
      </c>
      <c r="AI15" s="14">
        <v>4.2871948793824E-2</v>
      </c>
      <c r="AJ15" s="14">
        <v>5.0285238711253302E-2</v>
      </c>
      <c r="AK15" s="14"/>
      <c r="AL15" s="14">
        <v>4.8610382330610498E-2</v>
      </c>
      <c r="AM15" s="14">
        <v>2.1568669450126299E-2</v>
      </c>
      <c r="AN15" s="14">
        <v>1.8218578304646599E-2</v>
      </c>
      <c r="AO15" s="14"/>
      <c r="AP15" s="14">
        <v>4.3628566253882298E-2</v>
      </c>
      <c r="AQ15" s="14">
        <v>4.57096794690348E-2</v>
      </c>
      <c r="AR15" s="14"/>
      <c r="AS15" s="14">
        <v>4.1419023951148902E-2</v>
      </c>
      <c r="AT15" s="14">
        <v>4.9323585221426797E-2</v>
      </c>
      <c r="AU15" s="14"/>
      <c r="AV15" s="14">
        <v>4.3941629574070003E-2</v>
      </c>
      <c r="AW15" s="14">
        <v>4.5619900572444902E-2</v>
      </c>
      <c r="AX15" s="14"/>
      <c r="AY15" s="14">
        <v>4.2159505382016203E-2</v>
      </c>
      <c r="AZ15" s="14">
        <v>6.3585621152319402E-2</v>
      </c>
      <c r="BA15" s="14"/>
      <c r="BB15" s="14">
        <v>4.3612661886080602E-2</v>
      </c>
      <c r="BC15" s="14">
        <v>5.5386840505687797E-2</v>
      </c>
    </row>
    <row r="16" spans="2:55" x14ac:dyDescent="0.35">
      <c r="B16" s="15" t="s">
        <v>78</v>
      </c>
      <c r="C16" s="14">
        <v>0.192149932931864</v>
      </c>
      <c r="D16" s="14">
        <v>0.169701091183524</v>
      </c>
      <c r="E16" s="14">
        <v>0.21463613870668199</v>
      </c>
      <c r="F16" s="14"/>
      <c r="G16" s="14">
        <v>0.112681636215963</v>
      </c>
      <c r="H16" s="14">
        <v>0.18660892052894301</v>
      </c>
      <c r="I16" s="14">
        <v>0.190753672910321</v>
      </c>
      <c r="J16" s="14">
        <v>0.213479926877784</v>
      </c>
      <c r="K16" s="14">
        <v>0.17718432602897499</v>
      </c>
      <c r="L16" s="14">
        <v>0.24310937413001699</v>
      </c>
      <c r="M16" s="14"/>
      <c r="N16" s="14">
        <v>0.176007212710132</v>
      </c>
      <c r="O16" s="14">
        <v>0.23345808120435599</v>
      </c>
      <c r="P16" s="14">
        <v>0.150868263786301</v>
      </c>
      <c r="Q16" s="14">
        <v>0.198608178804665</v>
      </c>
      <c r="R16" s="14"/>
      <c r="S16" s="14">
        <v>0.19695779452571299</v>
      </c>
      <c r="T16" s="14">
        <v>0.21448606985504401</v>
      </c>
      <c r="U16" s="14">
        <v>0.17560198018475701</v>
      </c>
      <c r="V16" s="14">
        <v>0.21846811837639599</v>
      </c>
      <c r="W16" s="14">
        <v>0.16818767179939201</v>
      </c>
      <c r="X16" s="14">
        <v>0.17661668730921901</v>
      </c>
      <c r="Y16" s="14">
        <v>0.187161867509546</v>
      </c>
      <c r="Z16" s="14">
        <v>0.23577721264809301</v>
      </c>
      <c r="AA16" s="14">
        <v>0.218080286667172</v>
      </c>
      <c r="AB16" s="14">
        <v>0.12161633168097299</v>
      </c>
      <c r="AC16" s="14">
        <v>0.223570527157571</v>
      </c>
      <c r="AD16" s="14">
        <v>0.15922178235982901</v>
      </c>
      <c r="AE16" s="14"/>
      <c r="AF16" s="14">
        <v>0.18190088423742201</v>
      </c>
      <c r="AG16" s="14">
        <v>0.199703316401039</v>
      </c>
      <c r="AH16" s="14">
        <v>0.21168123341846401</v>
      </c>
      <c r="AI16" s="14">
        <v>0.18399868242557799</v>
      </c>
      <c r="AJ16" s="14">
        <v>0.149191859004106</v>
      </c>
      <c r="AK16" s="14"/>
      <c r="AL16" s="14">
        <v>0.206944605161515</v>
      </c>
      <c r="AM16" s="14">
        <v>8.3678297235992599E-2</v>
      </c>
      <c r="AN16" s="14">
        <v>0.17155216307104801</v>
      </c>
      <c r="AO16" s="14"/>
      <c r="AP16" s="14">
        <v>0.19895985818956999</v>
      </c>
      <c r="AQ16" s="14">
        <v>0.187676437960206</v>
      </c>
      <c r="AR16" s="14"/>
      <c r="AS16" s="14">
        <v>0.194840517638324</v>
      </c>
      <c r="AT16" s="14">
        <v>0.19041047243836501</v>
      </c>
      <c r="AU16" s="14"/>
      <c r="AV16" s="14">
        <v>0.14683834847260799</v>
      </c>
      <c r="AW16" s="14">
        <v>0.20274122642824799</v>
      </c>
      <c r="AX16" s="14"/>
      <c r="AY16" s="14">
        <v>0.183185754754217</v>
      </c>
      <c r="AZ16" s="14">
        <v>0.19085500779539</v>
      </c>
      <c r="BA16" s="14"/>
      <c r="BB16" s="14">
        <v>0.18566295482843301</v>
      </c>
      <c r="BC16" s="14">
        <v>0.221165947532417</v>
      </c>
    </row>
    <row r="17" spans="2:55" ht="29" x14ac:dyDescent="0.35">
      <c r="B17" s="15" t="s">
        <v>79</v>
      </c>
      <c r="C17" s="20">
        <v>0.19017600467779699</v>
      </c>
      <c r="D17" s="20">
        <v>0.16199991454086199</v>
      </c>
      <c r="E17" s="20">
        <v>0.21824890387301901</v>
      </c>
      <c r="F17" s="20"/>
      <c r="G17" s="20">
        <v>0.107299571734026</v>
      </c>
      <c r="H17" s="20">
        <v>0.117768809437084</v>
      </c>
      <c r="I17" s="20">
        <v>0.160897930380932</v>
      </c>
      <c r="J17" s="20">
        <v>0.19076665558136699</v>
      </c>
      <c r="K17" s="20">
        <v>0.255503794553541</v>
      </c>
      <c r="L17" s="20">
        <v>0.28381142986520402</v>
      </c>
      <c r="M17" s="20"/>
      <c r="N17" s="20">
        <v>0.17153106002464499</v>
      </c>
      <c r="O17" s="20">
        <v>0.18254395212690799</v>
      </c>
      <c r="P17" s="20">
        <v>0.17846302701774799</v>
      </c>
      <c r="Q17" s="20">
        <v>0.230044013773681</v>
      </c>
      <c r="R17" s="20"/>
      <c r="S17" s="20">
        <v>0.14343177342508501</v>
      </c>
      <c r="T17" s="20">
        <v>0.21109196610942799</v>
      </c>
      <c r="U17" s="20">
        <v>0.16176705357740001</v>
      </c>
      <c r="V17" s="20">
        <v>0.21858305183781601</v>
      </c>
      <c r="W17" s="20">
        <v>0.153862941699769</v>
      </c>
      <c r="X17" s="20">
        <v>0.22073713068069101</v>
      </c>
      <c r="Y17" s="20">
        <v>0.21228567949567101</v>
      </c>
      <c r="Z17" s="20">
        <v>0.16755584149029501</v>
      </c>
      <c r="AA17" s="20">
        <v>0.173142109617581</v>
      </c>
      <c r="AB17" s="20">
        <v>0.15712776027153999</v>
      </c>
      <c r="AC17" s="20">
        <v>0.21629506054142</v>
      </c>
      <c r="AD17" s="20">
        <v>0.38880311439173398</v>
      </c>
      <c r="AE17" s="20"/>
      <c r="AF17" s="20">
        <v>0.21653911794081199</v>
      </c>
      <c r="AG17" s="20">
        <v>0.13210167377364401</v>
      </c>
      <c r="AH17" s="20">
        <v>0.14706840091053899</v>
      </c>
      <c r="AI17" s="20">
        <v>0.203457300912289</v>
      </c>
      <c r="AJ17" s="20">
        <v>0.15624310843130099</v>
      </c>
      <c r="AK17" s="20"/>
      <c r="AL17" s="20">
        <v>0.188034856989929</v>
      </c>
      <c r="AM17" s="20">
        <v>4.4070304239305899E-2</v>
      </c>
      <c r="AN17" s="20">
        <v>0.47945812853578101</v>
      </c>
      <c r="AO17" s="20"/>
      <c r="AP17" s="20">
        <v>0.195041550501795</v>
      </c>
      <c r="AQ17" s="20">
        <v>0.18484992812951601</v>
      </c>
      <c r="AR17" s="20"/>
      <c r="AS17" s="20">
        <v>0.17440703605773999</v>
      </c>
      <c r="AT17" s="20">
        <v>0.21481860734935601</v>
      </c>
      <c r="AU17" s="20"/>
      <c r="AV17" s="20">
        <v>0.110213209939355</v>
      </c>
      <c r="AW17" s="20">
        <v>0.213591522648056</v>
      </c>
      <c r="AX17" s="20"/>
      <c r="AY17" s="20">
        <v>0.174026133835987</v>
      </c>
      <c r="AZ17" s="20">
        <v>0.26427852229860299</v>
      </c>
      <c r="BA17" s="20"/>
      <c r="BB17" s="20">
        <v>0.18974318854549299</v>
      </c>
      <c r="BC17" s="20">
        <v>0.17975270625852599</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401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392</v>
      </c>
      <c r="C9" s="14">
        <v>0.34345377524207099</v>
      </c>
      <c r="D9" s="14">
        <v>0.37410527096874202</v>
      </c>
      <c r="E9" s="14">
        <v>0.314534244752398</v>
      </c>
      <c r="F9" s="14"/>
      <c r="G9" s="14">
        <v>0.28527034943051399</v>
      </c>
      <c r="H9" s="14">
        <v>0.27481770876393002</v>
      </c>
      <c r="I9" s="14">
        <v>0.28236928879748102</v>
      </c>
      <c r="J9" s="14">
        <v>0.33720431549518098</v>
      </c>
      <c r="K9" s="14">
        <v>0.35684881759918502</v>
      </c>
      <c r="L9" s="14">
        <v>0.48393400485975102</v>
      </c>
      <c r="M9" s="14"/>
      <c r="N9" s="14">
        <v>0.35180958653900102</v>
      </c>
      <c r="O9" s="14">
        <v>0.29388067357467101</v>
      </c>
      <c r="P9" s="14">
        <v>0.35956431013522999</v>
      </c>
      <c r="Q9" s="14">
        <v>0.36857000370520498</v>
      </c>
      <c r="R9" s="14"/>
      <c r="S9" s="14">
        <v>0.28963077610954102</v>
      </c>
      <c r="T9" s="14">
        <v>0.35171741362736297</v>
      </c>
      <c r="U9" s="14">
        <v>0.35442633562808901</v>
      </c>
      <c r="V9" s="14">
        <v>0.332252991880993</v>
      </c>
      <c r="W9" s="14">
        <v>0.414618202146736</v>
      </c>
      <c r="X9" s="14">
        <v>0.334996039082395</v>
      </c>
      <c r="Y9" s="14">
        <v>0.40676618119085001</v>
      </c>
      <c r="Z9" s="14">
        <v>0.379900895734612</v>
      </c>
      <c r="AA9" s="14">
        <v>0.30231700962631602</v>
      </c>
      <c r="AB9" s="14">
        <v>0.38847425372564098</v>
      </c>
      <c r="AC9" s="14">
        <v>0.23240728345463699</v>
      </c>
      <c r="AD9" s="14">
        <v>0.40607481835131098</v>
      </c>
      <c r="AE9" s="14"/>
      <c r="AF9" s="14">
        <v>0.37120291494840402</v>
      </c>
      <c r="AG9" s="14">
        <v>0.339430261101547</v>
      </c>
      <c r="AH9" s="14">
        <v>0.33254628262327002</v>
      </c>
      <c r="AI9" s="14">
        <v>0.37615280951381302</v>
      </c>
      <c r="AJ9" s="14">
        <v>0.274735611850632</v>
      </c>
      <c r="AK9" s="14"/>
      <c r="AL9" s="14">
        <v>0.33934548636766498</v>
      </c>
      <c r="AM9" s="14">
        <v>0.38047115405455301</v>
      </c>
      <c r="AN9" s="14">
        <v>0.33697114912436299</v>
      </c>
      <c r="AO9" s="14"/>
      <c r="AP9" s="14">
        <v>0.289594002067041</v>
      </c>
      <c r="AQ9" s="14">
        <v>0.39021479117386898</v>
      </c>
      <c r="AR9" s="14"/>
      <c r="AS9" s="14">
        <v>0.31064624019798898</v>
      </c>
      <c r="AT9" s="14">
        <v>0.39050658170024999</v>
      </c>
      <c r="AU9" s="14"/>
      <c r="AV9" s="14">
        <v>0.321090813959785</v>
      </c>
      <c r="AW9" s="14">
        <v>0.35450438293162601</v>
      </c>
      <c r="AX9" s="14"/>
      <c r="AY9" s="14">
        <v>0.32884277492412001</v>
      </c>
      <c r="AZ9" s="14">
        <v>0.415497363136556</v>
      </c>
      <c r="BA9" s="14"/>
      <c r="BB9" s="14">
        <v>0.35332068152053198</v>
      </c>
      <c r="BC9" s="14">
        <v>0.40310031861500201</v>
      </c>
    </row>
    <row r="10" spans="2:55" ht="29" x14ac:dyDescent="0.35">
      <c r="B10" s="15" t="s">
        <v>393</v>
      </c>
      <c r="C10" s="14">
        <v>0.26512864199479902</v>
      </c>
      <c r="D10" s="14">
        <v>0.26668542041365001</v>
      </c>
      <c r="E10" s="14">
        <v>0.26344952420709999</v>
      </c>
      <c r="F10" s="14"/>
      <c r="G10" s="14">
        <v>0.30291768795991902</v>
      </c>
      <c r="H10" s="14">
        <v>0.28037561936551703</v>
      </c>
      <c r="I10" s="14">
        <v>0.29651174166177902</v>
      </c>
      <c r="J10" s="14">
        <v>0.253730325320218</v>
      </c>
      <c r="K10" s="14">
        <v>0.26734809378248198</v>
      </c>
      <c r="L10" s="14">
        <v>0.20989143146059699</v>
      </c>
      <c r="M10" s="14"/>
      <c r="N10" s="14">
        <v>0.26915504042525101</v>
      </c>
      <c r="O10" s="14">
        <v>0.30795814226095902</v>
      </c>
      <c r="P10" s="14">
        <v>0.23504851566868701</v>
      </c>
      <c r="Q10" s="14">
        <v>0.24282007304099301</v>
      </c>
      <c r="R10" s="14"/>
      <c r="S10" s="14">
        <v>0.29615060708732699</v>
      </c>
      <c r="T10" s="14">
        <v>0.234362397070985</v>
      </c>
      <c r="U10" s="14">
        <v>0.242203074798296</v>
      </c>
      <c r="V10" s="14">
        <v>0.29132989812396898</v>
      </c>
      <c r="W10" s="14">
        <v>0.24148862332989701</v>
      </c>
      <c r="X10" s="14">
        <v>0.27063503562611602</v>
      </c>
      <c r="Y10" s="14">
        <v>0.21756037210593601</v>
      </c>
      <c r="Z10" s="14">
        <v>0.293071026341787</v>
      </c>
      <c r="AA10" s="14">
        <v>0.28855400049379099</v>
      </c>
      <c r="AB10" s="14">
        <v>0.24246397880089901</v>
      </c>
      <c r="AC10" s="14">
        <v>0.30107411589051902</v>
      </c>
      <c r="AD10" s="14">
        <v>0.28591524233760801</v>
      </c>
      <c r="AE10" s="14"/>
      <c r="AF10" s="14">
        <v>0.237587329100308</v>
      </c>
      <c r="AG10" s="14">
        <v>0.29577652981344099</v>
      </c>
      <c r="AH10" s="14">
        <v>0.22375425615178299</v>
      </c>
      <c r="AI10" s="14">
        <v>0.240484742520268</v>
      </c>
      <c r="AJ10" s="14">
        <v>0.237544046641154</v>
      </c>
      <c r="AK10" s="14"/>
      <c r="AL10" s="14">
        <v>0.27161765679160599</v>
      </c>
      <c r="AM10" s="14">
        <v>0.28363513598245699</v>
      </c>
      <c r="AN10" s="14">
        <v>0.139165701728866</v>
      </c>
      <c r="AO10" s="14"/>
      <c r="AP10" s="14">
        <v>0.23317682912910201</v>
      </c>
      <c r="AQ10" s="14">
        <v>0.28943936291154099</v>
      </c>
      <c r="AR10" s="14"/>
      <c r="AS10" s="14">
        <v>0.24956560073981801</v>
      </c>
      <c r="AT10" s="14">
        <v>0.285622438985279</v>
      </c>
      <c r="AU10" s="14"/>
      <c r="AV10" s="14">
        <v>0.30091935724658597</v>
      </c>
      <c r="AW10" s="14">
        <v>0.25340285612860097</v>
      </c>
      <c r="AX10" s="14"/>
      <c r="AY10" s="14">
        <v>0.25519692301116598</v>
      </c>
      <c r="AZ10" s="14">
        <v>0.29912509365818202</v>
      </c>
      <c r="BA10" s="14"/>
      <c r="BB10" s="14">
        <v>0.26635943390443401</v>
      </c>
      <c r="BC10" s="14">
        <v>0.26698459630196802</v>
      </c>
    </row>
    <row r="11" spans="2:55" ht="29" x14ac:dyDescent="0.35">
      <c r="B11" s="15" t="s">
        <v>394</v>
      </c>
      <c r="C11" s="14">
        <v>0.13437779824406401</v>
      </c>
      <c r="D11" s="14">
        <v>0.122344381597525</v>
      </c>
      <c r="E11" s="14">
        <v>0.145536939111817</v>
      </c>
      <c r="F11" s="14"/>
      <c r="G11" s="14">
        <v>0.127485932798032</v>
      </c>
      <c r="H11" s="14">
        <v>0.19137128348080501</v>
      </c>
      <c r="I11" s="14">
        <v>0.15281165339453301</v>
      </c>
      <c r="J11" s="14">
        <v>0.14265140726843301</v>
      </c>
      <c r="K11" s="14">
        <v>0.119819147703342</v>
      </c>
      <c r="L11" s="14">
        <v>8.0327750661314007E-2</v>
      </c>
      <c r="M11" s="14"/>
      <c r="N11" s="14">
        <v>0.126018403842104</v>
      </c>
      <c r="O11" s="14">
        <v>0.15697720380195401</v>
      </c>
      <c r="P11" s="14">
        <v>0.11970806831267</v>
      </c>
      <c r="Q11" s="14">
        <v>0.133863273146926</v>
      </c>
      <c r="R11" s="14"/>
      <c r="S11" s="14">
        <v>0.168329738589479</v>
      </c>
      <c r="T11" s="14">
        <v>0.13901635359081799</v>
      </c>
      <c r="U11" s="14">
        <v>0.13289520007771199</v>
      </c>
      <c r="V11" s="14">
        <v>0.105428078185033</v>
      </c>
      <c r="W11" s="14">
        <v>0.124011213593132</v>
      </c>
      <c r="X11" s="14">
        <v>0.14526537280079899</v>
      </c>
      <c r="Y11" s="14">
        <v>0.154373625536459</v>
      </c>
      <c r="Z11" s="14">
        <v>0.11072447849999301</v>
      </c>
      <c r="AA11" s="14">
        <v>0.13530990538262899</v>
      </c>
      <c r="AB11" s="14">
        <v>0.11135057957740099</v>
      </c>
      <c r="AC11" s="14">
        <v>0.111721351437747</v>
      </c>
      <c r="AD11" s="14">
        <v>0.12008582922802399</v>
      </c>
      <c r="AE11" s="14"/>
      <c r="AF11" s="14">
        <v>0.13436491973126299</v>
      </c>
      <c r="AG11" s="14">
        <v>0.13676209952089699</v>
      </c>
      <c r="AH11" s="14">
        <v>0.164229287956976</v>
      </c>
      <c r="AI11" s="14">
        <v>0.11799101370687901</v>
      </c>
      <c r="AJ11" s="14">
        <v>0.163620350189771</v>
      </c>
      <c r="AK11" s="14"/>
      <c r="AL11" s="14">
        <v>0.13535842657720501</v>
      </c>
      <c r="AM11" s="14">
        <v>0.154364369678055</v>
      </c>
      <c r="AN11" s="14">
        <v>8.4925889714634994E-2</v>
      </c>
      <c r="AO11" s="14"/>
      <c r="AP11" s="14">
        <v>0.139520481490535</v>
      </c>
      <c r="AQ11" s="14">
        <v>0.12930201084515999</v>
      </c>
      <c r="AR11" s="14"/>
      <c r="AS11" s="14">
        <v>0.140859047763917</v>
      </c>
      <c r="AT11" s="14">
        <v>0.12972415615024499</v>
      </c>
      <c r="AU11" s="14"/>
      <c r="AV11" s="14">
        <v>0.15262517538439399</v>
      </c>
      <c r="AW11" s="14">
        <v>0.12705755769557101</v>
      </c>
      <c r="AX11" s="14"/>
      <c r="AY11" s="14">
        <v>0.13064492279012599</v>
      </c>
      <c r="AZ11" s="14">
        <v>0.148487533063383</v>
      </c>
      <c r="BA11" s="14"/>
      <c r="BB11" s="14">
        <v>0.12572772881796401</v>
      </c>
      <c r="BC11" s="14">
        <v>0.11194143733557201</v>
      </c>
    </row>
    <row r="12" spans="2:55" x14ac:dyDescent="0.35">
      <c r="B12" s="15" t="s">
        <v>395</v>
      </c>
      <c r="C12" s="14">
        <v>7.8936491887998297E-2</v>
      </c>
      <c r="D12" s="14">
        <v>6.7391029669121402E-2</v>
      </c>
      <c r="E12" s="14">
        <v>9.0442642406054902E-2</v>
      </c>
      <c r="F12" s="14"/>
      <c r="G12" s="14">
        <v>0.106487089539463</v>
      </c>
      <c r="H12" s="14">
        <v>7.8001228525458099E-2</v>
      </c>
      <c r="I12" s="14">
        <v>7.03826985253201E-2</v>
      </c>
      <c r="J12" s="14">
        <v>8.5228774068701801E-2</v>
      </c>
      <c r="K12" s="14">
        <v>8.6339717233288094E-2</v>
      </c>
      <c r="L12" s="14">
        <v>5.8338761169812903E-2</v>
      </c>
      <c r="M12" s="14"/>
      <c r="N12" s="14">
        <v>7.5743495859312504E-2</v>
      </c>
      <c r="O12" s="14">
        <v>5.73479458143029E-2</v>
      </c>
      <c r="P12" s="14">
        <v>0.106487484058119</v>
      </c>
      <c r="Q12" s="14">
        <v>8.1248249081791304E-2</v>
      </c>
      <c r="R12" s="14"/>
      <c r="S12" s="14">
        <v>0.104187039256379</v>
      </c>
      <c r="T12" s="14">
        <v>8.7012971779515003E-2</v>
      </c>
      <c r="U12" s="14">
        <v>8.6750309363016004E-2</v>
      </c>
      <c r="V12" s="14">
        <v>6.8195634553624304E-2</v>
      </c>
      <c r="W12" s="14">
        <v>6.7058766253767096E-2</v>
      </c>
      <c r="X12" s="14">
        <v>9.0131676197192298E-2</v>
      </c>
      <c r="Y12" s="14">
        <v>4.3050234180901703E-2</v>
      </c>
      <c r="Z12" s="14">
        <v>4.8219750732110003E-2</v>
      </c>
      <c r="AA12" s="14">
        <v>8.9533283207608796E-2</v>
      </c>
      <c r="AB12" s="14">
        <v>8.5956183844768802E-2</v>
      </c>
      <c r="AC12" s="14">
        <v>8.4464604850899502E-2</v>
      </c>
      <c r="AD12" s="14">
        <v>0</v>
      </c>
      <c r="AE12" s="14"/>
      <c r="AF12" s="14">
        <v>7.3039834891582098E-2</v>
      </c>
      <c r="AG12" s="14">
        <v>7.9388775924592106E-2</v>
      </c>
      <c r="AH12" s="14">
        <v>8.9094896914939298E-2</v>
      </c>
      <c r="AI12" s="14">
        <v>0.105369998844786</v>
      </c>
      <c r="AJ12" s="14">
        <v>0.15016317061975401</v>
      </c>
      <c r="AK12" s="14"/>
      <c r="AL12" s="14">
        <v>7.6534334380286395E-2</v>
      </c>
      <c r="AM12" s="14">
        <v>9.9850580498703295E-2</v>
      </c>
      <c r="AN12" s="14">
        <v>7.6438324997988694E-2</v>
      </c>
      <c r="AO12" s="14"/>
      <c r="AP12" s="14">
        <v>7.8578598647682393E-2</v>
      </c>
      <c r="AQ12" s="14">
        <v>8.1600490734529699E-2</v>
      </c>
      <c r="AR12" s="14"/>
      <c r="AS12" s="14">
        <v>7.5256612514051704E-2</v>
      </c>
      <c r="AT12" s="14">
        <v>8.2696403948292904E-2</v>
      </c>
      <c r="AU12" s="14"/>
      <c r="AV12" s="14">
        <v>8.7368511146598493E-2</v>
      </c>
      <c r="AW12" s="14">
        <v>7.5997630589600004E-2</v>
      </c>
      <c r="AX12" s="14"/>
      <c r="AY12" s="14">
        <v>8.3590204513019795E-2</v>
      </c>
      <c r="AZ12" s="14">
        <v>6.7177529596091898E-2</v>
      </c>
      <c r="BA12" s="14"/>
      <c r="BB12" s="14">
        <v>7.4550344128015894E-2</v>
      </c>
      <c r="BC12" s="14">
        <v>7.2347366918387307E-2</v>
      </c>
    </row>
    <row r="13" spans="2:55" x14ac:dyDescent="0.35">
      <c r="B13" s="15" t="s">
        <v>396</v>
      </c>
      <c r="C13" s="14">
        <v>2.63127210542629E-2</v>
      </c>
      <c r="D13" s="14">
        <v>1.6046550954947E-2</v>
      </c>
      <c r="E13" s="14">
        <v>3.6414799520523601E-2</v>
      </c>
      <c r="F13" s="14"/>
      <c r="G13" s="14">
        <v>2.6026270715983599E-2</v>
      </c>
      <c r="H13" s="14">
        <v>2.7682506305015099E-2</v>
      </c>
      <c r="I13" s="14">
        <v>2.3891908416215999E-2</v>
      </c>
      <c r="J13" s="14">
        <v>1.9940607501358801E-2</v>
      </c>
      <c r="K13" s="14">
        <v>2.5882605895046099E-2</v>
      </c>
      <c r="L13" s="14">
        <v>3.2822434498450799E-2</v>
      </c>
      <c r="M13" s="14"/>
      <c r="N13" s="14">
        <v>2.7962774810356701E-2</v>
      </c>
      <c r="O13" s="14">
        <v>2.9473368975925202E-2</v>
      </c>
      <c r="P13" s="14">
        <v>2.5889744824024001E-2</v>
      </c>
      <c r="Q13" s="14">
        <v>2.1826057685265601E-2</v>
      </c>
      <c r="R13" s="14"/>
      <c r="S13" s="14">
        <v>3.3604115579455099E-2</v>
      </c>
      <c r="T13" s="14">
        <v>3.3813601884234601E-2</v>
      </c>
      <c r="U13" s="14">
        <v>2.6890462021960101E-2</v>
      </c>
      <c r="V13" s="14">
        <v>1.5536181473033799E-2</v>
      </c>
      <c r="W13" s="14">
        <v>3.5437424587518598E-2</v>
      </c>
      <c r="X13" s="14">
        <v>3.0597511027577701E-2</v>
      </c>
      <c r="Y13" s="14">
        <v>3.16647025385468E-2</v>
      </c>
      <c r="Z13" s="14">
        <v>1.1412419188260799E-2</v>
      </c>
      <c r="AA13" s="14">
        <v>2.1285717197975101E-2</v>
      </c>
      <c r="AB13" s="14">
        <v>1.2358303325065699E-2</v>
      </c>
      <c r="AC13" s="14">
        <v>3.9844198789528502E-2</v>
      </c>
      <c r="AD13" s="14">
        <v>0</v>
      </c>
      <c r="AE13" s="14"/>
      <c r="AF13" s="14">
        <v>3.8105962552270903E-2</v>
      </c>
      <c r="AG13" s="14">
        <v>2.9265968589379202E-2</v>
      </c>
      <c r="AH13" s="14">
        <v>2.4021157682733701E-2</v>
      </c>
      <c r="AI13" s="14">
        <v>3.0657281352664701E-2</v>
      </c>
      <c r="AJ13" s="14">
        <v>9.34425428063561E-3</v>
      </c>
      <c r="AK13" s="14"/>
      <c r="AL13" s="14">
        <v>2.32172618767989E-2</v>
      </c>
      <c r="AM13" s="14">
        <v>3.6292669187094097E-2</v>
      </c>
      <c r="AN13" s="14">
        <v>5.3121272329519999E-2</v>
      </c>
      <c r="AO13" s="14"/>
      <c r="AP13" s="14">
        <v>2.9235888526651901E-2</v>
      </c>
      <c r="AQ13" s="14">
        <v>2.3820757413209499E-2</v>
      </c>
      <c r="AR13" s="14"/>
      <c r="AS13" s="14">
        <v>2.7384296304694501E-2</v>
      </c>
      <c r="AT13" s="14">
        <v>2.66140687041461E-2</v>
      </c>
      <c r="AU13" s="14"/>
      <c r="AV13" s="14">
        <v>3.2188135364255598E-2</v>
      </c>
      <c r="AW13" s="14">
        <v>2.4677419993169501E-2</v>
      </c>
      <c r="AX13" s="14"/>
      <c r="AY13" s="14">
        <v>2.5834226496838801E-2</v>
      </c>
      <c r="AZ13" s="14">
        <v>3.12468076066321E-2</v>
      </c>
      <c r="BA13" s="14"/>
      <c r="BB13" s="14">
        <v>2.5310581242484999E-2</v>
      </c>
      <c r="BC13" s="14">
        <v>3.2767033826161703E-2</v>
      </c>
    </row>
    <row r="14" spans="2:55" x14ac:dyDescent="0.35">
      <c r="B14" s="15" t="s">
        <v>397</v>
      </c>
      <c r="C14" s="20">
        <v>0.15179057157680501</v>
      </c>
      <c r="D14" s="20">
        <v>0.15342734639601599</v>
      </c>
      <c r="E14" s="20">
        <v>0.14962185000210701</v>
      </c>
      <c r="F14" s="20"/>
      <c r="G14" s="20">
        <v>0.15181266955608899</v>
      </c>
      <c r="H14" s="20">
        <v>0.147751653559275</v>
      </c>
      <c r="I14" s="20">
        <v>0.17403270920467101</v>
      </c>
      <c r="J14" s="20">
        <v>0.16124457034610801</v>
      </c>
      <c r="K14" s="20">
        <v>0.143761617786657</v>
      </c>
      <c r="L14" s="20">
        <v>0.134685617350075</v>
      </c>
      <c r="M14" s="20"/>
      <c r="N14" s="20">
        <v>0.14931069852397399</v>
      </c>
      <c r="O14" s="20">
        <v>0.154362665572187</v>
      </c>
      <c r="P14" s="20">
        <v>0.15330187700127099</v>
      </c>
      <c r="Q14" s="20">
        <v>0.15167234333981999</v>
      </c>
      <c r="R14" s="20"/>
      <c r="S14" s="20">
        <v>0.108097723377819</v>
      </c>
      <c r="T14" s="20">
        <v>0.154077262047084</v>
      </c>
      <c r="U14" s="20">
        <v>0.156834618110927</v>
      </c>
      <c r="V14" s="20">
        <v>0.187257215783346</v>
      </c>
      <c r="W14" s="20">
        <v>0.11738577008895</v>
      </c>
      <c r="X14" s="20">
        <v>0.128374365265921</v>
      </c>
      <c r="Y14" s="20">
        <v>0.146584884447306</v>
      </c>
      <c r="Z14" s="20">
        <v>0.15667142950323701</v>
      </c>
      <c r="AA14" s="20">
        <v>0.16300008409167999</v>
      </c>
      <c r="AB14" s="20">
        <v>0.159396700726224</v>
      </c>
      <c r="AC14" s="20">
        <v>0.230488445576669</v>
      </c>
      <c r="AD14" s="20">
        <v>0.18792411008305801</v>
      </c>
      <c r="AE14" s="20"/>
      <c r="AF14" s="20">
        <v>0.14569903877617099</v>
      </c>
      <c r="AG14" s="20">
        <v>0.119376365050144</v>
      </c>
      <c r="AH14" s="20">
        <v>0.16635411867029901</v>
      </c>
      <c r="AI14" s="20">
        <v>0.129344154061589</v>
      </c>
      <c r="AJ14" s="20">
        <v>0.164592566418053</v>
      </c>
      <c r="AK14" s="20"/>
      <c r="AL14" s="20">
        <v>0.15392683400644</v>
      </c>
      <c r="AM14" s="20">
        <v>4.5386090599138201E-2</v>
      </c>
      <c r="AN14" s="20">
        <v>0.30937766210462703</v>
      </c>
      <c r="AO14" s="20"/>
      <c r="AP14" s="20">
        <v>0.22989420013898801</v>
      </c>
      <c r="AQ14" s="20">
        <v>8.5622586921690502E-2</v>
      </c>
      <c r="AR14" s="20"/>
      <c r="AS14" s="20">
        <v>0.19628820247952999</v>
      </c>
      <c r="AT14" s="20">
        <v>8.4836350511787298E-2</v>
      </c>
      <c r="AU14" s="20"/>
      <c r="AV14" s="20">
        <v>0.105808006898381</v>
      </c>
      <c r="AW14" s="20">
        <v>0.164360152661432</v>
      </c>
      <c r="AX14" s="20"/>
      <c r="AY14" s="20">
        <v>0.17589094826472901</v>
      </c>
      <c r="AZ14" s="20">
        <v>3.8465672939154497E-2</v>
      </c>
      <c r="BA14" s="20"/>
      <c r="BB14" s="20">
        <v>0.154731230386569</v>
      </c>
      <c r="BC14" s="20">
        <v>0.112859247002909</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402</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392</v>
      </c>
      <c r="C9" s="14">
        <v>0.20406343672071001</v>
      </c>
      <c r="D9" s="14">
        <v>0.221061456702209</v>
      </c>
      <c r="E9" s="14">
        <v>0.186109449900246</v>
      </c>
      <c r="F9" s="14"/>
      <c r="G9" s="14">
        <v>0.136981003024468</v>
      </c>
      <c r="H9" s="14">
        <v>0.165243235313698</v>
      </c>
      <c r="I9" s="14">
        <v>0.16803823757518399</v>
      </c>
      <c r="J9" s="14">
        <v>0.23634565554529299</v>
      </c>
      <c r="K9" s="14">
        <v>0.25140719501042103</v>
      </c>
      <c r="L9" s="14">
        <v>0.25152308478774998</v>
      </c>
      <c r="M9" s="14"/>
      <c r="N9" s="14">
        <v>0.178450779208531</v>
      </c>
      <c r="O9" s="14">
        <v>0.180014574102007</v>
      </c>
      <c r="P9" s="14">
        <v>0.230379950903809</v>
      </c>
      <c r="Q9" s="14">
        <v>0.23329491263325999</v>
      </c>
      <c r="R9" s="14"/>
      <c r="S9" s="14">
        <v>0.130935777666183</v>
      </c>
      <c r="T9" s="14">
        <v>0.22177486347792499</v>
      </c>
      <c r="U9" s="14">
        <v>0.17665178452267399</v>
      </c>
      <c r="V9" s="14">
        <v>0.18695626782038</v>
      </c>
      <c r="W9" s="14">
        <v>0.23183405025741999</v>
      </c>
      <c r="X9" s="14">
        <v>0.22529119135831199</v>
      </c>
      <c r="Y9" s="14">
        <v>0.23797230105064701</v>
      </c>
      <c r="Z9" s="14">
        <v>0.22804094052918999</v>
      </c>
      <c r="AA9" s="14">
        <v>0.15873836616290701</v>
      </c>
      <c r="AB9" s="14">
        <v>0.27529025875810298</v>
      </c>
      <c r="AC9" s="14">
        <v>0.27146063426057399</v>
      </c>
      <c r="AD9" s="14">
        <v>0.18258307066166701</v>
      </c>
      <c r="AE9" s="14"/>
      <c r="AF9" s="14">
        <v>0.19379237638098301</v>
      </c>
      <c r="AG9" s="14">
        <v>0.18784615597805801</v>
      </c>
      <c r="AH9" s="14">
        <v>0.225552242583381</v>
      </c>
      <c r="AI9" s="14">
        <v>0.28437096753190899</v>
      </c>
      <c r="AJ9" s="14">
        <v>0.12597490192837499</v>
      </c>
      <c r="AK9" s="14"/>
      <c r="AL9" s="14">
        <v>0.197834292449386</v>
      </c>
      <c r="AM9" s="14">
        <v>0.209343153492725</v>
      </c>
      <c r="AN9" s="14">
        <v>0.28420521495506901</v>
      </c>
      <c r="AO9" s="14"/>
      <c r="AP9" s="14">
        <v>0.188281311185026</v>
      </c>
      <c r="AQ9" s="14">
        <v>0.21976712950827701</v>
      </c>
      <c r="AR9" s="14"/>
      <c r="AS9" s="14">
        <v>0.20471821186172701</v>
      </c>
      <c r="AT9" s="14">
        <v>0.20417880363163801</v>
      </c>
      <c r="AU9" s="14"/>
      <c r="AV9" s="14">
        <v>0.18355008666016601</v>
      </c>
      <c r="AW9" s="14">
        <v>0.213361602023908</v>
      </c>
      <c r="AX9" s="14"/>
      <c r="AY9" s="14">
        <v>0.19746965327163901</v>
      </c>
      <c r="AZ9" s="14">
        <v>0.23067838728325199</v>
      </c>
      <c r="BA9" s="14"/>
      <c r="BB9" s="14">
        <v>0.20568179356819599</v>
      </c>
      <c r="BC9" s="14">
        <v>0.256859963942701</v>
      </c>
    </row>
    <row r="10" spans="2:55" ht="29" x14ac:dyDescent="0.35">
      <c r="B10" s="15" t="s">
        <v>393</v>
      </c>
      <c r="C10" s="14">
        <v>0.20579913359634799</v>
      </c>
      <c r="D10" s="14">
        <v>0.21130532984703701</v>
      </c>
      <c r="E10" s="14">
        <v>0.20102817315725399</v>
      </c>
      <c r="F10" s="14"/>
      <c r="G10" s="14">
        <v>0.25232924879427199</v>
      </c>
      <c r="H10" s="14">
        <v>0.19973009517611001</v>
      </c>
      <c r="I10" s="14">
        <v>0.217085732800994</v>
      </c>
      <c r="J10" s="14">
        <v>0.18658788074673599</v>
      </c>
      <c r="K10" s="14">
        <v>0.223940569588302</v>
      </c>
      <c r="L10" s="14">
        <v>0.17424614169368699</v>
      </c>
      <c r="M10" s="14"/>
      <c r="N10" s="14">
        <v>0.22920578587579299</v>
      </c>
      <c r="O10" s="14">
        <v>0.207543179603459</v>
      </c>
      <c r="P10" s="14">
        <v>0.21236338178487901</v>
      </c>
      <c r="Q10" s="14">
        <v>0.172656078139581</v>
      </c>
      <c r="R10" s="14"/>
      <c r="S10" s="14">
        <v>0.24815675256059799</v>
      </c>
      <c r="T10" s="14">
        <v>0.186756957408962</v>
      </c>
      <c r="U10" s="14">
        <v>0.206932530634794</v>
      </c>
      <c r="V10" s="14">
        <v>0.20837422773082001</v>
      </c>
      <c r="W10" s="14">
        <v>0.12820303668309399</v>
      </c>
      <c r="X10" s="14">
        <v>0.200768565697243</v>
      </c>
      <c r="Y10" s="14">
        <v>0.153479855515709</v>
      </c>
      <c r="Z10" s="14">
        <v>0.19613234676775601</v>
      </c>
      <c r="AA10" s="14">
        <v>0.23880212499460801</v>
      </c>
      <c r="AB10" s="14">
        <v>0.21382630670139599</v>
      </c>
      <c r="AC10" s="14">
        <v>0.27116438677457</v>
      </c>
      <c r="AD10" s="14">
        <v>0.174233677175051</v>
      </c>
      <c r="AE10" s="14"/>
      <c r="AF10" s="14">
        <v>0.212922457741681</v>
      </c>
      <c r="AG10" s="14">
        <v>0.244430621445064</v>
      </c>
      <c r="AH10" s="14">
        <v>0.14401177731054399</v>
      </c>
      <c r="AI10" s="14">
        <v>0.15525114704948501</v>
      </c>
      <c r="AJ10" s="14">
        <v>0.18399531023222901</v>
      </c>
      <c r="AK10" s="14"/>
      <c r="AL10" s="14">
        <v>0.20113394093617301</v>
      </c>
      <c r="AM10" s="14">
        <v>0.30471617897305903</v>
      </c>
      <c r="AN10" s="14">
        <v>9.7789514165111002E-2</v>
      </c>
      <c r="AO10" s="14"/>
      <c r="AP10" s="14">
        <v>0.19231850628229499</v>
      </c>
      <c r="AQ10" s="14">
        <v>0.21417564336079201</v>
      </c>
      <c r="AR10" s="14"/>
      <c r="AS10" s="14">
        <v>0.22338466482837099</v>
      </c>
      <c r="AT10" s="14">
        <v>0.18219395641090499</v>
      </c>
      <c r="AU10" s="14"/>
      <c r="AV10" s="14">
        <v>0.218074426351689</v>
      </c>
      <c r="AW10" s="14">
        <v>0.19808256544549899</v>
      </c>
      <c r="AX10" s="14"/>
      <c r="AY10" s="14">
        <v>0.218344595829361</v>
      </c>
      <c r="AZ10" s="14">
        <v>0.132412631125396</v>
      </c>
      <c r="BA10" s="14"/>
      <c r="BB10" s="14">
        <v>0.22425537594845499</v>
      </c>
      <c r="BC10" s="14">
        <v>0.15336249265479099</v>
      </c>
    </row>
    <row r="11" spans="2:55" ht="29" x14ac:dyDescent="0.35">
      <c r="B11" s="15" t="s">
        <v>394</v>
      </c>
      <c r="C11" s="14">
        <v>0.19203931821034301</v>
      </c>
      <c r="D11" s="14">
        <v>0.197639179104418</v>
      </c>
      <c r="E11" s="14">
        <v>0.18713640002867701</v>
      </c>
      <c r="F11" s="14"/>
      <c r="G11" s="14">
        <v>0.23587133011898101</v>
      </c>
      <c r="H11" s="14">
        <v>0.22915172208402301</v>
      </c>
      <c r="I11" s="14">
        <v>0.19180423410216199</v>
      </c>
      <c r="J11" s="14">
        <v>0.16289191221261501</v>
      </c>
      <c r="K11" s="14">
        <v>0.16072142429264699</v>
      </c>
      <c r="L11" s="14">
        <v>0.177560236199891</v>
      </c>
      <c r="M11" s="14"/>
      <c r="N11" s="14">
        <v>0.18015374094004</v>
      </c>
      <c r="O11" s="14">
        <v>0.18166391242264801</v>
      </c>
      <c r="P11" s="14">
        <v>0.20751066248707101</v>
      </c>
      <c r="Q11" s="14">
        <v>0.20161993687101601</v>
      </c>
      <c r="R11" s="14"/>
      <c r="S11" s="14">
        <v>0.22228764971475601</v>
      </c>
      <c r="T11" s="14">
        <v>0.159178843774996</v>
      </c>
      <c r="U11" s="14">
        <v>0.18298806655091299</v>
      </c>
      <c r="V11" s="14">
        <v>0.17199004536807899</v>
      </c>
      <c r="W11" s="14">
        <v>0.26944500131749799</v>
      </c>
      <c r="X11" s="14">
        <v>0.198734057879696</v>
      </c>
      <c r="Y11" s="14">
        <v>0.22656066982772499</v>
      </c>
      <c r="Z11" s="14">
        <v>0.169572353133775</v>
      </c>
      <c r="AA11" s="14">
        <v>0.182252539355792</v>
      </c>
      <c r="AB11" s="14">
        <v>0.18642304775799201</v>
      </c>
      <c r="AC11" s="14">
        <v>8.1626512591763997E-2</v>
      </c>
      <c r="AD11" s="14">
        <v>0.25178631719703298</v>
      </c>
      <c r="AE11" s="14"/>
      <c r="AF11" s="14">
        <v>0.216386929565556</v>
      </c>
      <c r="AG11" s="14">
        <v>0.17392669839323699</v>
      </c>
      <c r="AH11" s="14">
        <v>0.18065026481558299</v>
      </c>
      <c r="AI11" s="14">
        <v>0.20021869392409999</v>
      </c>
      <c r="AJ11" s="14">
        <v>0.17597427858606901</v>
      </c>
      <c r="AK11" s="14"/>
      <c r="AL11" s="14">
        <v>0.197071037465188</v>
      </c>
      <c r="AM11" s="14">
        <v>0.175217291351141</v>
      </c>
      <c r="AN11" s="14">
        <v>0.149522282202601</v>
      </c>
      <c r="AO11" s="14"/>
      <c r="AP11" s="14">
        <v>0.17671414706586999</v>
      </c>
      <c r="AQ11" s="14">
        <v>0.20275490754657299</v>
      </c>
      <c r="AR11" s="14"/>
      <c r="AS11" s="14">
        <v>0.18884404668354801</v>
      </c>
      <c r="AT11" s="14">
        <v>0.18835366050465399</v>
      </c>
      <c r="AU11" s="14"/>
      <c r="AV11" s="14">
        <v>0.20374746579755501</v>
      </c>
      <c r="AW11" s="14">
        <v>0.18730312433128901</v>
      </c>
      <c r="AX11" s="14"/>
      <c r="AY11" s="14">
        <v>0.18814851503605301</v>
      </c>
      <c r="AZ11" s="14">
        <v>0.23471155367000801</v>
      </c>
      <c r="BA11" s="14"/>
      <c r="BB11" s="14">
        <v>0.182153651347434</v>
      </c>
      <c r="BC11" s="14">
        <v>0.187937405243957</v>
      </c>
    </row>
    <row r="12" spans="2:55" x14ac:dyDescent="0.35">
      <c r="B12" s="15" t="s">
        <v>395</v>
      </c>
      <c r="C12" s="14">
        <v>0.26504851601426499</v>
      </c>
      <c r="D12" s="14">
        <v>0.23543121493413899</v>
      </c>
      <c r="E12" s="14">
        <v>0.293762423048754</v>
      </c>
      <c r="F12" s="14"/>
      <c r="G12" s="14">
        <v>0.25044499042188301</v>
      </c>
      <c r="H12" s="14">
        <v>0.271354999764848</v>
      </c>
      <c r="I12" s="14">
        <v>0.28571605132844102</v>
      </c>
      <c r="J12" s="14">
        <v>0.284485025934824</v>
      </c>
      <c r="K12" s="14">
        <v>0.231382405942305</v>
      </c>
      <c r="L12" s="14">
        <v>0.25951481227524498</v>
      </c>
      <c r="M12" s="14"/>
      <c r="N12" s="14">
        <v>0.275441767342751</v>
      </c>
      <c r="O12" s="14">
        <v>0.28031337688693903</v>
      </c>
      <c r="P12" s="14">
        <v>0.25091114820378302</v>
      </c>
      <c r="Q12" s="14">
        <v>0.25248758744272198</v>
      </c>
      <c r="R12" s="14"/>
      <c r="S12" s="14">
        <v>0.27568217998959099</v>
      </c>
      <c r="T12" s="14">
        <v>0.28136088778589802</v>
      </c>
      <c r="U12" s="14">
        <v>0.27589277667376699</v>
      </c>
      <c r="V12" s="14">
        <v>0.303845221968845</v>
      </c>
      <c r="W12" s="14">
        <v>0.22750632943155299</v>
      </c>
      <c r="X12" s="14">
        <v>0.25150210060450001</v>
      </c>
      <c r="Y12" s="14">
        <v>0.23947082099776801</v>
      </c>
      <c r="Z12" s="14">
        <v>0.29468267799653503</v>
      </c>
      <c r="AA12" s="14">
        <v>0.276721200863834</v>
      </c>
      <c r="AB12" s="14">
        <v>0.21349706805869101</v>
      </c>
      <c r="AC12" s="14">
        <v>0.26004030733411598</v>
      </c>
      <c r="AD12" s="14">
        <v>0.27602067749089298</v>
      </c>
      <c r="AE12" s="14"/>
      <c r="AF12" s="14">
        <v>0.26277404887186701</v>
      </c>
      <c r="AG12" s="14">
        <v>0.27409705664891199</v>
      </c>
      <c r="AH12" s="14">
        <v>0.26809221195802002</v>
      </c>
      <c r="AI12" s="14">
        <v>0.23244077204328301</v>
      </c>
      <c r="AJ12" s="14">
        <v>0.34536458000180498</v>
      </c>
      <c r="AK12" s="14"/>
      <c r="AL12" s="14">
        <v>0.27482234843922998</v>
      </c>
      <c r="AM12" s="14">
        <v>0.22166580617624701</v>
      </c>
      <c r="AN12" s="14">
        <v>0.20140660630200699</v>
      </c>
      <c r="AO12" s="14"/>
      <c r="AP12" s="14">
        <v>0.287033403016835</v>
      </c>
      <c r="AQ12" s="14">
        <v>0.25043042989902298</v>
      </c>
      <c r="AR12" s="14"/>
      <c r="AS12" s="14">
        <v>0.253719190310225</v>
      </c>
      <c r="AT12" s="14">
        <v>0.28027663445608503</v>
      </c>
      <c r="AU12" s="14"/>
      <c r="AV12" s="14">
        <v>0.26784121060212002</v>
      </c>
      <c r="AW12" s="14">
        <v>0.26733011626551001</v>
      </c>
      <c r="AX12" s="14"/>
      <c r="AY12" s="14">
        <v>0.26022607040360901</v>
      </c>
      <c r="AZ12" s="14">
        <v>0.25206606336201698</v>
      </c>
      <c r="BA12" s="14"/>
      <c r="BB12" s="14">
        <v>0.26484310446365</v>
      </c>
      <c r="BC12" s="14">
        <v>0.26025548031597601</v>
      </c>
    </row>
    <row r="13" spans="2:55" x14ac:dyDescent="0.35">
      <c r="B13" s="15" t="s">
        <v>396</v>
      </c>
      <c r="C13" s="14">
        <v>9.2203414208285706E-2</v>
      </c>
      <c r="D13" s="14">
        <v>8.6306304607704595E-2</v>
      </c>
      <c r="E13" s="14">
        <v>9.8233147498643494E-2</v>
      </c>
      <c r="F13" s="14"/>
      <c r="G13" s="14">
        <v>8.7166150185032196E-2</v>
      </c>
      <c r="H13" s="14">
        <v>8.7704126752578507E-2</v>
      </c>
      <c r="I13" s="14">
        <v>8.4220526292817399E-2</v>
      </c>
      <c r="J13" s="14">
        <v>8.8308495085920494E-2</v>
      </c>
      <c r="K13" s="14">
        <v>0.110526343676616</v>
      </c>
      <c r="L13" s="14">
        <v>9.6590273791109293E-2</v>
      </c>
      <c r="M13" s="14"/>
      <c r="N13" s="14">
        <v>0.111377993093533</v>
      </c>
      <c r="O13" s="14">
        <v>0.110598420901853</v>
      </c>
      <c r="P13" s="14">
        <v>6.1661090644490997E-2</v>
      </c>
      <c r="Q13" s="14">
        <v>7.7817869855481697E-2</v>
      </c>
      <c r="R13" s="14"/>
      <c r="S13" s="14">
        <v>9.8216519783086806E-2</v>
      </c>
      <c r="T13" s="14">
        <v>0.116364722012424</v>
      </c>
      <c r="U13" s="14">
        <v>0.11709395720506199</v>
      </c>
      <c r="V13" s="14">
        <v>8.1938911942579698E-2</v>
      </c>
      <c r="W13" s="14">
        <v>0.117625967484497</v>
      </c>
      <c r="X13" s="14">
        <v>8.4787176215378901E-2</v>
      </c>
      <c r="Y13" s="14">
        <v>9.33778013523376E-2</v>
      </c>
      <c r="Z13" s="14">
        <v>8.3907436159346899E-2</v>
      </c>
      <c r="AA13" s="14">
        <v>8.7096558708822602E-2</v>
      </c>
      <c r="AB13" s="14">
        <v>6.0475607975310097E-2</v>
      </c>
      <c r="AC13" s="14">
        <v>6.6415422107217098E-2</v>
      </c>
      <c r="AD13" s="14">
        <v>5.1993660387345098E-2</v>
      </c>
      <c r="AE13" s="14"/>
      <c r="AF13" s="14">
        <v>7.5950579475053903E-2</v>
      </c>
      <c r="AG13" s="14">
        <v>9.3862902313960703E-2</v>
      </c>
      <c r="AH13" s="14">
        <v>0.12077590293616899</v>
      </c>
      <c r="AI13" s="14">
        <v>9.0230829077872499E-2</v>
      </c>
      <c r="AJ13" s="14">
        <v>0.127498168548694</v>
      </c>
      <c r="AK13" s="14"/>
      <c r="AL13" s="14">
        <v>9.4687014875903905E-2</v>
      </c>
      <c r="AM13" s="14">
        <v>6.7796240641035094E-2</v>
      </c>
      <c r="AN13" s="14">
        <v>9.9712389788404396E-2</v>
      </c>
      <c r="AO13" s="14"/>
      <c r="AP13" s="14">
        <v>8.7645266467745703E-2</v>
      </c>
      <c r="AQ13" s="14">
        <v>9.4966057456460098E-2</v>
      </c>
      <c r="AR13" s="14"/>
      <c r="AS13" s="14">
        <v>7.7997321377172898E-2</v>
      </c>
      <c r="AT13" s="14">
        <v>0.12013958303149901</v>
      </c>
      <c r="AU13" s="14"/>
      <c r="AV13" s="14">
        <v>0.108055924774331</v>
      </c>
      <c r="AW13" s="14">
        <v>8.8861570017211899E-2</v>
      </c>
      <c r="AX13" s="14"/>
      <c r="AY13" s="14">
        <v>9.2383277685517601E-2</v>
      </c>
      <c r="AZ13" s="14">
        <v>0.12605743488973101</v>
      </c>
      <c r="BA13" s="14"/>
      <c r="BB13" s="14">
        <v>8.5124449477848294E-2</v>
      </c>
      <c r="BC13" s="14">
        <v>8.94345613690809E-2</v>
      </c>
    </row>
    <row r="14" spans="2:55" x14ac:dyDescent="0.35">
      <c r="B14" s="15" t="s">
        <v>397</v>
      </c>
      <c r="C14" s="20">
        <v>4.0846181250048297E-2</v>
      </c>
      <c r="D14" s="20">
        <v>4.8256514804492202E-2</v>
      </c>
      <c r="E14" s="20">
        <v>3.3730406366424603E-2</v>
      </c>
      <c r="F14" s="20"/>
      <c r="G14" s="20">
        <v>3.7207277455364E-2</v>
      </c>
      <c r="H14" s="20">
        <v>4.6815820908742298E-2</v>
      </c>
      <c r="I14" s="20">
        <v>5.3135217900400898E-2</v>
      </c>
      <c r="J14" s="20">
        <v>4.1381030474611898E-2</v>
      </c>
      <c r="K14" s="20">
        <v>2.20220614897087E-2</v>
      </c>
      <c r="L14" s="20">
        <v>4.0565451252317399E-2</v>
      </c>
      <c r="M14" s="20"/>
      <c r="N14" s="20">
        <v>2.5369933539352799E-2</v>
      </c>
      <c r="O14" s="20">
        <v>3.9866536083093901E-2</v>
      </c>
      <c r="P14" s="20">
        <v>3.7173765975967103E-2</v>
      </c>
      <c r="Q14" s="20">
        <v>6.2123615057938703E-2</v>
      </c>
      <c r="R14" s="20"/>
      <c r="S14" s="20">
        <v>2.47211202857858E-2</v>
      </c>
      <c r="T14" s="20">
        <v>3.45637255397949E-2</v>
      </c>
      <c r="U14" s="20">
        <v>4.0440884412789598E-2</v>
      </c>
      <c r="V14" s="20">
        <v>4.6895325169297099E-2</v>
      </c>
      <c r="W14" s="20">
        <v>2.5385614825937701E-2</v>
      </c>
      <c r="X14" s="20">
        <v>3.8916908244870402E-2</v>
      </c>
      <c r="Y14" s="20">
        <v>4.9138551255813602E-2</v>
      </c>
      <c r="Z14" s="20">
        <v>2.7664245413398101E-2</v>
      </c>
      <c r="AA14" s="20">
        <v>5.6389209914036197E-2</v>
      </c>
      <c r="AB14" s="20">
        <v>5.0487710748507601E-2</v>
      </c>
      <c r="AC14" s="20">
        <v>4.9292736931758799E-2</v>
      </c>
      <c r="AD14" s="20">
        <v>6.3382597088010306E-2</v>
      </c>
      <c r="AE14" s="20"/>
      <c r="AF14" s="20">
        <v>3.8173607964859302E-2</v>
      </c>
      <c r="AG14" s="20">
        <v>2.5836565220768399E-2</v>
      </c>
      <c r="AH14" s="20">
        <v>6.0917600396303298E-2</v>
      </c>
      <c r="AI14" s="20">
        <v>3.74875903733497E-2</v>
      </c>
      <c r="AJ14" s="20">
        <v>4.1192760702829102E-2</v>
      </c>
      <c r="AK14" s="20"/>
      <c r="AL14" s="20">
        <v>3.4451365834118501E-2</v>
      </c>
      <c r="AM14" s="20">
        <v>2.12613293657931E-2</v>
      </c>
      <c r="AN14" s="20">
        <v>0.16736399258680801</v>
      </c>
      <c r="AO14" s="20"/>
      <c r="AP14" s="20">
        <v>6.8007365982227799E-2</v>
      </c>
      <c r="AQ14" s="20">
        <v>1.7905832228874399E-2</v>
      </c>
      <c r="AR14" s="20"/>
      <c r="AS14" s="20">
        <v>5.1336564938955997E-2</v>
      </c>
      <c r="AT14" s="20">
        <v>2.4857361965219898E-2</v>
      </c>
      <c r="AU14" s="20"/>
      <c r="AV14" s="20">
        <v>1.8730885814139502E-2</v>
      </c>
      <c r="AW14" s="20">
        <v>4.50610219165819E-2</v>
      </c>
      <c r="AX14" s="20"/>
      <c r="AY14" s="20">
        <v>4.3427887773820999E-2</v>
      </c>
      <c r="AZ14" s="20">
        <v>2.40739296695952E-2</v>
      </c>
      <c r="BA14" s="20"/>
      <c r="BB14" s="20">
        <v>3.7941625194416503E-2</v>
      </c>
      <c r="BC14" s="20">
        <v>5.2150096473494001E-2</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403</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392</v>
      </c>
      <c r="C9" s="14">
        <v>0.18063545797991801</v>
      </c>
      <c r="D9" s="14">
        <v>0.20214961825827901</v>
      </c>
      <c r="E9" s="14">
        <v>0.16015909460140099</v>
      </c>
      <c r="F9" s="14"/>
      <c r="G9" s="14">
        <v>0.18288916153814699</v>
      </c>
      <c r="H9" s="14">
        <v>0.15977167650064</v>
      </c>
      <c r="I9" s="14">
        <v>0.184009785051897</v>
      </c>
      <c r="J9" s="14">
        <v>0.197364038304256</v>
      </c>
      <c r="K9" s="14">
        <v>0.17607352548130001</v>
      </c>
      <c r="L9" s="14">
        <v>0.18292942084305</v>
      </c>
      <c r="M9" s="14"/>
      <c r="N9" s="14">
        <v>0.184241022118842</v>
      </c>
      <c r="O9" s="14">
        <v>0.15833645100309399</v>
      </c>
      <c r="P9" s="14">
        <v>0.18835939087480399</v>
      </c>
      <c r="Q9" s="14">
        <v>0.19457804806704199</v>
      </c>
      <c r="R9" s="14"/>
      <c r="S9" s="14">
        <v>0.15263139092122799</v>
      </c>
      <c r="T9" s="14">
        <v>0.21504594056648099</v>
      </c>
      <c r="U9" s="14">
        <v>0.15848981953949701</v>
      </c>
      <c r="V9" s="14">
        <v>0.15534197176574899</v>
      </c>
      <c r="W9" s="14">
        <v>0.20105102316050799</v>
      </c>
      <c r="X9" s="14">
        <v>0.16378876073231299</v>
      </c>
      <c r="Y9" s="14">
        <v>0.214737866268708</v>
      </c>
      <c r="Z9" s="14">
        <v>0.162450902119953</v>
      </c>
      <c r="AA9" s="14">
        <v>0.1281116477874</v>
      </c>
      <c r="AB9" s="14">
        <v>0.214024307440662</v>
      </c>
      <c r="AC9" s="14">
        <v>0.28731338291611203</v>
      </c>
      <c r="AD9" s="14">
        <v>0.148115828754497</v>
      </c>
      <c r="AE9" s="14"/>
      <c r="AF9" s="14">
        <v>0.155733784402875</v>
      </c>
      <c r="AG9" s="14">
        <v>0.197232309868521</v>
      </c>
      <c r="AH9" s="14">
        <v>0.150275155754275</v>
      </c>
      <c r="AI9" s="14">
        <v>0.22584702457143099</v>
      </c>
      <c r="AJ9" s="14">
        <v>0.12411768424587399</v>
      </c>
      <c r="AK9" s="14"/>
      <c r="AL9" s="14">
        <v>0.17247083602798599</v>
      </c>
      <c r="AM9" s="14">
        <v>0.212640403341013</v>
      </c>
      <c r="AN9" s="14">
        <v>0.24129264396041999</v>
      </c>
      <c r="AO9" s="14"/>
      <c r="AP9" s="14">
        <v>0.15239245465871701</v>
      </c>
      <c r="AQ9" s="14">
        <v>0.200638031084094</v>
      </c>
      <c r="AR9" s="14"/>
      <c r="AS9" s="14">
        <v>0.17877388445495901</v>
      </c>
      <c r="AT9" s="14">
        <v>0.177684870030625</v>
      </c>
      <c r="AU9" s="14"/>
      <c r="AV9" s="14">
        <v>0.16650499981144201</v>
      </c>
      <c r="AW9" s="14">
        <v>0.18259848993015201</v>
      </c>
      <c r="AX9" s="14"/>
      <c r="AY9" s="14">
        <v>0.17546513557342799</v>
      </c>
      <c r="AZ9" s="14">
        <v>0.20996891421233799</v>
      </c>
      <c r="BA9" s="14"/>
      <c r="BB9" s="14">
        <v>0.18151588270487101</v>
      </c>
      <c r="BC9" s="14">
        <v>0.23406456089036501</v>
      </c>
    </row>
    <row r="10" spans="2:55" ht="29" x14ac:dyDescent="0.35">
      <c r="B10" s="15" t="s">
        <v>393</v>
      </c>
      <c r="C10" s="14">
        <v>0.189390588650245</v>
      </c>
      <c r="D10" s="14">
        <v>0.21088168162934301</v>
      </c>
      <c r="E10" s="14">
        <v>0.16802324663411999</v>
      </c>
      <c r="F10" s="14"/>
      <c r="G10" s="14">
        <v>0.27366244017240399</v>
      </c>
      <c r="H10" s="14">
        <v>0.28417485251373198</v>
      </c>
      <c r="I10" s="14">
        <v>0.23701551818909999</v>
      </c>
      <c r="J10" s="14">
        <v>0.12609987363755701</v>
      </c>
      <c r="K10" s="14">
        <v>0.173684528167737</v>
      </c>
      <c r="L10" s="14">
        <v>7.9307631297566406E-2</v>
      </c>
      <c r="M10" s="14"/>
      <c r="N10" s="14">
        <v>0.229661502582926</v>
      </c>
      <c r="O10" s="14">
        <v>0.200923557526131</v>
      </c>
      <c r="P10" s="14">
        <v>0.190182672626445</v>
      </c>
      <c r="Q10" s="14">
        <v>0.13473574222795401</v>
      </c>
      <c r="R10" s="14"/>
      <c r="S10" s="14">
        <v>0.28693294356424098</v>
      </c>
      <c r="T10" s="14">
        <v>0.10393994255835499</v>
      </c>
      <c r="U10" s="14">
        <v>0.16438738587229601</v>
      </c>
      <c r="V10" s="14">
        <v>0.19933951759197399</v>
      </c>
      <c r="W10" s="14">
        <v>0.18017883572785801</v>
      </c>
      <c r="X10" s="14">
        <v>0.236678657904658</v>
      </c>
      <c r="Y10" s="14">
        <v>0.133645105590565</v>
      </c>
      <c r="Z10" s="14">
        <v>0.133008476818576</v>
      </c>
      <c r="AA10" s="14">
        <v>0.20763775051488301</v>
      </c>
      <c r="AB10" s="14">
        <v>0.176886967311778</v>
      </c>
      <c r="AC10" s="14">
        <v>0.225954371706688</v>
      </c>
      <c r="AD10" s="14">
        <v>0.155198239682414</v>
      </c>
      <c r="AE10" s="14"/>
      <c r="AF10" s="14">
        <v>0.16438005258365401</v>
      </c>
      <c r="AG10" s="14">
        <v>0.24052868548641301</v>
      </c>
      <c r="AH10" s="14">
        <v>0.20051490502890901</v>
      </c>
      <c r="AI10" s="14">
        <v>0.135872501545796</v>
      </c>
      <c r="AJ10" s="14">
        <v>0.14746417825823499</v>
      </c>
      <c r="AK10" s="14"/>
      <c r="AL10" s="14">
        <v>0.17858825834634201</v>
      </c>
      <c r="AM10" s="14">
        <v>0.323651052661663</v>
      </c>
      <c r="AN10" s="14">
        <v>0.10700543010997</v>
      </c>
      <c r="AO10" s="14"/>
      <c r="AP10" s="14">
        <v>0.21548643784684399</v>
      </c>
      <c r="AQ10" s="14">
        <v>0.16667471441036399</v>
      </c>
      <c r="AR10" s="14"/>
      <c r="AS10" s="14">
        <v>0.219925571017038</v>
      </c>
      <c r="AT10" s="14">
        <v>0.15005325753448601</v>
      </c>
      <c r="AU10" s="14"/>
      <c r="AV10" s="14">
        <v>0.293961706309737</v>
      </c>
      <c r="AW10" s="14">
        <v>0.15589551533284701</v>
      </c>
      <c r="AX10" s="14"/>
      <c r="AY10" s="14">
        <v>0.21055473914088599</v>
      </c>
      <c r="AZ10" s="14">
        <v>0.111181694995654</v>
      </c>
      <c r="BA10" s="14"/>
      <c r="BB10" s="14">
        <v>0.20529077295669901</v>
      </c>
      <c r="BC10" s="14">
        <v>0.12923769513054201</v>
      </c>
    </row>
    <row r="11" spans="2:55" ht="29" x14ac:dyDescent="0.35">
      <c r="B11" s="15" t="s">
        <v>394</v>
      </c>
      <c r="C11" s="14">
        <v>0.15309791942595599</v>
      </c>
      <c r="D11" s="14">
        <v>0.153949581624336</v>
      </c>
      <c r="E11" s="14">
        <v>0.15271687954368199</v>
      </c>
      <c r="F11" s="14"/>
      <c r="G11" s="14">
        <v>0.22832603744614</v>
      </c>
      <c r="H11" s="14">
        <v>0.21896706912345201</v>
      </c>
      <c r="I11" s="14">
        <v>0.17532346474368499</v>
      </c>
      <c r="J11" s="14">
        <v>0.121505207615671</v>
      </c>
      <c r="K11" s="14">
        <v>0.105149486111713</v>
      </c>
      <c r="L11" s="14">
        <v>8.9174444740148198E-2</v>
      </c>
      <c r="M11" s="14"/>
      <c r="N11" s="14">
        <v>0.166148508212419</v>
      </c>
      <c r="O11" s="14">
        <v>0.147245156966233</v>
      </c>
      <c r="P11" s="14">
        <v>0.142510509527776</v>
      </c>
      <c r="Q11" s="14">
        <v>0.15151443962689201</v>
      </c>
      <c r="R11" s="14"/>
      <c r="S11" s="14">
        <v>0.19420157390849099</v>
      </c>
      <c r="T11" s="14">
        <v>0.14422425858413099</v>
      </c>
      <c r="U11" s="14">
        <v>8.9493317280503401E-2</v>
      </c>
      <c r="V11" s="14">
        <v>0.114806553030919</v>
      </c>
      <c r="W11" s="14">
        <v>0.16990780170994599</v>
      </c>
      <c r="X11" s="14">
        <v>0.13296857474825099</v>
      </c>
      <c r="Y11" s="14">
        <v>0.150698231119335</v>
      </c>
      <c r="Z11" s="14">
        <v>0.15697771772423899</v>
      </c>
      <c r="AA11" s="14">
        <v>0.17742579706325501</v>
      </c>
      <c r="AB11" s="14">
        <v>0.16386624105590999</v>
      </c>
      <c r="AC11" s="14">
        <v>0.12956281076713699</v>
      </c>
      <c r="AD11" s="14">
        <v>0.223281324748098</v>
      </c>
      <c r="AE11" s="14"/>
      <c r="AF11" s="14">
        <v>0.146201241785373</v>
      </c>
      <c r="AG11" s="14">
        <v>0.15986401981225001</v>
      </c>
      <c r="AH11" s="14">
        <v>0.111240080390373</v>
      </c>
      <c r="AI11" s="14">
        <v>9.8832318351150403E-2</v>
      </c>
      <c r="AJ11" s="14">
        <v>0.22009853809320701</v>
      </c>
      <c r="AK11" s="14"/>
      <c r="AL11" s="14">
        <v>0.15270025170448201</v>
      </c>
      <c r="AM11" s="14">
        <v>0.20926547352910599</v>
      </c>
      <c r="AN11" s="14">
        <v>5.9426014100321597E-2</v>
      </c>
      <c r="AO11" s="14"/>
      <c r="AP11" s="14">
        <v>0.12922179619729601</v>
      </c>
      <c r="AQ11" s="14">
        <v>0.17256394480532</v>
      </c>
      <c r="AR11" s="14"/>
      <c r="AS11" s="14">
        <v>0.16552682831778601</v>
      </c>
      <c r="AT11" s="14">
        <v>0.13858461220993701</v>
      </c>
      <c r="AU11" s="14"/>
      <c r="AV11" s="14">
        <v>0.17648741025736001</v>
      </c>
      <c r="AW11" s="14">
        <v>0.143490185991483</v>
      </c>
      <c r="AX11" s="14"/>
      <c r="AY11" s="14">
        <v>0.15178660842201</v>
      </c>
      <c r="AZ11" s="14">
        <v>0.14498830970773599</v>
      </c>
      <c r="BA11" s="14"/>
      <c r="BB11" s="14">
        <v>0.15022611768175601</v>
      </c>
      <c r="BC11" s="14">
        <v>0.19024586736949101</v>
      </c>
    </row>
    <row r="12" spans="2:55" x14ac:dyDescent="0.35">
      <c r="B12" s="15" t="s">
        <v>395</v>
      </c>
      <c r="C12" s="14">
        <v>0.20545261977691201</v>
      </c>
      <c r="D12" s="14">
        <v>0.19189002112181999</v>
      </c>
      <c r="E12" s="14">
        <v>0.21831414701722901</v>
      </c>
      <c r="F12" s="14"/>
      <c r="G12" s="14">
        <v>0.15304978368727801</v>
      </c>
      <c r="H12" s="14">
        <v>0.14485235010009001</v>
      </c>
      <c r="I12" s="14">
        <v>0.181056633221439</v>
      </c>
      <c r="J12" s="14">
        <v>0.23225657245226</v>
      </c>
      <c r="K12" s="14">
        <v>0.20258895138824301</v>
      </c>
      <c r="L12" s="14">
        <v>0.28970428726903003</v>
      </c>
      <c r="M12" s="14"/>
      <c r="N12" s="14">
        <v>0.18459142153099001</v>
      </c>
      <c r="O12" s="14">
        <v>0.2130722679731</v>
      </c>
      <c r="P12" s="14">
        <v>0.229544175450031</v>
      </c>
      <c r="Q12" s="14">
        <v>0.198593270353218</v>
      </c>
      <c r="R12" s="14"/>
      <c r="S12" s="14">
        <v>0.17179522259872301</v>
      </c>
      <c r="T12" s="14">
        <v>0.22288288930021999</v>
      </c>
      <c r="U12" s="14">
        <v>0.241309591626614</v>
      </c>
      <c r="V12" s="14">
        <v>0.25158502833811303</v>
      </c>
      <c r="W12" s="14">
        <v>0.175873779989594</v>
      </c>
      <c r="X12" s="14">
        <v>0.21017126627329399</v>
      </c>
      <c r="Y12" s="14">
        <v>0.21684002261052901</v>
      </c>
      <c r="Z12" s="14">
        <v>0.238288593145637</v>
      </c>
      <c r="AA12" s="14">
        <v>0.20363466189137899</v>
      </c>
      <c r="AB12" s="14">
        <v>0.17698265647279901</v>
      </c>
      <c r="AC12" s="14">
        <v>0.15359476656608201</v>
      </c>
      <c r="AD12" s="14">
        <v>0.21229828413410801</v>
      </c>
      <c r="AE12" s="14"/>
      <c r="AF12" s="14">
        <v>0.23617922474407599</v>
      </c>
      <c r="AG12" s="14">
        <v>0.183962640772042</v>
      </c>
      <c r="AH12" s="14">
        <v>0.227736257864117</v>
      </c>
      <c r="AI12" s="14">
        <v>0.25526820330583699</v>
      </c>
      <c r="AJ12" s="14">
        <v>0.31586058297605601</v>
      </c>
      <c r="AK12" s="14"/>
      <c r="AL12" s="14">
        <v>0.2176909141458</v>
      </c>
      <c r="AM12" s="14">
        <v>0.14165442227407901</v>
      </c>
      <c r="AN12" s="14">
        <v>0.142531612270696</v>
      </c>
      <c r="AO12" s="14"/>
      <c r="AP12" s="14">
        <v>0.157727259767798</v>
      </c>
      <c r="AQ12" s="14">
        <v>0.24833107328878001</v>
      </c>
      <c r="AR12" s="14"/>
      <c r="AS12" s="14">
        <v>0.17178697176575</v>
      </c>
      <c r="AT12" s="14">
        <v>0.25025570881064901</v>
      </c>
      <c r="AU12" s="14"/>
      <c r="AV12" s="14">
        <v>0.220426514107745</v>
      </c>
      <c r="AW12" s="14">
        <v>0.20460194759309899</v>
      </c>
      <c r="AX12" s="14"/>
      <c r="AY12" s="14">
        <v>0.18909475843811399</v>
      </c>
      <c r="AZ12" s="14">
        <v>0.28751386103370802</v>
      </c>
      <c r="BA12" s="14"/>
      <c r="BB12" s="14">
        <v>0.19940056454902899</v>
      </c>
      <c r="BC12" s="14">
        <v>0.22777680667953201</v>
      </c>
    </row>
    <row r="13" spans="2:55" x14ac:dyDescent="0.35">
      <c r="B13" s="15" t="s">
        <v>396</v>
      </c>
      <c r="C13" s="14">
        <v>0.14609417720463999</v>
      </c>
      <c r="D13" s="14">
        <v>0.12579442921613099</v>
      </c>
      <c r="E13" s="14">
        <v>0.16532911082122501</v>
      </c>
      <c r="F13" s="14"/>
      <c r="G13" s="14">
        <v>5.5217897480431898E-2</v>
      </c>
      <c r="H13" s="14">
        <v>9.3524171122964697E-2</v>
      </c>
      <c r="I13" s="14">
        <v>9.8158688411016298E-2</v>
      </c>
      <c r="J13" s="14">
        <v>0.17590143103287001</v>
      </c>
      <c r="K13" s="14">
        <v>0.19415726889643101</v>
      </c>
      <c r="L13" s="14">
        <v>0.23177706035222501</v>
      </c>
      <c r="M13" s="14"/>
      <c r="N13" s="14">
        <v>0.13086764877398399</v>
      </c>
      <c r="O13" s="14">
        <v>0.169535722573496</v>
      </c>
      <c r="P13" s="14">
        <v>0.11321636523644001</v>
      </c>
      <c r="Q13" s="14">
        <v>0.166280337897177</v>
      </c>
      <c r="R13" s="14"/>
      <c r="S13" s="14">
        <v>0.106230792192936</v>
      </c>
      <c r="T13" s="14">
        <v>0.171740016828309</v>
      </c>
      <c r="U13" s="14">
        <v>0.22246670208077099</v>
      </c>
      <c r="V13" s="14">
        <v>0.15549251780804799</v>
      </c>
      <c r="W13" s="14">
        <v>0.145408391347705</v>
      </c>
      <c r="X13" s="14">
        <v>0.125590125108097</v>
      </c>
      <c r="Y13" s="14">
        <v>0.17044209097188601</v>
      </c>
      <c r="Z13" s="14">
        <v>0.120081461699357</v>
      </c>
      <c r="AA13" s="14">
        <v>0.17611016948633201</v>
      </c>
      <c r="AB13" s="14">
        <v>0.121304343122148</v>
      </c>
      <c r="AC13" s="14">
        <v>5.7618302010426899E-2</v>
      </c>
      <c r="AD13" s="14">
        <v>0.13422056989362399</v>
      </c>
      <c r="AE13" s="14"/>
      <c r="AF13" s="14">
        <v>0.15113358092021101</v>
      </c>
      <c r="AG13" s="14">
        <v>0.12402116437939199</v>
      </c>
      <c r="AH13" s="14">
        <v>0.204514330261517</v>
      </c>
      <c r="AI13" s="14">
        <v>0.18309640411588299</v>
      </c>
      <c r="AJ13" s="14">
        <v>0.106401793511508</v>
      </c>
      <c r="AK13" s="14"/>
      <c r="AL13" s="14">
        <v>0.15256385736608699</v>
      </c>
      <c r="AM13" s="14">
        <v>7.2126957932999405E-2</v>
      </c>
      <c r="AN13" s="14">
        <v>0.18403472836773299</v>
      </c>
      <c r="AO13" s="14"/>
      <c r="AP13" s="14">
        <v>0.11723675708879</v>
      </c>
      <c r="AQ13" s="14">
        <v>0.173550244576122</v>
      </c>
      <c r="AR13" s="14"/>
      <c r="AS13" s="14">
        <v>9.5529127029454999E-2</v>
      </c>
      <c r="AT13" s="14">
        <v>0.22000397572592301</v>
      </c>
      <c r="AU13" s="14"/>
      <c r="AV13" s="14">
        <v>8.8364344058997193E-2</v>
      </c>
      <c r="AW13" s="14">
        <v>0.166849587881994</v>
      </c>
      <c r="AX13" s="14"/>
      <c r="AY13" s="14">
        <v>0.13045581362678599</v>
      </c>
      <c r="AZ13" s="14">
        <v>0.209516466616231</v>
      </c>
      <c r="BA13" s="14"/>
      <c r="BB13" s="14">
        <v>0.130424558373885</v>
      </c>
      <c r="BC13" s="14">
        <v>0.153748821088836</v>
      </c>
    </row>
    <row r="14" spans="2:55" x14ac:dyDescent="0.35">
      <c r="B14" s="15" t="s">
        <v>397</v>
      </c>
      <c r="C14" s="20">
        <v>0.12532923696233</v>
      </c>
      <c r="D14" s="20">
        <v>0.11533466815009299</v>
      </c>
      <c r="E14" s="20">
        <v>0.13545752138234399</v>
      </c>
      <c r="F14" s="20"/>
      <c r="G14" s="20">
        <v>0.106854679675599</v>
      </c>
      <c r="H14" s="20">
        <v>9.8709880639120604E-2</v>
      </c>
      <c r="I14" s="20">
        <v>0.124435910382863</v>
      </c>
      <c r="J14" s="20">
        <v>0.14687287695738599</v>
      </c>
      <c r="K14" s="20">
        <v>0.14834623995457699</v>
      </c>
      <c r="L14" s="20">
        <v>0.12710715549798099</v>
      </c>
      <c r="M14" s="20"/>
      <c r="N14" s="20">
        <v>0.104489896780839</v>
      </c>
      <c r="O14" s="20">
        <v>0.110886843957946</v>
      </c>
      <c r="P14" s="20">
        <v>0.13618688628450501</v>
      </c>
      <c r="Q14" s="20">
        <v>0.154298161827717</v>
      </c>
      <c r="R14" s="20"/>
      <c r="S14" s="20">
        <v>8.8208076814380004E-2</v>
      </c>
      <c r="T14" s="20">
        <v>0.142166952162504</v>
      </c>
      <c r="U14" s="20">
        <v>0.12385318360031999</v>
      </c>
      <c r="V14" s="20">
        <v>0.123434411465197</v>
      </c>
      <c r="W14" s="20">
        <v>0.12758016806438899</v>
      </c>
      <c r="X14" s="20">
        <v>0.13080261523338699</v>
      </c>
      <c r="Y14" s="20">
        <v>0.113636683438977</v>
      </c>
      <c r="Z14" s="20">
        <v>0.189192848492239</v>
      </c>
      <c r="AA14" s="20">
        <v>0.107079973256752</v>
      </c>
      <c r="AB14" s="20">
        <v>0.146935484596703</v>
      </c>
      <c r="AC14" s="20">
        <v>0.145956366033554</v>
      </c>
      <c r="AD14" s="20">
        <v>0.126885752787258</v>
      </c>
      <c r="AE14" s="20"/>
      <c r="AF14" s="20">
        <v>0.14637211556381099</v>
      </c>
      <c r="AG14" s="20">
        <v>9.4391179681382095E-2</v>
      </c>
      <c r="AH14" s="20">
        <v>0.10571927070081</v>
      </c>
      <c r="AI14" s="20">
        <v>0.101083548109903</v>
      </c>
      <c r="AJ14" s="20">
        <v>8.6057222915119094E-2</v>
      </c>
      <c r="AK14" s="20"/>
      <c r="AL14" s="20">
        <v>0.125985882409303</v>
      </c>
      <c r="AM14" s="20">
        <v>4.06616902611397E-2</v>
      </c>
      <c r="AN14" s="20">
        <v>0.26570957119085897</v>
      </c>
      <c r="AO14" s="20"/>
      <c r="AP14" s="20">
        <v>0.22793529444055399</v>
      </c>
      <c r="AQ14" s="20">
        <v>3.8241991835320802E-2</v>
      </c>
      <c r="AR14" s="20"/>
      <c r="AS14" s="20">
        <v>0.168457617415012</v>
      </c>
      <c r="AT14" s="20">
        <v>6.3417575688380204E-2</v>
      </c>
      <c r="AU14" s="20"/>
      <c r="AV14" s="20">
        <v>5.42550254547189E-2</v>
      </c>
      <c r="AW14" s="20">
        <v>0.14656427327042501</v>
      </c>
      <c r="AX14" s="20"/>
      <c r="AY14" s="20">
        <v>0.14264294479877701</v>
      </c>
      <c r="AZ14" s="20">
        <v>3.6830753434333501E-2</v>
      </c>
      <c r="BA14" s="20"/>
      <c r="BB14" s="20">
        <v>0.13314210373376101</v>
      </c>
      <c r="BC14" s="20">
        <v>6.4926248841233505E-2</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404</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392</v>
      </c>
      <c r="C9" s="14">
        <v>0.15025902828708601</v>
      </c>
      <c r="D9" s="14">
        <v>0.16754722041442799</v>
      </c>
      <c r="E9" s="14">
        <v>0.13381980693776299</v>
      </c>
      <c r="F9" s="14"/>
      <c r="G9" s="14">
        <v>0.20682167601017101</v>
      </c>
      <c r="H9" s="14">
        <v>0.14696279318008201</v>
      </c>
      <c r="I9" s="14">
        <v>0.15261230460344299</v>
      </c>
      <c r="J9" s="14">
        <v>0.169896914262926</v>
      </c>
      <c r="K9" s="14">
        <v>0.13944093961654799</v>
      </c>
      <c r="L9" s="14">
        <v>0.10488633740169701</v>
      </c>
      <c r="M9" s="14"/>
      <c r="N9" s="14">
        <v>0.15067783434958601</v>
      </c>
      <c r="O9" s="14">
        <v>0.107600221972419</v>
      </c>
      <c r="P9" s="14">
        <v>0.18347173274600601</v>
      </c>
      <c r="Q9" s="14">
        <v>0.16617188067861499</v>
      </c>
      <c r="R9" s="14"/>
      <c r="S9" s="14">
        <v>0.152212563503208</v>
      </c>
      <c r="T9" s="14">
        <v>0.14011131411531799</v>
      </c>
      <c r="U9" s="14">
        <v>0.17250468352314</v>
      </c>
      <c r="V9" s="14">
        <v>0.165482231367301</v>
      </c>
      <c r="W9" s="14">
        <v>0.16506801599786</v>
      </c>
      <c r="X9" s="14">
        <v>0.162144737552464</v>
      </c>
      <c r="Y9" s="14">
        <v>0.111282520787494</v>
      </c>
      <c r="Z9" s="14">
        <v>0.158098163049536</v>
      </c>
      <c r="AA9" s="14">
        <v>0.14975030429102401</v>
      </c>
      <c r="AB9" s="14">
        <v>0.157588437058645</v>
      </c>
      <c r="AC9" s="14">
        <v>0.11165676785913201</v>
      </c>
      <c r="AD9" s="14">
        <v>0.14793307326133001</v>
      </c>
      <c r="AE9" s="14"/>
      <c r="AF9" s="14">
        <v>0.117068388048991</v>
      </c>
      <c r="AG9" s="14">
        <v>0.180693499151623</v>
      </c>
      <c r="AH9" s="14">
        <v>0.10329159096231399</v>
      </c>
      <c r="AI9" s="14">
        <v>0.17154273379173501</v>
      </c>
      <c r="AJ9" s="14">
        <v>9.3687928401078494E-2</v>
      </c>
      <c r="AK9" s="14"/>
      <c r="AL9" s="14">
        <v>0.143505971424357</v>
      </c>
      <c r="AM9" s="14">
        <v>0.18290557044792</v>
      </c>
      <c r="AN9" s="14">
        <v>0.18950332072554199</v>
      </c>
      <c r="AO9" s="14"/>
      <c r="AP9" s="14">
        <v>0.137210214015933</v>
      </c>
      <c r="AQ9" s="14">
        <v>0.160195262623919</v>
      </c>
      <c r="AR9" s="14"/>
      <c r="AS9" s="14">
        <v>0.14827872117492999</v>
      </c>
      <c r="AT9" s="14">
        <v>0.15185281788753399</v>
      </c>
      <c r="AU9" s="14"/>
      <c r="AV9" s="14">
        <v>0.16115573464507901</v>
      </c>
      <c r="AW9" s="14">
        <v>0.146888179989004</v>
      </c>
      <c r="AX9" s="14"/>
      <c r="AY9" s="14">
        <v>0.143934053963817</v>
      </c>
      <c r="AZ9" s="14">
        <v>0.21195740738702601</v>
      </c>
      <c r="BA9" s="14"/>
      <c r="BB9" s="14">
        <v>0.124955971859636</v>
      </c>
      <c r="BC9" s="14">
        <v>0.283579124394152</v>
      </c>
    </row>
    <row r="10" spans="2:55" ht="29" x14ac:dyDescent="0.35">
      <c r="B10" s="15" t="s">
        <v>393</v>
      </c>
      <c r="C10" s="14">
        <v>0.15872109180431099</v>
      </c>
      <c r="D10" s="14">
        <v>0.16741477016864201</v>
      </c>
      <c r="E10" s="14">
        <v>0.150699085202288</v>
      </c>
      <c r="F10" s="14"/>
      <c r="G10" s="14">
        <v>0.20357539363539801</v>
      </c>
      <c r="H10" s="14">
        <v>0.24809943766600401</v>
      </c>
      <c r="I10" s="14">
        <v>0.20082480809226999</v>
      </c>
      <c r="J10" s="14">
        <v>0.141876871215628</v>
      </c>
      <c r="K10" s="14">
        <v>0.13668712319689399</v>
      </c>
      <c r="L10" s="14">
        <v>5.0105661466453302E-2</v>
      </c>
      <c r="M10" s="14"/>
      <c r="N10" s="14">
        <v>0.16913376647758799</v>
      </c>
      <c r="O10" s="14">
        <v>0.142320416798176</v>
      </c>
      <c r="P10" s="14">
        <v>0.16239343236950901</v>
      </c>
      <c r="Q10" s="14">
        <v>0.162568369176117</v>
      </c>
      <c r="R10" s="14"/>
      <c r="S10" s="14">
        <v>0.20902940171936299</v>
      </c>
      <c r="T10" s="14">
        <v>0.11171890677346701</v>
      </c>
      <c r="U10" s="14">
        <v>0.15273417173460799</v>
      </c>
      <c r="V10" s="14">
        <v>0.166358925417016</v>
      </c>
      <c r="W10" s="14">
        <v>0.177877251452256</v>
      </c>
      <c r="X10" s="14">
        <v>0.17155251181565101</v>
      </c>
      <c r="Y10" s="14">
        <v>0.17299246624485801</v>
      </c>
      <c r="Z10" s="14">
        <v>0.13030942025806899</v>
      </c>
      <c r="AA10" s="14">
        <v>0.18218340194225299</v>
      </c>
      <c r="AB10" s="14">
        <v>9.0641121266955199E-2</v>
      </c>
      <c r="AC10" s="14">
        <v>0.16295813937164</v>
      </c>
      <c r="AD10" s="14">
        <v>0.14853776676333699</v>
      </c>
      <c r="AE10" s="14"/>
      <c r="AF10" s="14">
        <v>0.14193471671396299</v>
      </c>
      <c r="AG10" s="14">
        <v>0.196821801519733</v>
      </c>
      <c r="AH10" s="14">
        <v>0.108768612399161</v>
      </c>
      <c r="AI10" s="14">
        <v>0.15741459823367099</v>
      </c>
      <c r="AJ10" s="14">
        <v>0.20394916031845001</v>
      </c>
      <c r="AK10" s="14"/>
      <c r="AL10" s="14">
        <v>0.15101247678259799</v>
      </c>
      <c r="AM10" s="14">
        <v>0.28772864209687299</v>
      </c>
      <c r="AN10" s="14">
        <v>4.1188278177735002E-2</v>
      </c>
      <c r="AO10" s="14"/>
      <c r="AP10" s="14">
        <v>0.14152038107856901</v>
      </c>
      <c r="AQ10" s="14">
        <v>0.16988650402816899</v>
      </c>
      <c r="AR10" s="14"/>
      <c r="AS10" s="14">
        <v>0.15973975933603601</v>
      </c>
      <c r="AT10" s="14">
        <v>0.148801699149678</v>
      </c>
      <c r="AU10" s="14"/>
      <c r="AV10" s="14">
        <v>0.24665347245876901</v>
      </c>
      <c r="AW10" s="14">
        <v>0.128709778993819</v>
      </c>
      <c r="AX10" s="14"/>
      <c r="AY10" s="14">
        <v>0.15769117026919</v>
      </c>
      <c r="AZ10" s="14">
        <v>0.13883808662283001</v>
      </c>
      <c r="BA10" s="14"/>
      <c r="BB10" s="14">
        <v>0.15638425212215801</v>
      </c>
      <c r="BC10" s="14">
        <v>0.18819607803150901</v>
      </c>
    </row>
    <row r="11" spans="2:55" ht="29" x14ac:dyDescent="0.35">
      <c r="B11" s="15" t="s">
        <v>394</v>
      </c>
      <c r="C11" s="14">
        <v>0.13528937938018301</v>
      </c>
      <c r="D11" s="14">
        <v>0.14407137222125399</v>
      </c>
      <c r="E11" s="14">
        <v>0.12518624896910099</v>
      </c>
      <c r="F11" s="14"/>
      <c r="G11" s="14">
        <v>0.21879563838903501</v>
      </c>
      <c r="H11" s="14">
        <v>0.22118666126008699</v>
      </c>
      <c r="I11" s="14">
        <v>0.19049211310935499</v>
      </c>
      <c r="J11" s="14">
        <v>0.10603141216452899</v>
      </c>
      <c r="K11" s="14">
        <v>6.5609843186638803E-2</v>
      </c>
      <c r="L11" s="14">
        <v>3.5347274111160301E-2</v>
      </c>
      <c r="M11" s="14"/>
      <c r="N11" s="14">
        <v>0.14553585188777901</v>
      </c>
      <c r="O11" s="14">
        <v>0.13072205296909301</v>
      </c>
      <c r="P11" s="14">
        <v>0.119889239288422</v>
      </c>
      <c r="Q11" s="14">
        <v>0.14161526204123301</v>
      </c>
      <c r="R11" s="14"/>
      <c r="S11" s="14">
        <v>0.20303362067915301</v>
      </c>
      <c r="T11" s="14">
        <v>0.115641465650827</v>
      </c>
      <c r="U11" s="14">
        <v>0.100395214269446</v>
      </c>
      <c r="V11" s="14">
        <v>0.104872916731083</v>
      </c>
      <c r="W11" s="14">
        <v>0.114386585034667</v>
      </c>
      <c r="X11" s="14">
        <v>0.13825240743966399</v>
      </c>
      <c r="Y11" s="14">
        <v>0.13029764269928101</v>
      </c>
      <c r="Z11" s="14">
        <v>0.18095810561402001</v>
      </c>
      <c r="AA11" s="14">
        <v>0.151291179838037</v>
      </c>
      <c r="AB11" s="14">
        <v>0.134762591018281</v>
      </c>
      <c r="AC11" s="14">
        <v>0.104707957749358</v>
      </c>
      <c r="AD11" s="14">
        <v>7.4985950347063499E-2</v>
      </c>
      <c r="AE11" s="14"/>
      <c r="AF11" s="14">
        <v>8.6141000963473005E-2</v>
      </c>
      <c r="AG11" s="14">
        <v>0.15273765074842499</v>
      </c>
      <c r="AH11" s="14">
        <v>0.13740189381685</v>
      </c>
      <c r="AI11" s="14">
        <v>0.10504481292246</v>
      </c>
      <c r="AJ11" s="14">
        <v>0.20998040011038699</v>
      </c>
      <c r="AK11" s="14"/>
      <c r="AL11" s="14">
        <v>0.12697892192393001</v>
      </c>
      <c r="AM11" s="14">
        <v>0.23662172745847701</v>
      </c>
      <c r="AN11" s="14">
        <v>7.5371572835762901E-2</v>
      </c>
      <c r="AO11" s="14"/>
      <c r="AP11" s="14">
        <v>0.14532767021636001</v>
      </c>
      <c r="AQ11" s="14">
        <v>0.123675122977387</v>
      </c>
      <c r="AR11" s="14"/>
      <c r="AS11" s="14">
        <v>0.15067087659168399</v>
      </c>
      <c r="AT11" s="14">
        <v>0.11625802549283901</v>
      </c>
      <c r="AU11" s="14"/>
      <c r="AV11" s="14">
        <v>0.17241090603852899</v>
      </c>
      <c r="AW11" s="14">
        <v>0.120231059833459</v>
      </c>
      <c r="AX11" s="14"/>
      <c r="AY11" s="14">
        <v>0.12705756750730801</v>
      </c>
      <c r="AZ11" s="14">
        <v>0.13445892130405299</v>
      </c>
      <c r="BA11" s="14"/>
      <c r="BB11" s="14">
        <v>0.114949431249357</v>
      </c>
      <c r="BC11" s="14">
        <v>0.14120605868883301</v>
      </c>
    </row>
    <row r="12" spans="2:55" x14ac:dyDescent="0.35">
      <c r="B12" s="15" t="s">
        <v>395</v>
      </c>
      <c r="C12" s="14">
        <v>7.12455905209258E-2</v>
      </c>
      <c r="D12" s="14">
        <v>6.81388386615846E-2</v>
      </c>
      <c r="E12" s="14">
        <v>7.3471740910811906E-2</v>
      </c>
      <c r="F12" s="14"/>
      <c r="G12" s="14">
        <v>0.12793487502407899</v>
      </c>
      <c r="H12" s="14">
        <v>9.9119632065661198E-2</v>
      </c>
      <c r="I12" s="14">
        <v>6.3770595308069694E-2</v>
      </c>
      <c r="J12" s="14">
        <v>8.35036127836883E-2</v>
      </c>
      <c r="K12" s="14">
        <v>4.18358961738012E-2</v>
      </c>
      <c r="L12" s="14">
        <v>2.6744131975097899E-2</v>
      </c>
      <c r="M12" s="14"/>
      <c r="N12" s="14">
        <v>6.4212010339652098E-2</v>
      </c>
      <c r="O12" s="14">
        <v>7.1305910025398295E-2</v>
      </c>
      <c r="P12" s="14">
        <v>5.8465847504134402E-2</v>
      </c>
      <c r="Q12" s="14">
        <v>8.8440920674071694E-2</v>
      </c>
      <c r="R12" s="14"/>
      <c r="S12" s="14">
        <v>0.114544100331499</v>
      </c>
      <c r="T12" s="14">
        <v>8.65441153596819E-2</v>
      </c>
      <c r="U12" s="14">
        <v>6.6132535964358197E-2</v>
      </c>
      <c r="V12" s="14">
        <v>5.6748408378786502E-2</v>
      </c>
      <c r="W12" s="14">
        <v>3.8302213913277303E-2</v>
      </c>
      <c r="X12" s="14">
        <v>6.7713491748362498E-2</v>
      </c>
      <c r="Y12" s="14">
        <v>5.5137151167058002E-2</v>
      </c>
      <c r="Z12" s="14">
        <v>9.6016409601573496E-2</v>
      </c>
      <c r="AA12" s="14">
        <v>7.6560627380279897E-2</v>
      </c>
      <c r="AB12" s="14">
        <v>5.5527791989032599E-2</v>
      </c>
      <c r="AC12" s="14">
        <v>4.7906298991150502E-2</v>
      </c>
      <c r="AD12" s="14">
        <v>2.4146351148479801E-2</v>
      </c>
      <c r="AE12" s="14"/>
      <c r="AF12" s="14">
        <v>5.6870543819971101E-2</v>
      </c>
      <c r="AG12" s="14">
        <v>7.7403370998328502E-2</v>
      </c>
      <c r="AH12" s="14">
        <v>7.1082164306721096E-2</v>
      </c>
      <c r="AI12" s="14">
        <v>5.4501122008172601E-2</v>
      </c>
      <c r="AJ12" s="14">
        <v>0.112557407486799</v>
      </c>
      <c r="AK12" s="14"/>
      <c r="AL12" s="14">
        <v>6.3978165885646199E-2</v>
      </c>
      <c r="AM12" s="14">
        <v>0.13258707454482299</v>
      </c>
      <c r="AN12" s="14">
        <v>6.7105273609009503E-2</v>
      </c>
      <c r="AO12" s="14"/>
      <c r="AP12" s="14">
        <v>6.9246348238225605E-2</v>
      </c>
      <c r="AQ12" s="14">
        <v>7.50395972357559E-2</v>
      </c>
      <c r="AR12" s="14"/>
      <c r="AS12" s="14">
        <v>6.9015055147736606E-2</v>
      </c>
      <c r="AT12" s="14">
        <v>7.1319791064456697E-2</v>
      </c>
      <c r="AU12" s="14"/>
      <c r="AV12" s="14">
        <v>8.4069093598912403E-2</v>
      </c>
      <c r="AW12" s="14">
        <v>6.6093148752130695E-2</v>
      </c>
      <c r="AX12" s="14"/>
      <c r="AY12" s="14">
        <v>7.5446397876954202E-2</v>
      </c>
      <c r="AZ12" s="14">
        <v>8.5108861580675502E-2</v>
      </c>
      <c r="BA12" s="14"/>
      <c r="BB12" s="14">
        <v>6.5426983038743794E-2</v>
      </c>
      <c r="BC12" s="14">
        <v>9.5546534144638706E-2</v>
      </c>
    </row>
    <row r="13" spans="2:55" x14ac:dyDescent="0.35">
      <c r="B13" s="15" t="s">
        <v>396</v>
      </c>
      <c r="C13" s="14">
        <v>2.6418911155079799E-2</v>
      </c>
      <c r="D13" s="14">
        <v>1.29339991640803E-2</v>
      </c>
      <c r="E13" s="14">
        <v>3.9664316425821002E-2</v>
      </c>
      <c r="F13" s="14"/>
      <c r="G13" s="14">
        <v>3.2840068601306102E-2</v>
      </c>
      <c r="H13" s="14">
        <v>3.8537438222824197E-2</v>
      </c>
      <c r="I13" s="14">
        <v>3.1912030565940101E-2</v>
      </c>
      <c r="J13" s="14">
        <v>2.3892241837374002E-2</v>
      </c>
      <c r="K13" s="14">
        <v>2.7206525021670099E-2</v>
      </c>
      <c r="L13" s="14">
        <v>9.3076585455844092E-3</v>
      </c>
      <c r="M13" s="14"/>
      <c r="N13" s="14">
        <v>1.7443319928296001E-2</v>
      </c>
      <c r="O13" s="14">
        <v>4.3334901788805599E-2</v>
      </c>
      <c r="P13" s="14">
        <v>2.3223099112802799E-2</v>
      </c>
      <c r="Q13" s="14">
        <v>2.15380115566936E-2</v>
      </c>
      <c r="R13" s="14"/>
      <c r="S13" s="14">
        <v>2.17257403158168E-2</v>
      </c>
      <c r="T13" s="14">
        <v>2.96233863734791E-2</v>
      </c>
      <c r="U13" s="14">
        <v>2.8886843256934299E-2</v>
      </c>
      <c r="V13" s="14">
        <v>1.7145164575318599E-2</v>
      </c>
      <c r="W13" s="14">
        <v>6.1521342174992201E-2</v>
      </c>
      <c r="X13" s="14">
        <v>4.0844535325248503E-2</v>
      </c>
      <c r="Y13" s="14">
        <v>2.9712046031082E-2</v>
      </c>
      <c r="Z13" s="14">
        <v>0</v>
      </c>
      <c r="AA13" s="14">
        <v>1.9799061872269701E-2</v>
      </c>
      <c r="AB13" s="14">
        <v>7.02165952413248E-3</v>
      </c>
      <c r="AC13" s="14">
        <v>3.42949538113278E-2</v>
      </c>
      <c r="AD13" s="14">
        <v>2.64098642364483E-2</v>
      </c>
      <c r="AE13" s="14"/>
      <c r="AF13" s="14">
        <v>2.1694641692169801E-2</v>
      </c>
      <c r="AG13" s="14">
        <v>2.6230655538130698E-2</v>
      </c>
      <c r="AH13" s="14">
        <v>5.9649579238872E-2</v>
      </c>
      <c r="AI13" s="14">
        <v>3.3345350946331599E-2</v>
      </c>
      <c r="AJ13" s="14">
        <v>1.8142367301825401E-2</v>
      </c>
      <c r="AK13" s="14"/>
      <c r="AL13" s="14">
        <v>2.4708322524932099E-2</v>
      </c>
      <c r="AM13" s="14">
        <v>3.24338802361459E-2</v>
      </c>
      <c r="AN13" s="14">
        <v>4.0349057965308702E-2</v>
      </c>
      <c r="AO13" s="14"/>
      <c r="AP13" s="14">
        <v>2.5706160124313301E-2</v>
      </c>
      <c r="AQ13" s="14">
        <v>2.7093947707E-2</v>
      </c>
      <c r="AR13" s="14"/>
      <c r="AS13" s="14">
        <v>2.7797576372636801E-2</v>
      </c>
      <c r="AT13" s="14">
        <v>2.6268361093647899E-2</v>
      </c>
      <c r="AU13" s="14"/>
      <c r="AV13" s="14">
        <v>2.7484186049528299E-2</v>
      </c>
      <c r="AW13" s="14">
        <v>2.70007450311343E-2</v>
      </c>
      <c r="AX13" s="14"/>
      <c r="AY13" s="14">
        <v>2.5925649908881701E-2</v>
      </c>
      <c r="AZ13" s="14">
        <v>3.2716955724533099E-2</v>
      </c>
      <c r="BA13" s="14"/>
      <c r="BB13" s="14">
        <v>2.0511387282581402E-2</v>
      </c>
      <c r="BC13" s="14">
        <v>5.03869926555994E-2</v>
      </c>
    </row>
    <row r="14" spans="2:55" x14ac:dyDescent="0.35">
      <c r="B14" s="15" t="s">
        <v>397</v>
      </c>
      <c r="C14" s="20">
        <v>0.458065998852414</v>
      </c>
      <c r="D14" s="20">
        <v>0.439893799370011</v>
      </c>
      <c r="E14" s="20">
        <v>0.47715880155421397</v>
      </c>
      <c r="F14" s="20"/>
      <c r="G14" s="20">
        <v>0.21003234834001</v>
      </c>
      <c r="H14" s="20">
        <v>0.24609403760534199</v>
      </c>
      <c r="I14" s="20">
        <v>0.36038814832092197</v>
      </c>
      <c r="J14" s="20">
        <v>0.47479894773585501</v>
      </c>
      <c r="K14" s="20">
        <v>0.58921967280444798</v>
      </c>
      <c r="L14" s="20">
        <v>0.77360893650000695</v>
      </c>
      <c r="M14" s="20"/>
      <c r="N14" s="20">
        <v>0.452997217017099</v>
      </c>
      <c r="O14" s="20">
        <v>0.50471649644610905</v>
      </c>
      <c r="P14" s="20">
        <v>0.45255664897912601</v>
      </c>
      <c r="Q14" s="20">
        <v>0.41966555587326998</v>
      </c>
      <c r="R14" s="20"/>
      <c r="S14" s="20">
        <v>0.29945457345095999</v>
      </c>
      <c r="T14" s="20">
        <v>0.51636081172722703</v>
      </c>
      <c r="U14" s="20">
        <v>0.47934655125151299</v>
      </c>
      <c r="V14" s="20">
        <v>0.48939235353049498</v>
      </c>
      <c r="W14" s="20">
        <v>0.44284459142694799</v>
      </c>
      <c r="X14" s="20">
        <v>0.41949231611860999</v>
      </c>
      <c r="Y14" s="20">
        <v>0.50057817307022701</v>
      </c>
      <c r="Z14" s="20">
        <v>0.43461790147680102</v>
      </c>
      <c r="AA14" s="20">
        <v>0.42041542467613702</v>
      </c>
      <c r="AB14" s="20">
        <v>0.55445839914295403</v>
      </c>
      <c r="AC14" s="20">
        <v>0.53847588221739096</v>
      </c>
      <c r="AD14" s="20">
        <v>0.57798699424334099</v>
      </c>
      <c r="AE14" s="20"/>
      <c r="AF14" s="20">
        <v>0.57629070876143296</v>
      </c>
      <c r="AG14" s="20">
        <v>0.36611302204376001</v>
      </c>
      <c r="AH14" s="20">
        <v>0.51980615927608198</v>
      </c>
      <c r="AI14" s="20">
        <v>0.47815138209763097</v>
      </c>
      <c r="AJ14" s="20">
        <v>0.36168273638145998</v>
      </c>
      <c r="AK14" s="20"/>
      <c r="AL14" s="20">
        <v>0.48981614145853702</v>
      </c>
      <c r="AM14" s="20">
        <v>0.127723105215761</v>
      </c>
      <c r="AN14" s="20">
        <v>0.58648249668664199</v>
      </c>
      <c r="AO14" s="20"/>
      <c r="AP14" s="20">
        <v>0.48098922632660002</v>
      </c>
      <c r="AQ14" s="20">
        <v>0.44410956542776903</v>
      </c>
      <c r="AR14" s="20"/>
      <c r="AS14" s="20">
        <v>0.44449801137697698</v>
      </c>
      <c r="AT14" s="20">
        <v>0.48549930531184499</v>
      </c>
      <c r="AU14" s="20"/>
      <c r="AV14" s="20">
        <v>0.30822660720918299</v>
      </c>
      <c r="AW14" s="20">
        <v>0.51107708740045199</v>
      </c>
      <c r="AX14" s="20"/>
      <c r="AY14" s="20">
        <v>0.46994516047384899</v>
      </c>
      <c r="AZ14" s="20">
        <v>0.39691976738088303</v>
      </c>
      <c r="BA14" s="20"/>
      <c r="BB14" s="20">
        <v>0.51777197444752399</v>
      </c>
      <c r="BC14" s="20">
        <v>0.24108521208526801</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B2:BC19"/>
  <sheetViews>
    <sheetView showGridLines="0" workbookViewId="0">
      <pane xSplit="2" topLeftCell="C1" activePane="topRight" state="frozen"/>
      <selection pane="topRight" activeCell="B19" sqref="B19"/>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405</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392</v>
      </c>
      <c r="C9" s="14">
        <v>0.29733049128188699</v>
      </c>
      <c r="D9" s="14">
        <v>0.31336505452992502</v>
      </c>
      <c r="E9" s="14">
        <v>0.27960513555984901</v>
      </c>
      <c r="F9" s="14"/>
      <c r="G9" s="14">
        <v>0.232800943606713</v>
      </c>
      <c r="H9" s="14">
        <v>0.24758839658960599</v>
      </c>
      <c r="I9" s="14">
        <v>0.27186213518654601</v>
      </c>
      <c r="J9" s="14">
        <v>0.30509589856299102</v>
      </c>
      <c r="K9" s="14">
        <v>0.33289424234110598</v>
      </c>
      <c r="L9" s="14">
        <v>0.37130104801555502</v>
      </c>
      <c r="M9" s="14"/>
      <c r="N9" s="14">
        <v>0.30985382746127099</v>
      </c>
      <c r="O9" s="14">
        <v>0.27962408644303099</v>
      </c>
      <c r="P9" s="14">
        <v>0.29825662537926201</v>
      </c>
      <c r="Q9" s="14">
        <v>0.29992152731850202</v>
      </c>
      <c r="R9" s="14"/>
      <c r="S9" s="14">
        <v>0.30485875155370701</v>
      </c>
      <c r="T9" s="14">
        <v>0.26541086946779902</v>
      </c>
      <c r="U9" s="14">
        <v>0.314837854316185</v>
      </c>
      <c r="V9" s="14">
        <v>0.317004586192355</v>
      </c>
      <c r="W9" s="14">
        <v>0.33251885574037898</v>
      </c>
      <c r="X9" s="14">
        <v>0.28755606502954401</v>
      </c>
      <c r="Y9" s="14">
        <v>0.25200351330218801</v>
      </c>
      <c r="Z9" s="14">
        <v>0.34268982898448302</v>
      </c>
      <c r="AA9" s="14">
        <v>0.29282831873940202</v>
      </c>
      <c r="AB9" s="14">
        <v>0.32310016539362502</v>
      </c>
      <c r="AC9" s="14">
        <v>0.21074424177937601</v>
      </c>
      <c r="AD9" s="14">
        <v>0.38541256360237602</v>
      </c>
      <c r="AE9" s="14"/>
      <c r="AF9" s="14">
        <v>0.29748060257286202</v>
      </c>
      <c r="AG9" s="14">
        <v>0.30673510511344398</v>
      </c>
      <c r="AH9" s="14">
        <v>0.30308972951301799</v>
      </c>
      <c r="AI9" s="14">
        <v>0.33593779520917999</v>
      </c>
      <c r="AJ9" s="14">
        <v>0.26397855663682301</v>
      </c>
      <c r="AK9" s="14"/>
      <c r="AL9" s="14">
        <v>0.29937062025094302</v>
      </c>
      <c r="AM9" s="14">
        <v>0.28148674901342002</v>
      </c>
      <c r="AN9" s="14">
        <v>0.29605770467061199</v>
      </c>
      <c r="AO9" s="14"/>
      <c r="AP9" s="14">
        <v>0.249537866520471</v>
      </c>
      <c r="AQ9" s="14">
        <v>0.34154714399842101</v>
      </c>
      <c r="AR9" s="14"/>
      <c r="AS9" s="14">
        <v>0.26596924413431799</v>
      </c>
      <c r="AT9" s="14">
        <v>0.344458478815239</v>
      </c>
      <c r="AU9" s="14"/>
      <c r="AV9" s="14">
        <v>0.27398432748178098</v>
      </c>
      <c r="AW9" s="14">
        <v>0.30848697918276602</v>
      </c>
      <c r="AX9" s="14"/>
      <c r="AY9" s="14">
        <v>0.28084076913698502</v>
      </c>
      <c r="AZ9" s="14">
        <v>0.41497150573880898</v>
      </c>
      <c r="BA9" s="14"/>
      <c r="BB9" s="14">
        <v>0.29612199856807098</v>
      </c>
      <c r="BC9" s="14">
        <v>0.36617381729147702</v>
      </c>
    </row>
    <row r="10" spans="2:55" ht="29" x14ac:dyDescent="0.35">
      <c r="B10" s="15" t="s">
        <v>393</v>
      </c>
      <c r="C10" s="14">
        <v>0.23119218972688799</v>
      </c>
      <c r="D10" s="14">
        <v>0.233562870248052</v>
      </c>
      <c r="E10" s="14">
        <v>0.229557710220501</v>
      </c>
      <c r="F10" s="14"/>
      <c r="G10" s="14">
        <v>0.26048551090023497</v>
      </c>
      <c r="H10" s="14">
        <v>0.28662999742449802</v>
      </c>
      <c r="I10" s="14">
        <v>0.28160668439175601</v>
      </c>
      <c r="J10" s="14">
        <v>0.22244626823904701</v>
      </c>
      <c r="K10" s="14">
        <v>0.20989888857936401</v>
      </c>
      <c r="L10" s="14">
        <v>0.14681467581319199</v>
      </c>
      <c r="M10" s="14"/>
      <c r="N10" s="14">
        <v>0.26367414591949401</v>
      </c>
      <c r="O10" s="14">
        <v>0.23081977455126901</v>
      </c>
      <c r="P10" s="14">
        <v>0.218673400147501</v>
      </c>
      <c r="Q10" s="14">
        <v>0.209353511152852</v>
      </c>
      <c r="R10" s="14"/>
      <c r="S10" s="14">
        <v>0.262280835603309</v>
      </c>
      <c r="T10" s="14">
        <v>0.17807499105695401</v>
      </c>
      <c r="U10" s="14">
        <v>0.18118429868889499</v>
      </c>
      <c r="V10" s="14">
        <v>0.20761234725296701</v>
      </c>
      <c r="W10" s="14">
        <v>0.16534591889492301</v>
      </c>
      <c r="X10" s="14">
        <v>0.23506492457689801</v>
      </c>
      <c r="Y10" s="14">
        <v>0.271151402940079</v>
      </c>
      <c r="Z10" s="14">
        <v>0.230706752978623</v>
      </c>
      <c r="AA10" s="14">
        <v>0.27697328122066101</v>
      </c>
      <c r="AB10" s="14">
        <v>0.23015661433349399</v>
      </c>
      <c r="AC10" s="14">
        <v>0.28612606250575701</v>
      </c>
      <c r="AD10" s="14">
        <v>0.298973327830517</v>
      </c>
      <c r="AE10" s="14"/>
      <c r="AF10" s="14">
        <v>0.216497618729356</v>
      </c>
      <c r="AG10" s="14">
        <v>0.25480451504044599</v>
      </c>
      <c r="AH10" s="14">
        <v>0.22887431756200299</v>
      </c>
      <c r="AI10" s="14">
        <v>0.176286631444869</v>
      </c>
      <c r="AJ10" s="14">
        <v>0.28593814429396402</v>
      </c>
      <c r="AK10" s="14"/>
      <c r="AL10" s="14">
        <v>0.22872515559005799</v>
      </c>
      <c r="AM10" s="14">
        <v>0.33312720429107601</v>
      </c>
      <c r="AN10" s="14">
        <v>8.6265159059729798E-2</v>
      </c>
      <c r="AO10" s="14"/>
      <c r="AP10" s="14">
        <v>0.208766531017818</v>
      </c>
      <c r="AQ10" s="14">
        <v>0.24786968799197401</v>
      </c>
      <c r="AR10" s="14"/>
      <c r="AS10" s="14">
        <v>0.23266652059106699</v>
      </c>
      <c r="AT10" s="14">
        <v>0.22537432121683701</v>
      </c>
      <c r="AU10" s="14"/>
      <c r="AV10" s="14">
        <v>0.30689802230402502</v>
      </c>
      <c r="AW10" s="14">
        <v>0.20538270005576101</v>
      </c>
      <c r="AX10" s="14"/>
      <c r="AY10" s="14">
        <v>0.23073817676938399</v>
      </c>
      <c r="AZ10" s="14">
        <v>0.21319723639607799</v>
      </c>
      <c r="BA10" s="14"/>
      <c r="BB10" s="14">
        <v>0.24205584129018101</v>
      </c>
      <c r="BC10" s="14">
        <v>0.19606553899182999</v>
      </c>
    </row>
    <row r="11" spans="2:55" ht="29" x14ac:dyDescent="0.35">
      <c r="B11" s="15" t="s">
        <v>394</v>
      </c>
      <c r="C11" s="14">
        <v>0.116338718544878</v>
      </c>
      <c r="D11" s="14">
        <v>0.12954756167293199</v>
      </c>
      <c r="E11" s="14">
        <v>0.10378303953854</v>
      </c>
      <c r="F11" s="14"/>
      <c r="G11" s="14">
        <v>0.18963797232387</v>
      </c>
      <c r="H11" s="14">
        <v>0.18985144446993699</v>
      </c>
      <c r="I11" s="14">
        <v>0.131336977017282</v>
      </c>
      <c r="J11" s="14">
        <v>7.3700488572711803E-2</v>
      </c>
      <c r="K11" s="14">
        <v>8.9552639897980804E-2</v>
      </c>
      <c r="L11" s="14">
        <v>4.8102278431156997E-2</v>
      </c>
      <c r="M11" s="14"/>
      <c r="N11" s="14">
        <v>0.121471958324869</v>
      </c>
      <c r="O11" s="14">
        <v>0.11170806756372199</v>
      </c>
      <c r="P11" s="14">
        <v>0.12017730306483899</v>
      </c>
      <c r="Q11" s="14">
        <v>0.11316412963626001</v>
      </c>
      <c r="R11" s="14"/>
      <c r="S11" s="14">
        <v>0.167040667643303</v>
      </c>
      <c r="T11" s="14">
        <v>0.12329788000736699</v>
      </c>
      <c r="U11" s="14">
        <v>0.112759205130826</v>
      </c>
      <c r="V11" s="14">
        <v>9.9130116305734303E-2</v>
      </c>
      <c r="W11" s="14">
        <v>0.15877905492531599</v>
      </c>
      <c r="X11" s="14">
        <v>0.131917989356376</v>
      </c>
      <c r="Y11" s="14">
        <v>0.13375129343627301</v>
      </c>
      <c r="Z11" s="14">
        <v>4.8347430835346102E-2</v>
      </c>
      <c r="AA11" s="14">
        <v>9.4755768885405101E-2</v>
      </c>
      <c r="AB11" s="14">
        <v>8.9929491962255706E-2</v>
      </c>
      <c r="AC11" s="14">
        <v>6.4813963225867896E-2</v>
      </c>
      <c r="AD11" s="14">
        <v>5.4845354469939399E-2</v>
      </c>
      <c r="AE11" s="14"/>
      <c r="AF11" s="14">
        <v>0.104839119570125</v>
      </c>
      <c r="AG11" s="14">
        <v>0.12687354375135401</v>
      </c>
      <c r="AH11" s="14">
        <v>0.11694170343838001</v>
      </c>
      <c r="AI11" s="14">
        <v>0.121761032670423</v>
      </c>
      <c r="AJ11" s="14">
        <v>0.123044840715999</v>
      </c>
      <c r="AK11" s="14"/>
      <c r="AL11" s="14">
        <v>0.1053595555354</v>
      </c>
      <c r="AM11" s="14">
        <v>0.21734217125668401</v>
      </c>
      <c r="AN11" s="14">
        <v>9.5339770867158793E-2</v>
      </c>
      <c r="AO11" s="14"/>
      <c r="AP11" s="14">
        <v>0.124548362434673</v>
      </c>
      <c r="AQ11" s="14">
        <v>0.108500801266563</v>
      </c>
      <c r="AR11" s="14"/>
      <c r="AS11" s="14">
        <v>0.13042278529257101</v>
      </c>
      <c r="AT11" s="14">
        <v>9.6461167861293703E-2</v>
      </c>
      <c r="AU11" s="14"/>
      <c r="AV11" s="14">
        <v>0.15528887164090999</v>
      </c>
      <c r="AW11" s="14">
        <v>9.6043516191622005E-2</v>
      </c>
      <c r="AX11" s="14"/>
      <c r="AY11" s="14">
        <v>0.121610342775351</v>
      </c>
      <c r="AZ11" s="14">
        <v>7.4703769475479395E-2</v>
      </c>
      <c r="BA11" s="14"/>
      <c r="BB11" s="14">
        <v>0.113296424071663</v>
      </c>
      <c r="BC11" s="14">
        <v>8.33055032634058E-2</v>
      </c>
    </row>
    <row r="12" spans="2:55" x14ac:dyDescent="0.35">
      <c r="B12" s="15" t="s">
        <v>395</v>
      </c>
      <c r="C12" s="14">
        <v>4.6883833935481199E-2</v>
      </c>
      <c r="D12" s="14">
        <v>4.66947117971288E-2</v>
      </c>
      <c r="E12" s="14">
        <v>4.7206491219422803E-2</v>
      </c>
      <c r="F12" s="14"/>
      <c r="G12" s="14">
        <v>7.8686675141197399E-2</v>
      </c>
      <c r="H12" s="14">
        <v>4.4401407056301197E-2</v>
      </c>
      <c r="I12" s="14">
        <v>4.6046798404956103E-2</v>
      </c>
      <c r="J12" s="14">
        <v>4.9743752914243301E-2</v>
      </c>
      <c r="K12" s="14">
        <v>3.6841158613737698E-2</v>
      </c>
      <c r="L12" s="14">
        <v>3.29572164992325E-2</v>
      </c>
      <c r="M12" s="14"/>
      <c r="N12" s="14">
        <v>5.3490927944349502E-2</v>
      </c>
      <c r="O12" s="14">
        <v>5.4214769190963803E-2</v>
      </c>
      <c r="P12" s="14">
        <v>3.5726701741923703E-2</v>
      </c>
      <c r="Q12" s="14">
        <v>4.0174473962908297E-2</v>
      </c>
      <c r="R12" s="14"/>
      <c r="S12" s="14">
        <v>7.7951249015210902E-2</v>
      </c>
      <c r="T12" s="14">
        <v>5.6266305362174703E-2</v>
      </c>
      <c r="U12" s="14">
        <v>6.6796094916934001E-2</v>
      </c>
      <c r="V12" s="14">
        <v>3.7591482006815703E-2</v>
      </c>
      <c r="W12" s="14">
        <v>4.2811117448826999E-2</v>
      </c>
      <c r="X12" s="14">
        <v>5.6401876426639103E-2</v>
      </c>
      <c r="Y12" s="14">
        <v>3.0260811347543298E-2</v>
      </c>
      <c r="Z12" s="14">
        <v>4.3070938239898202E-2</v>
      </c>
      <c r="AA12" s="14">
        <v>3.3232341982583298E-2</v>
      </c>
      <c r="AB12" s="14">
        <v>2.19837326632354E-2</v>
      </c>
      <c r="AC12" s="14">
        <v>4.18704884939535E-2</v>
      </c>
      <c r="AD12" s="14">
        <v>0</v>
      </c>
      <c r="AE12" s="14"/>
      <c r="AF12" s="14">
        <v>5.9392793157282603E-2</v>
      </c>
      <c r="AG12" s="14">
        <v>4.6319204867536198E-2</v>
      </c>
      <c r="AH12" s="14">
        <v>5.49403521272935E-2</v>
      </c>
      <c r="AI12" s="14">
        <v>5.2949842275497698E-2</v>
      </c>
      <c r="AJ12" s="14">
        <v>1.4356408183150199E-2</v>
      </c>
      <c r="AK12" s="14"/>
      <c r="AL12" s="14">
        <v>4.4836313302186598E-2</v>
      </c>
      <c r="AM12" s="14">
        <v>6.6426646005004295E-2</v>
      </c>
      <c r="AN12" s="14">
        <v>4.1717560143276898E-2</v>
      </c>
      <c r="AO12" s="14"/>
      <c r="AP12" s="14">
        <v>4.0810061612069001E-2</v>
      </c>
      <c r="AQ12" s="14">
        <v>5.2449510963693102E-2</v>
      </c>
      <c r="AR12" s="14"/>
      <c r="AS12" s="14">
        <v>4.6390734407264503E-2</v>
      </c>
      <c r="AT12" s="14">
        <v>4.7144405331474001E-2</v>
      </c>
      <c r="AU12" s="14"/>
      <c r="AV12" s="14">
        <v>5.0509147655094101E-2</v>
      </c>
      <c r="AW12" s="14">
        <v>4.6717768874597103E-2</v>
      </c>
      <c r="AX12" s="14"/>
      <c r="AY12" s="14">
        <v>4.83060560556886E-2</v>
      </c>
      <c r="AZ12" s="14">
        <v>4.2543748631118601E-2</v>
      </c>
      <c r="BA12" s="14"/>
      <c r="BB12" s="14">
        <v>4.6786590088784399E-2</v>
      </c>
      <c r="BC12" s="14">
        <v>3.9967646648692803E-2</v>
      </c>
    </row>
    <row r="13" spans="2:55" x14ac:dyDescent="0.35">
      <c r="B13" s="15" t="s">
        <v>396</v>
      </c>
      <c r="C13" s="14">
        <v>1.6596401456331299E-2</v>
      </c>
      <c r="D13" s="14">
        <v>1.5254995047135501E-2</v>
      </c>
      <c r="E13" s="14">
        <v>1.7955093643417099E-2</v>
      </c>
      <c r="F13" s="14"/>
      <c r="G13" s="14">
        <v>2.71258125819385E-2</v>
      </c>
      <c r="H13" s="14">
        <v>2.0952879709909899E-2</v>
      </c>
      <c r="I13" s="14">
        <v>8.7700050462923094E-3</v>
      </c>
      <c r="J13" s="14">
        <v>1.52166381919491E-2</v>
      </c>
      <c r="K13" s="14">
        <v>1.41652690259516E-2</v>
      </c>
      <c r="L13" s="14">
        <v>1.51803491497775E-2</v>
      </c>
      <c r="M13" s="14"/>
      <c r="N13" s="14">
        <v>1.53701664119894E-2</v>
      </c>
      <c r="O13" s="14">
        <v>1.2156703972975601E-2</v>
      </c>
      <c r="P13" s="14">
        <v>2.3768012390586499E-2</v>
      </c>
      <c r="Q13" s="14">
        <v>1.6366463058234099E-2</v>
      </c>
      <c r="R13" s="14"/>
      <c r="S13" s="14">
        <v>1.91190482408829E-2</v>
      </c>
      <c r="T13" s="14">
        <v>3.3078652979469103E-2</v>
      </c>
      <c r="U13" s="14">
        <v>1.6243513927294902E-2</v>
      </c>
      <c r="V13" s="14">
        <v>1.6416552582212099E-2</v>
      </c>
      <c r="W13" s="14">
        <v>1.2041026781659501E-2</v>
      </c>
      <c r="X13" s="14">
        <v>1.23083672052591E-2</v>
      </c>
      <c r="Y13" s="14">
        <v>2.1424335475622201E-2</v>
      </c>
      <c r="Z13" s="14">
        <v>0</v>
      </c>
      <c r="AA13" s="14">
        <v>7.8937830832082195E-3</v>
      </c>
      <c r="AB13" s="14">
        <v>2.5797958254426202E-2</v>
      </c>
      <c r="AC13" s="14">
        <v>0</v>
      </c>
      <c r="AD13" s="14">
        <v>0</v>
      </c>
      <c r="AE13" s="14"/>
      <c r="AF13" s="14">
        <v>2.0004805900809799E-2</v>
      </c>
      <c r="AG13" s="14">
        <v>1.87262739030064E-2</v>
      </c>
      <c r="AH13" s="14">
        <v>1.69132157160365E-2</v>
      </c>
      <c r="AI13" s="14">
        <v>1.8438612690358101E-2</v>
      </c>
      <c r="AJ13" s="14">
        <v>2.57889909348425E-2</v>
      </c>
      <c r="AK13" s="14"/>
      <c r="AL13" s="14">
        <v>1.7516400453808E-2</v>
      </c>
      <c r="AM13" s="14">
        <v>8.9727553881540495E-3</v>
      </c>
      <c r="AN13" s="14">
        <v>1.6869796041531201E-2</v>
      </c>
      <c r="AO13" s="14"/>
      <c r="AP13" s="14">
        <v>1.95091411696874E-2</v>
      </c>
      <c r="AQ13" s="14">
        <v>1.3831746861279999E-2</v>
      </c>
      <c r="AR13" s="14"/>
      <c r="AS13" s="14">
        <v>1.81056137088676E-2</v>
      </c>
      <c r="AT13" s="14">
        <v>1.55393237573524E-2</v>
      </c>
      <c r="AU13" s="14"/>
      <c r="AV13" s="14">
        <v>2.4042885926943799E-2</v>
      </c>
      <c r="AW13" s="14">
        <v>1.4108704709117599E-2</v>
      </c>
      <c r="AX13" s="14"/>
      <c r="AY13" s="14">
        <v>1.53599752935867E-2</v>
      </c>
      <c r="AZ13" s="14">
        <v>2.7526709792066902E-2</v>
      </c>
      <c r="BA13" s="14"/>
      <c r="BB13" s="14">
        <v>1.2651813374989799E-2</v>
      </c>
      <c r="BC13" s="14">
        <v>4.13232059155089E-2</v>
      </c>
    </row>
    <row r="14" spans="2:55" x14ac:dyDescent="0.35">
      <c r="B14" s="15" t="s">
        <v>397</v>
      </c>
      <c r="C14" s="20">
        <v>0.29165836505453502</v>
      </c>
      <c r="D14" s="20">
        <v>0.26157480670482702</v>
      </c>
      <c r="E14" s="20">
        <v>0.32189252981826899</v>
      </c>
      <c r="F14" s="20"/>
      <c r="G14" s="20">
        <v>0.211263085446046</v>
      </c>
      <c r="H14" s="20">
        <v>0.21057587474974801</v>
      </c>
      <c r="I14" s="20">
        <v>0.260377399953168</v>
      </c>
      <c r="J14" s="20">
        <v>0.33379695351905803</v>
      </c>
      <c r="K14" s="20">
        <v>0.31664780154186001</v>
      </c>
      <c r="L14" s="20">
        <v>0.38564443209108601</v>
      </c>
      <c r="M14" s="20"/>
      <c r="N14" s="20">
        <v>0.23613897393802699</v>
      </c>
      <c r="O14" s="20">
        <v>0.31147659827803897</v>
      </c>
      <c r="P14" s="20">
        <v>0.30339795727588698</v>
      </c>
      <c r="Q14" s="20">
        <v>0.32101989487124299</v>
      </c>
      <c r="R14" s="20"/>
      <c r="S14" s="20">
        <v>0.16874944794358801</v>
      </c>
      <c r="T14" s="20">
        <v>0.34387130112623598</v>
      </c>
      <c r="U14" s="20">
        <v>0.30817903301986599</v>
      </c>
      <c r="V14" s="20">
        <v>0.32224491565991498</v>
      </c>
      <c r="W14" s="20">
        <v>0.28850402620889498</v>
      </c>
      <c r="X14" s="20">
        <v>0.27675077740528498</v>
      </c>
      <c r="Y14" s="20">
        <v>0.29140864349829498</v>
      </c>
      <c r="Z14" s="20">
        <v>0.33518504896164902</v>
      </c>
      <c r="AA14" s="20">
        <v>0.29431650608873999</v>
      </c>
      <c r="AB14" s="20">
        <v>0.30903203739296298</v>
      </c>
      <c r="AC14" s="20">
        <v>0.39644524399504599</v>
      </c>
      <c r="AD14" s="20">
        <v>0.26076875409716799</v>
      </c>
      <c r="AE14" s="20"/>
      <c r="AF14" s="20">
        <v>0.30178506006956501</v>
      </c>
      <c r="AG14" s="20">
        <v>0.24654135732421301</v>
      </c>
      <c r="AH14" s="20">
        <v>0.27924068164326799</v>
      </c>
      <c r="AI14" s="20">
        <v>0.29462608570967203</v>
      </c>
      <c r="AJ14" s="20">
        <v>0.28689305923522102</v>
      </c>
      <c r="AK14" s="20"/>
      <c r="AL14" s="20">
        <v>0.30419195486760597</v>
      </c>
      <c r="AM14" s="20">
        <v>9.2644474045661201E-2</v>
      </c>
      <c r="AN14" s="20">
        <v>0.46375000921769099</v>
      </c>
      <c r="AO14" s="20"/>
      <c r="AP14" s="20">
        <v>0.356828037245281</v>
      </c>
      <c r="AQ14" s="20">
        <v>0.23580110891806799</v>
      </c>
      <c r="AR14" s="20"/>
      <c r="AS14" s="20">
        <v>0.30644510186591101</v>
      </c>
      <c r="AT14" s="20">
        <v>0.271022303017804</v>
      </c>
      <c r="AU14" s="20"/>
      <c r="AV14" s="20">
        <v>0.189276744991246</v>
      </c>
      <c r="AW14" s="20">
        <v>0.329260330986137</v>
      </c>
      <c r="AX14" s="20"/>
      <c r="AY14" s="20">
        <v>0.30314467996900502</v>
      </c>
      <c r="AZ14" s="20">
        <v>0.227057029966448</v>
      </c>
      <c r="BA14" s="20"/>
      <c r="BB14" s="20">
        <v>0.28908733260631098</v>
      </c>
      <c r="BC14" s="20">
        <v>0.27316428788908598</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B2:Q16"/>
  <sheetViews>
    <sheetView showGridLines="0" workbookViewId="0">
      <pane xSplit="2" topLeftCell="C1" activePane="topRight" state="frozen"/>
      <selection pane="topRight" activeCell="C11" sqref="C11:P11"/>
    </sheetView>
  </sheetViews>
  <sheetFormatPr defaultColWidth="10.90625" defaultRowHeight="14.5" x14ac:dyDescent="0.35"/>
  <cols>
    <col min="2" max="2" width="25.7265625" customWidth="1"/>
    <col min="3" max="17" width="20.7265625" customWidth="1"/>
  </cols>
  <sheetData>
    <row r="2" spans="2:17" ht="40" customHeight="1" x14ac:dyDescent="0.35">
      <c r="D2" s="29" t="s">
        <v>413</v>
      </c>
      <c r="E2" s="26"/>
      <c r="F2" s="26"/>
      <c r="G2" s="26"/>
      <c r="H2" s="26"/>
      <c r="I2" s="26"/>
      <c r="J2" s="26"/>
      <c r="K2" s="26"/>
      <c r="L2" s="26"/>
      <c r="M2" s="26"/>
      <c r="N2" s="26"/>
      <c r="O2" s="26"/>
      <c r="P2" s="26"/>
      <c r="Q2" s="26"/>
    </row>
    <row r="6" spans="2:17" ht="50" customHeight="1" x14ac:dyDescent="0.35">
      <c r="B6" s="17" t="s">
        <v>14</v>
      </c>
      <c r="C6" s="17" t="s">
        <v>330</v>
      </c>
      <c r="D6" s="17" t="s">
        <v>331</v>
      </c>
      <c r="E6" s="17" t="s">
        <v>406</v>
      </c>
      <c r="F6" s="17" t="s">
        <v>333</v>
      </c>
      <c r="G6" s="17" t="s">
        <v>334</v>
      </c>
      <c r="H6" s="17" t="s">
        <v>335</v>
      </c>
      <c r="I6" s="17" t="s">
        <v>336</v>
      </c>
      <c r="J6" s="17" t="s">
        <v>337</v>
      </c>
      <c r="K6" s="17" t="s">
        <v>338</v>
      </c>
      <c r="L6" s="17" t="s">
        <v>407</v>
      </c>
      <c r="M6" s="17" t="s">
        <v>408</v>
      </c>
      <c r="N6" s="17" t="s">
        <v>409</v>
      </c>
      <c r="O6" s="17" t="s">
        <v>341</v>
      </c>
      <c r="P6" s="17" t="s">
        <v>410</v>
      </c>
    </row>
    <row r="7" spans="2:17" x14ac:dyDescent="0.35">
      <c r="B7" s="15" t="s">
        <v>411</v>
      </c>
      <c r="C7" s="14">
        <v>0.54826706736101305</v>
      </c>
      <c r="D7" s="14">
        <v>0.83149373252817405</v>
      </c>
      <c r="E7" s="14">
        <v>0.65751679888183401</v>
      </c>
      <c r="F7" s="14">
        <v>0.58917412798186797</v>
      </c>
      <c r="G7" s="14">
        <v>0.366227994370875</v>
      </c>
      <c r="H7" s="14">
        <v>0.30375727143439502</v>
      </c>
      <c r="I7" s="14">
        <v>0.31729313620806998</v>
      </c>
      <c r="J7" s="14">
        <v>0.29935309570940899</v>
      </c>
      <c r="K7" s="14">
        <v>0.46274514642162201</v>
      </c>
      <c r="L7" s="14">
        <v>0.24843159488595401</v>
      </c>
      <c r="M7" s="14">
        <v>0.44855233376204201</v>
      </c>
      <c r="N7" s="14">
        <v>0.66929682350800501</v>
      </c>
      <c r="O7" s="14">
        <v>0.60715347492477001</v>
      </c>
      <c r="P7" s="14">
        <v>0.549596733136264</v>
      </c>
    </row>
    <row r="8" spans="2:17" x14ac:dyDescent="0.35">
      <c r="B8" s="15" t="s">
        <v>412</v>
      </c>
      <c r="C8" s="14">
        <v>0.21535591083828901</v>
      </c>
      <c r="D8" s="14">
        <v>9.8100989181893306E-2</v>
      </c>
      <c r="E8" s="14">
        <v>0.15717296497215399</v>
      </c>
      <c r="F8" s="14">
        <v>0.19717711979692701</v>
      </c>
      <c r="G8" s="14">
        <v>0.23356810655709201</v>
      </c>
      <c r="H8" s="14">
        <v>0.29779257637402901</v>
      </c>
      <c r="I8" s="14">
        <v>0.35367680671002499</v>
      </c>
      <c r="J8" s="14">
        <v>0.27065949804102801</v>
      </c>
      <c r="K8" s="14">
        <v>0.28936643038440502</v>
      </c>
      <c r="L8" s="14">
        <v>0.249351418668077</v>
      </c>
      <c r="M8" s="14">
        <v>0.24695052296101699</v>
      </c>
      <c r="N8" s="14">
        <v>0.222836297044614</v>
      </c>
      <c r="O8" s="14">
        <v>0.210304938552897</v>
      </c>
      <c r="P8" s="14">
        <v>0.21800835989246201</v>
      </c>
    </row>
    <row r="9" spans="2:17" x14ac:dyDescent="0.35">
      <c r="B9" s="15" t="s">
        <v>205</v>
      </c>
      <c r="C9" s="14">
        <v>0.236377021800699</v>
      </c>
      <c r="D9" s="14">
        <v>7.0405278289932302E-2</v>
      </c>
      <c r="E9" s="14">
        <v>0.185310236146011</v>
      </c>
      <c r="F9" s="14">
        <v>0.213648752221205</v>
      </c>
      <c r="G9" s="14">
        <v>0.40020389907203402</v>
      </c>
      <c r="H9" s="14">
        <v>0.39845015219157698</v>
      </c>
      <c r="I9" s="14">
        <v>0.32903005708190503</v>
      </c>
      <c r="J9" s="14">
        <v>0.429987406249562</v>
      </c>
      <c r="K9" s="14">
        <v>0.247888423193974</v>
      </c>
      <c r="L9" s="14">
        <v>0.50221698644596902</v>
      </c>
      <c r="M9" s="14">
        <v>0.30449714327694</v>
      </c>
      <c r="N9" s="14">
        <v>0.10786687944738101</v>
      </c>
      <c r="O9" s="14">
        <v>0.18254158652233199</v>
      </c>
      <c r="P9" s="14">
        <v>0.23239490697127399</v>
      </c>
    </row>
    <row r="10" spans="2:17" x14ac:dyDescent="0.35">
      <c r="B10" s="16"/>
      <c r="C10" s="22"/>
      <c r="D10" s="22"/>
      <c r="E10" s="22"/>
      <c r="F10" s="22"/>
      <c r="G10" s="22"/>
      <c r="H10" s="22"/>
      <c r="I10" s="22"/>
      <c r="J10" s="22"/>
      <c r="K10" s="22"/>
      <c r="L10" s="22"/>
      <c r="M10" s="22"/>
      <c r="N10" s="22"/>
      <c r="O10" s="22"/>
      <c r="P10" s="22"/>
    </row>
    <row r="11" spans="2:17" x14ac:dyDescent="0.35">
      <c r="B11" t="s">
        <v>81</v>
      </c>
      <c r="C11" s="23"/>
      <c r="D11" s="23"/>
      <c r="E11" s="23"/>
      <c r="F11" s="23"/>
      <c r="G11" s="23"/>
      <c r="H11" s="23"/>
      <c r="I11" s="23"/>
      <c r="J11" s="23"/>
      <c r="K11" s="23"/>
      <c r="L11" s="23"/>
      <c r="M11" s="23"/>
      <c r="N11" s="23"/>
      <c r="O11" s="23"/>
      <c r="P11" s="23"/>
    </row>
    <row r="12" spans="2:17" x14ac:dyDescent="0.35">
      <c r="B12" t="s">
        <v>630</v>
      </c>
    </row>
    <row r="16" spans="2:17" x14ac:dyDescent="0.35">
      <c r="B16" s="8" t="str">
        <f>HYPERLINK("#'Contents'!A1", "Return to Contents")</f>
        <v>Return to Contents</v>
      </c>
    </row>
  </sheetData>
  <mergeCells count="1">
    <mergeCell ref="D2:Q2"/>
  </mergeCells>
  <pageMargins left="0.7" right="0.7" top="0.75" bottom="0.75" header="0.3" footer="0.3"/>
  <pageSetup paperSize="9" orientation="portrait" horizontalDpi="300" verticalDpi="300" r:id="rId1"/>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414</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411</v>
      </c>
      <c r="C9" s="14">
        <v>0.54826706736101305</v>
      </c>
      <c r="D9" s="14">
        <v>0.55140452093228898</v>
      </c>
      <c r="E9" s="14">
        <v>0.54387392576978499</v>
      </c>
      <c r="F9" s="14"/>
      <c r="G9" s="14">
        <v>0.52079454536639502</v>
      </c>
      <c r="H9" s="14">
        <v>0.57279081696192002</v>
      </c>
      <c r="I9" s="14">
        <v>0.53713834786887305</v>
      </c>
      <c r="J9" s="14">
        <v>0.524108768283291</v>
      </c>
      <c r="K9" s="14">
        <v>0.56848311426035103</v>
      </c>
      <c r="L9" s="14">
        <v>0.561519233943792</v>
      </c>
      <c r="M9" s="14"/>
      <c r="N9" s="14">
        <v>0.58355578925111795</v>
      </c>
      <c r="O9" s="14">
        <v>0.55409247675186901</v>
      </c>
      <c r="P9" s="14">
        <v>0.51240337886552101</v>
      </c>
      <c r="Q9" s="14">
        <v>0.53395792970562905</v>
      </c>
      <c r="R9" s="14"/>
      <c r="S9" s="14">
        <v>0.56009206263498501</v>
      </c>
      <c r="T9" s="14">
        <v>0.52223702207948397</v>
      </c>
      <c r="U9" s="14">
        <v>0.48467822226686502</v>
      </c>
      <c r="V9" s="14">
        <v>0.51904747483394598</v>
      </c>
      <c r="W9" s="14">
        <v>0.58958739465657894</v>
      </c>
      <c r="X9" s="14">
        <v>0.55687915137002597</v>
      </c>
      <c r="Y9" s="14">
        <v>0.57873580300721705</v>
      </c>
      <c r="Z9" s="14">
        <v>0.60189602323866498</v>
      </c>
      <c r="AA9" s="14">
        <v>0.63126504058369004</v>
      </c>
      <c r="AB9" s="14">
        <v>0.51974053888651905</v>
      </c>
      <c r="AC9" s="14">
        <v>0.51731500976447997</v>
      </c>
      <c r="AD9" s="14">
        <v>0.42118713714547201</v>
      </c>
      <c r="AE9" s="14"/>
      <c r="AF9" s="14">
        <v>0.57673145378541701</v>
      </c>
      <c r="AG9" s="14">
        <v>0.59726578230330796</v>
      </c>
      <c r="AH9" s="14">
        <v>0.52024297803140795</v>
      </c>
      <c r="AI9" s="14">
        <v>0.51101072601249997</v>
      </c>
      <c r="AJ9" s="14">
        <v>0.448888513510312</v>
      </c>
      <c r="AK9" s="14"/>
      <c r="AL9" s="14">
        <v>0.54322730977056899</v>
      </c>
      <c r="AM9" s="14">
        <v>0.66155422278907094</v>
      </c>
      <c r="AN9" s="14">
        <v>0.42021130524258599</v>
      </c>
      <c r="AO9" s="14"/>
      <c r="AP9" s="14">
        <v>0.474653829965417</v>
      </c>
      <c r="AQ9" s="14">
        <v>0.61607813426776803</v>
      </c>
      <c r="AR9" s="14"/>
      <c r="AS9" s="14">
        <v>0.52640921379818595</v>
      </c>
      <c r="AT9" s="14">
        <v>0.58565298501896201</v>
      </c>
      <c r="AU9" s="14"/>
      <c r="AV9" s="14">
        <v>0.59419312694513704</v>
      </c>
      <c r="AW9" s="14">
        <v>0.53286817565587596</v>
      </c>
      <c r="AX9" s="14"/>
      <c r="AY9" s="14">
        <v>0.56167161876039895</v>
      </c>
      <c r="AZ9" s="14">
        <v>0.58128310882730705</v>
      </c>
      <c r="BA9" s="14"/>
      <c r="BB9" s="14">
        <v>0.56445521489113204</v>
      </c>
      <c r="BC9" s="14">
        <v>0.55854255118874796</v>
      </c>
    </row>
    <row r="10" spans="2:55" x14ac:dyDescent="0.35">
      <c r="B10" s="15" t="s">
        <v>412</v>
      </c>
      <c r="C10" s="14">
        <v>0.21535591083828901</v>
      </c>
      <c r="D10" s="14">
        <v>0.23511470309579799</v>
      </c>
      <c r="E10" s="14">
        <v>0.19669580316336999</v>
      </c>
      <c r="F10" s="14"/>
      <c r="G10" s="14">
        <v>0.24108928780879499</v>
      </c>
      <c r="H10" s="14">
        <v>0.23547330756750001</v>
      </c>
      <c r="I10" s="14">
        <v>0.18730080878828001</v>
      </c>
      <c r="J10" s="14">
        <v>0.20226323603674901</v>
      </c>
      <c r="K10" s="14">
        <v>0.19317384285183301</v>
      </c>
      <c r="L10" s="14">
        <v>0.23020775084241499</v>
      </c>
      <c r="M10" s="14"/>
      <c r="N10" s="14">
        <v>0.209180421095607</v>
      </c>
      <c r="O10" s="14">
        <v>0.22593801768248301</v>
      </c>
      <c r="P10" s="14">
        <v>0.20037350959057601</v>
      </c>
      <c r="Q10" s="14">
        <v>0.22589764850350799</v>
      </c>
      <c r="R10" s="14"/>
      <c r="S10" s="14">
        <v>0.26293584318667201</v>
      </c>
      <c r="T10" s="14">
        <v>0.182403819839183</v>
      </c>
      <c r="U10" s="14">
        <v>0.243836726542806</v>
      </c>
      <c r="V10" s="14">
        <v>0.21584002778191599</v>
      </c>
      <c r="W10" s="14">
        <v>0.185918396727454</v>
      </c>
      <c r="X10" s="14">
        <v>0.189019222257193</v>
      </c>
      <c r="Y10" s="14">
        <v>0.18322855566496801</v>
      </c>
      <c r="Z10" s="14">
        <v>0.148046421191811</v>
      </c>
      <c r="AA10" s="14">
        <v>0.20958681317421701</v>
      </c>
      <c r="AB10" s="14">
        <v>0.221892907229225</v>
      </c>
      <c r="AC10" s="14">
        <v>0.22312067165109001</v>
      </c>
      <c r="AD10" s="14">
        <v>0.36939827328608499</v>
      </c>
      <c r="AE10" s="14"/>
      <c r="AF10" s="14">
        <v>0.222932913825719</v>
      </c>
      <c r="AG10" s="14">
        <v>0.204501040543042</v>
      </c>
      <c r="AH10" s="14">
        <v>0.21880083967497499</v>
      </c>
      <c r="AI10" s="14">
        <v>0.24164450629083001</v>
      </c>
      <c r="AJ10" s="14">
        <v>0.244605318587236</v>
      </c>
      <c r="AK10" s="14"/>
      <c r="AL10" s="14">
        <v>0.21213118736735501</v>
      </c>
      <c r="AM10" s="14">
        <v>0.23296523634913199</v>
      </c>
      <c r="AN10" s="14">
        <v>0.23052174195623701</v>
      </c>
      <c r="AO10" s="14"/>
      <c r="AP10" s="14">
        <v>0.23568416938971501</v>
      </c>
      <c r="AQ10" s="14">
        <v>0.200919208899519</v>
      </c>
      <c r="AR10" s="14"/>
      <c r="AS10" s="14">
        <v>0.219651219178704</v>
      </c>
      <c r="AT10" s="14">
        <v>0.21139949879673001</v>
      </c>
      <c r="AU10" s="14"/>
      <c r="AV10" s="14">
        <v>0.21471447374943201</v>
      </c>
      <c r="AW10" s="14">
        <v>0.21881280654667301</v>
      </c>
      <c r="AX10" s="14"/>
      <c r="AY10" s="14">
        <v>0.209781850322629</v>
      </c>
      <c r="AZ10" s="14">
        <v>0.217362395569977</v>
      </c>
      <c r="BA10" s="14"/>
      <c r="BB10" s="14">
        <v>0.21561686219624199</v>
      </c>
      <c r="BC10" s="14">
        <v>0.19095686260744901</v>
      </c>
    </row>
    <row r="11" spans="2:55" x14ac:dyDescent="0.35">
      <c r="B11" s="15" t="s">
        <v>205</v>
      </c>
      <c r="C11" s="20">
        <v>0.236377021800699</v>
      </c>
      <c r="D11" s="20">
        <v>0.21348077597191301</v>
      </c>
      <c r="E11" s="20">
        <v>0.25943027106684502</v>
      </c>
      <c r="F11" s="20"/>
      <c r="G11" s="20">
        <v>0.23811616682481099</v>
      </c>
      <c r="H11" s="20">
        <v>0.19173587547058099</v>
      </c>
      <c r="I11" s="20">
        <v>0.27556084334284697</v>
      </c>
      <c r="J11" s="20">
        <v>0.27362799567995999</v>
      </c>
      <c r="K11" s="20">
        <v>0.23834304288781699</v>
      </c>
      <c r="L11" s="20">
        <v>0.20827301521379299</v>
      </c>
      <c r="M11" s="20"/>
      <c r="N11" s="20">
        <v>0.20726378965327599</v>
      </c>
      <c r="O11" s="20">
        <v>0.21996950556564801</v>
      </c>
      <c r="P11" s="20">
        <v>0.28722311154390301</v>
      </c>
      <c r="Q11" s="20">
        <v>0.24014442179086301</v>
      </c>
      <c r="R11" s="20"/>
      <c r="S11" s="20">
        <v>0.176972094178343</v>
      </c>
      <c r="T11" s="20">
        <v>0.29535915808133201</v>
      </c>
      <c r="U11" s="20">
        <v>0.27148505119033001</v>
      </c>
      <c r="V11" s="20">
        <v>0.265112497384137</v>
      </c>
      <c r="W11" s="20">
        <v>0.224494208615967</v>
      </c>
      <c r="X11" s="20">
        <v>0.254101626372781</v>
      </c>
      <c r="Y11" s="20">
        <v>0.23803564132781499</v>
      </c>
      <c r="Z11" s="20">
        <v>0.25005755556952403</v>
      </c>
      <c r="AA11" s="20">
        <v>0.159148146242093</v>
      </c>
      <c r="AB11" s="20">
        <v>0.258366553884256</v>
      </c>
      <c r="AC11" s="20">
        <v>0.25956431858443002</v>
      </c>
      <c r="AD11" s="20">
        <v>0.209414589568443</v>
      </c>
      <c r="AE11" s="20"/>
      <c r="AF11" s="20">
        <v>0.20033563238886301</v>
      </c>
      <c r="AG11" s="20">
        <v>0.19823317715364999</v>
      </c>
      <c r="AH11" s="20">
        <v>0.260956182293618</v>
      </c>
      <c r="AI11" s="20">
        <v>0.24734476769666899</v>
      </c>
      <c r="AJ11" s="20">
        <v>0.306506167902452</v>
      </c>
      <c r="AK11" s="20"/>
      <c r="AL11" s="20">
        <v>0.24464150286207501</v>
      </c>
      <c r="AM11" s="20">
        <v>0.10548054086179701</v>
      </c>
      <c r="AN11" s="20">
        <v>0.34926695280117598</v>
      </c>
      <c r="AO11" s="20"/>
      <c r="AP11" s="20">
        <v>0.28966200064486702</v>
      </c>
      <c r="AQ11" s="20">
        <v>0.183002656832713</v>
      </c>
      <c r="AR11" s="20"/>
      <c r="AS11" s="20">
        <v>0.25393956702310899</v>
      </c>
      <c r="AT11" s="20">
        <v>0.20294751618430801</v>
      </c>
      <c r="AU11" s="20"/>
      <c r="AV11" s="20">
        <v>0.19109239930543101</v>
      </c>
      <c r="AW11" s="20">
        <v>0.248319017797451</v>
      </c>
      <c r="AX11" s="20"/>
      <c r="AY11" s="20">
        <v>0.228546530916972</v>
      </c>
      <c r="AZ11" s="20">
        <v>0.20135449560271601</v>
      </c>
      <c r="BA11" s="20"/>
      <c r="BB11" s="20">
        <v>0.219927922912626</v>
      </c>
      <c r="BC11" s="20">
        <v>0.250500586203803</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415</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411</v>
      </c>
      <c r="C9" s="14">
        <v>0.83149373252817405</v>
      </c>
      <c r="D9" s="14">
        <v>0.79871660250799503</v>
      </c>
      <c r="E9" s="14">
        <v>0.86300377842572396</v>
      </c>
      <c r="F9" s="14"/>
      <c r="G9" s="14">
        <v>0.71427079684942796</v>
      </c>
      <c r="H9" s="14">
        <v>0.775263127631033</v>
      </c>
      <c r="I9" s="14">
        <v>0.80032912488302299</v>
      </c>
      <c r="J9" s="14">
        <v>0.85728995477464198</v>
      </c>
      <c r="K9" s="14">
        <v>0.91426259191959303</v>
      </c>
      <c r="L9" s="14">
        <v>0.90395037595930605</v>
      </c>
      <c r="M9" s="14"/>
      <c r="N9" s="14">
        <v>0.84053978153771602</v>
      </c>
      <c r="O9" s="14">
        <v>0.831251559281869</v>
      </c>
      <c r="P9" s="14">
        <v>0.82895059805084403</v>
      </c>
      <c r="Q9" s="14">
        <v>0.82287483066878897</v>
      </c>
      <c r="R9" s="14"/>
      <c r="S9" s="14">
        <v>0.81417910310164399</v>
      </c>
      <c r="T9" s="14">
        <v>0.86991706780165901</v>
      </c>
      <c r="U9" s="14">
        <v>0.80947487493117398</v>
      </c>
      <c r="V9" s="14">
        <v>0.80848794740184604</v>
      </c>
      <c r="W9" s="14">
        <v>0.81616199933573796</v>
      </c>
      <c r="X9" s="14">
        <v>0.81654201969575302</v>
      </c>
      <c r="Y9" s="14">
        <v>0.82666444980671205</v>
      </c>
      <c r="Z9" s="14">
        <v>0.86767294247790905</v>
      </c>
      <c r="AA9" s="14">
        <v>0.824796369682264</v>
      </c>
      <c r="AB9" s="14">
        <v>0.86149563685150399</v>
      </c>
      <c r="AC9" s="14">
        <v>0.87755528715104103</v>
      </c>
      <c r="AD9" s="14">
        <v>0.77647742525034502</v>
      </c>
      <c r="AE9" s="14"/>
      <c r="AF9" s="14">
        <v>0.87860315937544597</v>
      </c>
      <c r="AG9" s="14">
        <v>0.82083961758421897</v>
      </c>
      <c r="AH9" s="14">
        <v>0.87058830805444098</v>
      </c>
      <c r="AI9" s="14">
        <v>0.80783806368080002</v>
      </c>
      <c r="AJ9" s="14">
        <v>0.82777000512586696</v>
      </c>
      <c r="AK9" s="14"/>
      <c r="AL9" s="14">
        <v>0.84703656804029204</v>
      </c>
      <c r="AM9" s="14">
        <v>0.76839394020144802</v>
      </c>
      <c r="AN9" s="14">
        <v>0.71986604077132899</v>
      </c>
      <c r="AO9" s="14"/>
      <c r="AP9" s="14">
        <v>0.788516386435129</v>
      </c>
      <c r="AQ9" s="14">
        <v>0.873769236907189</v>
      </c>
      <c r="AR9" s="14"/>
      <c r="AS9" s="14">
        <v>0.81220908576002104</v>
      </c>
      <c r="AT9" s="14">
        <v>0.872250229553171</v>
      </c>
      <c r="AU9" s="14"/>
      <c r="AV9" s="14">
        <v>0.78991457064061299</v>
      </c>
      <c r="AW9" s="14">
        <v>0.85328310182424305</v>
      </c>
      <c r="AX9" s="14"/>
      <c r="AY9" s="14">
        <v>0.82728048584974601</v>
      </c>
      <c r="AZ9" s="14">
        <v>0.88580094730338399</v>
      </c>
      <c r="BA9" s="14"/>
      <c r="BB9" s="14">
        <v>0.83643046003868105</v>
      </c>
      <c r="BC9" s="14">
        <v>0.88305321413275495</v>
      </c>
    </row>
    <row r="10" spans="2:55" x14ac:dyDescent="0.35">
      <c r="B10" s="15" t="s">
        <v>412</v>
      </c>
      <c r="C10" s="14">
        <v>9.8100989181893306E-2</v>
      </c>
      <c r="D10" s="14">
        <v>0.121868262732674</v>
      </c>
      <c r="E10" s="14">
        <v>7.5181613070074094E-2</v>
      </c>
      <c r="F10" s="14"/>
      <c r="G10" s="14">
        <v>0.15841189904304201</v>
      </c>
      <c r="H10" s="14">
        <v>0.15191956054438599</v>
      </c>
      <c r="I10" s="14">
        <v>0.10448457239752899</v>
      </c>
      <c r="J10" s="14">
        <v>7.9657434169935204E-2</v>
      </c>
      <c r="K10" s="14">
        <v>5.0624958272380803E-2</v>
      </c>
      <c r="L10" s="14">
        <v>5.57878328160262E-2</v>
      </c>
      <c r="M10" s="14"/>
      <c r="N10" s="14">
        <v>0.113854591995822</v>
      </c>
      <c r="O10" s="14">
        <v>9.8381749261621895E-2</v>
      </c>
      <c r="P10" s="14">
        <v>9.0853505564791895E-2</v>
      </c>
      <c r="Q10" s="14">
        <v>8.7951382553314195E-2</v>
      </c>
      <c r="R10" s="14"/>
      <c r="S10" s="14">
        <v>0.122587742836741</v>
      </c>
      <c r="T10" s="14">
        <v>5.3676535730362102E-2</v>
      </c>
      <c r="U10" s="14">
        <v>0.10293944836737701</v>
      </c>
      <c r="V10" s="14">
        <v>0.10172655005275399</v>
      </c>
      <c r="W10" s="14">
        <v>9.6194362769178005E-2</v>
      </c>
      <c r="X10" s="14">
        <v>0.10791127014858699</v>
      </c>
      <c r="Y10" s="14">
        <v>9.1539512678995197E-2</v>
      </c>
      <c r="Z10" s="14">
        <v>5.2001536198511E-2</v>
      </c>
      <c r="AA10" s="14">
        <v>0.122062782362809</v>
      </c>
      <c r="AB10" s="14">
        <v>9.8955736382311393E-2</v>
      </c>
      <c r="AC10" s="14">
        <v>6.5070524053586903E-2</v>
      </c>
      <c r="AD10" s="14">
        <v>0.17096317022247201</v>
      </c>
      <c r="AE10" s="14"/>
      <c r="AF10" s="14">
        <v>7.4352895669644106E-2</v>
      </c>
      <c r="AG10" s="14">
        <v>0.11447320015964201</v>
      </c>
      <c r="AH10" s="14">
        <v>7.8712862550097296E-2</v>
      </c>
      <c r="AI10" s="14">
        <v>0.11636354871755999</v>
      </c>
      <c r="AJ10" s="14">
        <v>0.109448914982263</v>
      </c>
      <c r="AK10" s="14"/>
      <c r="AL10" s="14">
        <v>8.6549412465832504E-2</v>
      </c>
      <c r="AM10" s="14">
        <v>0.180921656649355</v>
      </c>
      <c r="AN10" s="14">
        <v>0.11749812915896</v>
      </c>
      <c r="AO10" s="14"/>
      <c r="AP10" s="14">
        <v>0.117869375643056</v>
      </c>
      <c r="AQ10" s="14">
        <v>7.9050333868977807E-2</v>
      </c>
      <c r="AR10" s="14"/>
      <c r="AS10" s="14">
        <v>0.10635733905049199</v>
      </c>
      <c r="AT10" s="14">
        <v>7.7697506072496106E-2</v>
      </c>
      <c r="AU10" s="14"/>
      <c r="AV10" s="14">
        <v>0.132011300713891</v>
      </c>
      <c r="AW10" s="14">
        <v>8.3021652519139399E-2</v>
      </c>
      <c r="AX10" s="14"/>
      <c r="AY10" s="14">
        <v>9.9264989397815695E-2</v>
      </c>
      <c r="AZ10" s="14">
        <v>8.3388592194427902E-2</v>
      </c>
      <c r="BA10" s="14"/>
      <c r="BB10" s="14">
        <v>9.9708177128059697E-2</v>
      </c>
      <c r="BC10" s="14">
        <v>7.2816433054920401E-2</v>
      </c>
    </row>
    <row r="11" spans="2:55" x14ac:dyDescent="0.35">
      <c r="B11" s="15" t="s">
        <v>205</v>
      </c>
      <c r="C11" s="20">
        <v>7.0405278289932302E-2</v>
      </c>
      <c r="D11" s="20">
        <v>7.9415134759330805E-2</v>
      </c>
      <c r="E11" s="20">
        <v>6.1814608504202201E-2</v>
      </c>
      <c r="F11" s="20"/>
      <c r="G11" s="20">
        <v>0.12731730410753</v>
      </c>
      <c r="H11" s="20">
        <v>7.2817311824580497E-2</v>
      </c>
      <c r="I11" s="20">
        <v>9.5186302719447904E-2</v>
      </c>
      <c r="J11" s="20">
        <v>6.3052611055423202E-2</v>
      </c>
      <c r="K11" s="20">
        <v>3.51124498080264E-2</v>
      </c>
      <c r="L11" s="20">
        <v>4.0261791224667498E-2</v>
      </c>
      <c r="M11" s="20"/>
      <c r="N11" s="20">
        <v>4.5605626466461401E-2</v>
      </c>
      <c r="O11" s="20">
        <v>7.0366691456508701E-2</v>
      </c>
      <c r="P11" s="20">
        <v>8.0195896384364404E-2</v>
      </c>
      <c r="Q11" s="20">
        <v>8.9173786777896294E-2</v>
      </c>
      <c r="R11" s="20"/>
      <c r="S11" s="20">
        <v>6.3233154061615005E-2</v>
      </c>
      <c r="T11" s="20">
        <v>7.6406396467978893E-2</v>
      </c>
      <c r="U11" s="20">
        <v>8.7585676701448803E-2</v>
      </c>
      <c r="V11" s="20">
        <v>8.9785502545400395E-2</v>
      </c>
      <c r="W11" s="20">
        <v>8.7643637895084101E-2</v>
      </c>
      <c r="X11" s="20">
        <v>7.5546710155660293E-2</v>
      </c>
      <c r="Y11" s="20">
        <v>8.1796037514292902E-2</v>
      </c>
      <c r="Z11" s="20">
        <v>8.0325521323579896E-2</v>
      </c>
      <c r="AA11" s="20">
        <v>5.3140847954926497E-2</v>
      </c>
      <c r="AB11" s="20">
        <v>3.9548626766184702E-2</v>
      </c>
      <c r="AC11" s="20">
        <v>5.7374188795371803E-2</v>
      </c>
      <c r="AD11" s="20">
        <v>5.2559404527183502E-2</v>
      </c>
      <c r="AE11" s="20"/>
      <c r="AF11" s="20">
        <v>4.7043944954910002E-2</v>
      </c>
      <c r="AG11" s="20">
        <v>6.4687182256138606E-2</v>
      </c>
      <c r="AH11" s="20">
        <v>5.0698829395462303E-2</v>
      </c>
      <c r="AI11" s="20">
        <v>7.5798387601639206E-2</v>
      </c>
      <c r="AJ11" s="20">
        <v>6.2781079891869804E-2</v>
      </c>
      <c r="AK11" s="20"/>
      <c r="AL11" s="20">
        <v>6.6414019493875806E-2</v>
      </c>
      <c r="AM11" s="20">
        <v>5.0684403149196602E-2</v>
      </c>
      <c r="AN11" s="20">
        <v>0.162635830069711</v>
      </c>
      <c r="AO11" s="20"/>
      <c r="AP11" s="20">
        <v>9.3614237921815197E-2</v>
      </c>
      <c r="AQ11" s="20">
        <v>4.7180429223833101E-2</v>
      </c>
      <c r="AR11" s="20"/>
      <c r="AS11" s="20">
        <v>8.1433575189486199E-2</v>
      </c>
      <c r="AT11" s="20">
        <v>5.0052264374333098E-2</v>
      </c>
      <c r="AU11" s="20"/>
      <c r="AV11" s="20">
        <v>7.8074128645495705E-2</v>
      </c>
      <c r="AW11" s="20">
        <v>6.36952456566173E-2</v>
      </c>
      <c r="AX11" s="20"/>
      <c r="AY11" s="20">
        <v>7.3454524752438896E-2</v>
      </c>
      <c r="AZ11" s="20">
        <v>3.0810460502188101E-2</v>
      </c>
      <c r="BA11" s="20"/>
      <c r="BB11" s="20">
        <v>6.3861362833259397E-2</v>
      </c>
      <c r="BC11" s="20">
        <v>4.4130352812324497E-2</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416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411</v>
      </c>
      <c r="C9" s="14">
        <v>0.65751679888183401</v>
      </c>
      <c r="D9" s="14">
        <v>0.64397321791123197</v>
      </c>
      <c r="E9" s="14">
        <v>0.66973377051028105</v>
      </c>
      <c r="F9" s="14"/>
      <c r="G9" s="14">
        <v>0.57696650848798003</v>
      </c>
      <c r="H9" s="14">
        <v>0.674346985005842</v>
      </c>
      <c r="I9" s="14">
        <v>0.63482608215106395</v>
      </c>
      <c r="J9" s="14">
        <v>0.66332452649767204</v>
      </c>
      <c r="K9" s="14">
        <v>0.68437594910622501</v>
      </c>
      <c r="L9" s="14">
        <v>0.69276952630937405</v>
      </c>
      <c r="M9" s="14"/>
      <c r="N9" s="14">
        <v>0.65308370664512605</v>
      </c>
      <c r="O9" s="14">
        <v>0.65263907192348003</v>
      </c>
      <c r="P9" s="14">
        <v>0.63564599991783299</v>
      </c>
      <c r="Q9" s="14">
        <v>0.68578982252796405</v>
      </c>
      <c r="R9" s="14"/>
      <c r="S9" s="14">
        <v>0.66285899482783694</v>
      </c>
      <c r="T9" s="14">
        <v>0.71883401165843896</v>
      </c>
      <c r="U9" s="14">
        <v>0.61092489455535703</v>
      </c>
      <c r="V9" s="14">
        <v>0.60925322697837303</v>
      </c>
      <c r="W9" s="14">
        <v>0.66731074636182897</v>
      </c>
      <c r="X9" s="14">
        <v>0.62917569485245195</v>
      </c>
      <c r="Y9" s="14">
        <v>0.65573762708477901</v>
      </c>
      <c r="Z9" s="14">
        <v>0.67538556694159302</v>
      </c>
      <c r="AA9" s="14">
        <v>0.62403195982374005</v>
      </c>
      <c r="AB9" s="14">
        <v>0.69395082283431198</v>
      </c>
      <c r="AC9" s="14">
        <v>0.65313457405358</v>
      </c>
      <c r="AD9" s="14">
        <v>0.69908763710505595</v>
      </c>
      <c r="AE9" s="14"/>
      <c r="AF9" s="14">
        <v>0.66463042083248802</v>
      </c>
      <c r="AG9" s="14">
        <v>0.70589334282843297</v>
      </c>
      <c r="AH9" s="14">
        <v>0.650011661640302</v>
      </c>
      <c r="AI9" s="14">
        <v>0.61342305984716905</v>
      </c>
      <c r="AJ9" s="14">
        <v>0.52285795648917399</v>
      </c>
      <c r="AK9" s="14"/>
      <c r="AL9" s="14">
        <v>0.65854625650105203</v>
      </c>
      <c r="AM9" s="14">
        <v>0.71444618044837904</v>
      </c>
      <c r="AN9" s="14">
        <v>0.54199573176648796</v>
      </c>
      <c r="AO9" s="14"/>
      <c r="AP9" s="14">
        <v>0.60214550424310997</v>
      </c>
      <c r="AQ9" s="14">
        <v>0.70819209381674697</v>
      </c>
      <c r="AR9" s="14"/>
      <c r="AS9" s="14">
        <v>0.64225760148338096</v>
      </c>
      <c r="AT9" s="14">
        <v>0.67866115220717504</v>
      </c>
      <c r="AU9" s="14"/>
      <c r="AV9" s="14">
        <v>0.66521182011727398</v>
      </c>
      <c r="AW9" s="14">
        <v>0.65636866803491001</v>
      </c>
      <c r="AX9" s="14"/>
      <c r="AY9" s="14">
        <v>0.66087259924389197</v>
      </c>
      <c r="AZ9" s="14">
        <v>0.672962966161193</v>
      </c>
      <c r="BA9" s="14"/>
      <c r="BB9" s="14">
        <v>0.66986022220755603</v>
      </c>
      <c r="BC9" s="14">
        <v>0.63250346548131797</v>
      </c>
    </row>
    <row r="10" spans="2:55" x14ac:dyDescent="0.35">
      <c r="B10" s="15" t="s">
        <v>412</v>
      </c>
      <c r="C10" s="14">
        <v>0.15717296497215399</v>
      </c>
      <c r="D10" s="14">
        <v>0.17182780393850899</v>
      </c>
      <c r="E10" s="14">
        <v>0.143325490186621</v>
      </c>
      <c r="F10" s="14"/>
      <c r="G10" s="14">
        <v>0.20556760767298199</v>
      </c>
      <c r="H10" s="14">
        <v>0.17597659058238699</v>
      </c>
      <c r="I10" s="14">
        <v>0.15448380928705099</v>
      </c>
      <c r="J10" s="14">
        <v>0.13866035256811801</v>
      </c>
      <c r="K10" s="14">
        <v>0.12645746832369401</v>
      </c>
      <c r="L10" s="14">
        <v>0.14760171275655801</v>
      </c>
      <c r="M10" s="14"/>
      <c r="N10" s="14">
        <v>0.17424449832398001</v>
      </c>
      <c r="O10" s="14">
        <v>0.14984459766622399</v>
      </c>
      <c r="P10" s="14">
        <v>0.14959834256646401</v>
      </c>
      <c r="Q10" s="14">
        <v>0.15234874664517301</v>
      </c>
      <c r="R10" s="14"/>
      <c r="S10" s="14">
        <v>0.16561145449615999</v>
      </c>
      <c r="T10" s="14">
        <v>0.12120698704994901</v>
      </c>
      <c r="U10" s="14">
        <v>0.17169947776699901</v>
      </c>
      <c r="V10" s="14">
        <v>0.18479645609801501</v>
      </c>
      <c r="W10" s="14">
        <v>0.16745345989487201</v>
      </c>
      <c r="X10" s="14">
        <v>0.17575616697378699</v>
      </c>
      <c r="Y10" s="14">
        <v>0.13986889729143401</v>
      </c>
      <c r="Z10" s="14">
        <v>0.12341208579127</v>
      </c>
      <c r="AA10" s="14">
        <v>0.17064687896738201</v>
      </c>
      <c r="AB10" s="14">
        <v>0.13832814379400599</v>
      </c>
      <c r="AC10" s="14">
        <v>0.15394297212419999</v>
      </c>
      <c r="AD10" s="14">
        <v>0.176164527824308</v>
      </c>
      <c r="AE10" s="14"/>
      <c r="AF10" s="14">
        <v>0.13663558277593199</v>
      </c>
      <c r="AG10" s="14">
        <v>0.15930535702172899</v>
      </c>
      <c r="AH10" s="14">
        <v>0.18314771600972901</v>
      </c>
      <c r="AI10" s="14">
        <v>0.17353007878526</v>
      </c>
      <c r="AJ10" s="14">
        <v>0.162297068573761</v>
      </c>
      <c r="AK10" s="14"/>
      <c r="AL10" s="14">
        <v>0.15204537762439099</v>
      </c>
      <c r="AM10" s="14">
        <v>0.200128371725319</v>
      </c>
      <c r="AN10" s="14">
        <v>0.15482599937267599</v>
      </c>
      <c r="AO10" s="14"/>
      <c r="AP10" s="14">
        <v>0.16841118728638699</v>
      </c>
      <c r="AQ10" s="14">
        <v>0.14705980070703101</v>
      </c>
      <c r="AR10" s="14"/>
      <c r="AS10" s="14">
        <v>0.15700533794171101</v>
      </c>
      <c r="AT10" s="14">
        <v>0.16485519849986999</v>
      </c>
      <c r="AU10" s="14"/>
      <c r="AV10" s="14">
        <v>0.17295293056087199</v>
      </c>
      <c r="AW10" s="14">
        <v>0.15396516220230499</v>
      </c>
      <c r="AX10" s="14"/>
      <c r="AY10" s="14">
        <v>0.15775640617148301</v>
      </c>
      <c r="AZ10" s="14">
        <v>0.162204269220454</v>
      </c>
      <c r="BA10" s="14"/>
      <c r="BB10" s="14">
        <v>0.15697367557220701</v>
      </c>
      <c r="BC10" s="14">
        <v>0.182586779786022</v>
      </c>
    </row>
    <row r="11" spans="2:55" x14ac:dyDescent="0.35">
      <c r="B11" s="15" t="s">
        <v>205</v>
      </c>
      <c r="C11" s="20">
        <v>0.185310236146011</v>
      </c>
      <c r="D11" s="20">
        <v>0.18419897815025901</v>
      </c>
      <c r="E11" s="20">
        <v>0.18694073930309901</v>
      </c>
      <c r="F11" s="20"/>
      <c r="G11" s="20">
        <v>0.217465883839038</v>
      </c>
      <c r="H11" s="20">
        <v>0.14967642441177001</v>
      </c>
      <c r="I11" s="20">
        <v>0.210690108561885</v>
      </c>
      <c r="J11" s="20">
        <v>0.19801512093421</v>
      </c>
      <c r="K11" s="20">
        <v>0.18916658257008101</v>
      </c>
      <c r="L11" s="20">
        <v>0.159628760934068</v>
      </c>
      <c r="M11" s="20"/>
      <c r="N11" s="20">
        <v>0.172671795030894</v>
      </c>
      <c r="O11" s="20">
        <v>0.19751633041029601</v>
      </c>
      <c r="P11" s="20">
        <v>0.214755657515703</v>
      </c>
      <c r="Q11" s="20">
        <v>0.161861430826863</v>
      </c>
      <c r="R11" s="20"/>
      <c r="S11" s="20">
        <v>0.17152955067600301</v>
      </c>
      <c r="T11" s="20">
        <v>0.159959001291613</v>
      </c>
      <c r="U11" s="20">
        <v>0.21737562767764401</v>
      </c>
      <c r="V11" s="20">
        <v>0.20595031692361199</v>
      </c>
      <c r="W11" s="20">
        <v>0.165235793743299</v>
      </c>
      <c r="X11" s="20">
        <v>0.19506813817376201</v>
      </c>
      <c r="Y11" s="20">
        <v>0.20439347562378701</v>
      </c>
      <c r="Z11" s="20">
        <v>0.20120234726713701</v>
      </c>
      <c r="AA11" s="20">
        <v>0.205321161208878</v>
      </c>
      <c r="AB11" s="20">
        <v>0.16772103337168201</v>
      </c>
      <c r="AC11" s="20">
        <v>0.19292245382221901</v>
      </c>
      <c r="AD11" s="20">
        <v>0.124747835070636</v>
      </c>
      <c r="AE11" s="20"/>
      <c r="AF11" s="20">
        <v>0.19873399639157999</v>
      </c>
      <c r="AG11" s="20">
        <v>0.13480130014983899</v>
      </c>
      <c r="AH11" s="20">
        <v>0.16684062234996999</v>
      </c>
      <c r="AI11" s="20">
        <v>0.21304686136757101</v>
      </c>
      <c r="AJ11" s="20">
        <v>0.31484497493706498</v>
      </c>
      <c r="AK11" s="20"/>
      <c r="AL11" s="20">
        <v>0.18940836587455701</v>
      </c>
      <c r="AM11" s="20">
        <v>8.5425447826302306E-2</v>
      </c>
      <c r="AN11" s="20">
        <v>0.30317826886083599</v>
      </c>
      <c r="AO11" s="20"/>
      <c r="AP11" s="20">
        <v>0.22944330847050301</v>
      </c>
      <c r="AQ11" s="20">
        <v>0.144748105476221</v>
      </c>
      <c r="AR11" s="20"/>
      <c r="AS11" s="20">
        <v>0.20073706057490801</v>
      </c>
      <c r="AT11" s="20">
        <v>0.156483649292955</v>
      </c>
      <c r="AU11" s="20"/>
      <c r="AV11" s="20">
        <v>0.161835249321853</v>
      </c>
      <c r="AW11" s="20">
        <v>0.189666169762785</v>
      </c>
      <c r="AX11" s="20"/>
      <c r="AY11" s="20">
        <v>0.18137099458462499</v>
      </c>
      <c r="AZ11" s="20">
        <v>0.164832764618353</v>
      </c>
      <c r="BA11" s="20"/>
      <c r="BB11" s="20">
        <v>0.17316610222023801</v>
      </c>
      <c r="BC11" s="20">
        <v>0.184909754732661</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417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411</v>
      </c>
      <c r="C9" s="14">
        <v>0.58917412798186797</v>
      </c>
      <c r="D9" s="14">
        <v>0.56470795352811298</v>
      </c>
      <c r="E9" s="14">
        <v>0.61284222999642302</v>
      </c>
      <c r="F9" s="14"/>
      <c r="G9" s="14">
        <v>0.50246643131315305</v>
      </c>
      <c r="H9" s="14">
        <v>0.62667464887841795</v>
      </c>
      <c r="I9" s="14">
        <v>0.591789351814626</v>
      </c>
      <c r="J9" s="14">
        <v>0.54057828161573895</v>
      </c>
      <c r="K9" s="14">
        <v>0.56862493992965801</v>
      </c>
      <c r="L9" s="14">
        <v>0.66705998973720304</v>
      </c>
      <c r="M9" s="14"/>
      <c r="N9" s="14">
        <v>0.62239870383802398</v>
      </c>
      <c r="O9" s="14">
        <v>0.56455479572741396</v>
      </c>
      <c r="P9" s="14">
        <v>0.600052789257987</v>
      </c>
      <c r="Q9" s="14">
        <v>0.56800006153992999</v>
      </c>
      <c r="R9" s="14"/>
      <c r="S9" s="14">
        <v>0.63125664098983503</v>
      </c>
      <c r="T9" s="14">
        <v>0.600591882377148</v>
      </c>
      <c r="U9" s="14">
        <v>0.486337963311266</v>
      </c>
      <c r="V9" s="14">
        <v>0.58607371749373705</v>
      </c>
      <c r="W9" s="14">
        <v>0.65545800563207601</v>
      </c>
      <c r="X9" s="14">
        <v>0.58328305478749698</v>
      </c>
      <c r="Y9" s="14">
        <v>0.60908123864860098</v>
      </c>
      <c r="Z9" s="14">
        <v>0.55620805666802897</v>
      </c>
      <c r="AA9" s="14">
        <v>0.57432833225138002</v>
      </c>
      <c r="AB9" s="14">
        <v>0.59745489822682196</v>
      </c>
      <c r="AC9" s="14">
        <v>0.61551136809176699</v>
      </c>
      <c r="AD9" s="14">
        <v>0.46764379192116501</v>
      </c>
      <c r="AE9" s="14"/>
      <c r="AF9" s="14">
        <v>0.60758354163042505</v>
      </c>
      <c r="AG9" s="14">
        <v>0.63361271887783999</v>
      </c>
      <c r="AH9" s="14">
        <v>0.62309611592829195</v>
      </c>
      <c r="AI9" s="14">
        <v>0.54494676711135304</v>
      </c>
      <c r="AJ9" s="14">
        <v>0.55514064361900495</v>
      </c>
      <c r="AK9" s="14"/>
      <c r="AL9" s="14">
        <v>0.58394867247899396</v>
      </c>
      <c r="AM9" s="14">
        <v>0.68116844685583999</v>
      </c>
      <c r="AN9" s="14">
        <v>0.50146216142293198</v>
      </c>
      <c r="AO9" s="14"/>
      <c r="AP9" s="14">
        <v>0.540582289550531</v>
      </c>
      <c r="AQ9" s="14">
        <v>0.63481019908789804</v>
      </c>
      <c r="AR9" s="14"/>
      <c r="AS9" s="14">
        <v>0.58696889710309796</v>
      </c>
      <c r="AT9" s="14">
        <v>0.60375517800289202</v>
      </c>
      <c r="AU9" s="14"/>
      <c r="AV9" s="14">
        <v>0.62245057068755105</v>
      </c>
      <c r="AW9" s="14">
        <v>0.58300848683639395</v>
      </c>
      <c r="AX9" s="14"/>
      <c r="AY9" s="14">
        <v>0.59992255937241301</v>
      </c>
      <c r="AZ9" s="14">
        <v>0.62638836525709096</v>
      </c>
      <c r="BA9" s="14"/>
      <c r="BB9" s="14">
        <v>0.60971524812868705</v>
      </c>
      <c r="BC9" s="14">
        <v>0.55374085514238303</v>
      </c>
    </row>
    <row r="10" spans="2:55" x14ac:dyDescent="0.35">
      <c r="B10" s="15" t="s">
        <v>412</v>
      </c>
      <c r="C10" s="14">
        <v>0.19717711979692701</v>
      </c>
      <c r="D10" s="14">
        <v>0.218967565035255</v>
      </c>
      <c r="E10" s="14">
        <v>0.17647965569502899</v>
      </c>
      <c r="F10" s="14"/>
      <c r="G10" s="14">
        <v>0.27435005267009799</v>
      </c>
      <c r="H10" s="14">
        <v>0.21088352092127299</v>
      </c>
      <c r="I10" s="14">
        <v>0.16933224757249901</v>
      </c>
      <c r="J10" s="14">
        <v>0.20469298937708799</v>
      </c>
      <c r="K10" s="14">
        <v>0.15848280197397599</v>
      </c>
      <c r="L10" s="14">
        <v>0.17737048819089099</v>
      </c>
      <c r="M10" s="14"/>
      <c r="N10" s="14">
        <v>0.19578176892345101</v>
      </c>
      <c r="O10" s="14">
        <v>0.22182385514439701</v>
      </c>
      <c r="P10" s="14">
        <v>0.16948409739134301</v>
      </c>
      <c r="Q10" s="14">
        <v>0.19895934110910601</v>
      </c>
      <c r="R10" s="14"/>
      <c r="S10" s="14">
        <v>0.19978884243912201</v>
      </c>
      <c r="T10" s="14">
        <v>0.177826678076175</v>
      </c>
      <c r="U10" s="14">
        <v>0.23925712205334199</v>
      </c>
      <c r="V10" s="14">
        <v>0.19288623954512099</v>
      </c>
      <c r="W10" s="14">
        <v>0.15441985736192301</v>
      </c>
      <c r="X10" s="14">
        <v>0.18953844111683901</v>
      </c>
      <c r="Y10" s="14">
        <v>0.18114276059750101</v>
      </c>
      <c r="Z10" s="14">
        <v>0.226202745258994</v>
      </c>
      <c r="AA10" s="14">
        <v>0.21720704688831599</v>
      </c>
      <c r="AB10" s="14">
        <v>0.198125823922534</v>
      </c>
      <c r="AC10" s="14">
        <v>0.16235016764400401</v>
      </c>
      <c r="AD10" s="14">
        <v>0.277098298165315</v>
      </c>
      <c r="AE10" s="14"/>
      <c r="AF10" s="14">
        <v>0.18013803882667001</v>
      </c>
      <c r="AG10" s="14">
        <v>0.20046261476493299</v>
      </c>
      <c r="AH10" s="14">
        <v>0.18685546409941101</v>
      </c>
      <c r="AI10" s="14">
        <v>0.20102534138967401</v>
      </c>
      <c r="AJ10" s="14">
        <v>0.193391635088765</v>
      </c>
      <c r="AK10" s="14"/>
      <c r="AL10" s="14">
        <v>0.19618841584640401</v>
      </c>
      <c r="AM10" s="14">
        <v>0.20932490786683</v>
      </c>
      <c r="AN10" s="14">
        <v>0.18988554461763801</v>
      </c>
      <c r="AO10" s="14"/>
      <c r="AP10" s="14">
        <v>0.197892948517115</v>
      </c>
      <c r="AQ10" s="14">
        <v>0.19491295795067301</v>
      </c>
      <c r="AR10" s="14"/>
      <c r="AS10" s="14">
        <v>0.19276505259621601</v>
      </c>
      <c r="AT10" s="14">
        <v>0.197420941715448</v>
      </c>
      <c r="AU10" s="14"/>
      <c r="AV10" s="14">
        <v>0.20323512066459501</v>
      </c>
      <c r="AW10" s="14">
        <v>0.196526052073768</v>
      </c>
      <c r="AX10" s="14"/>
      <c r="AY10" s="14">
        <v>0.196754156660845</v>
      </c>
      <c r="AZ10" s="14">
        <v>0.158642975397844</v>
      </c>
      <c r="BA10" s="14"/>
      <c r="BB10" s="14">
        <v>0.19634731975911901</v>
      </c>
      <c r="BC10" s="14">
        <v>0.19780526808511101</v>
      </c>
    </row>
    <row r="11" spans="2:55" x14ac:dyDescent="0.35">
      <c r="B11" s="15" t="s">
        <v>205</v>
      </c>
      <c r="C11" s="20">
        <v>0.213648752221205</v>
      </c>
      <c r="D11" s="20">
        <v>0.21632448143663199</v>
      </c>
      <c r="E11" s="20">
        <v>0.21067811430854799</v>
      </c>
      <c r="F11" s="20"/>
      <c r="G11" s="20">
        <v>0.22318351601674799</v>
      </c>
      <c r="H11" s="20">
        <v>0.162441830200309</v>
      </c>
      <c r="I11" s="20">
        <v>0.23887840061287499</v>
      </c>
      <c r="J11" s="20">
        <v>0.25472872900717197</v>
      </c>
      <c r="K11" s="20">
        <v>0.27289225809636602</v>
      </c>
      <c r="L11" s="20">
        <v>0.155569522071906</v>
      </c>
      <c r="M11" s="20"/>
      <c r="N11" s="20">
        <v>0.18181952723852501</v>
      </c>
      <c r="O11" s="20">
        <v>0.213621349128189</v>
      </c>
      <c r="P11" s="20">
        <v>0.23046311335066999</v>
      </c>
      <c r="Q11" s="20">
        <v>0.233040597350964</v>
      </c>
      <c r="R11" s="20"/>
      <c r="S11" s="20">
        <v>0.16895451657104299</v>
      </c>
      <c r="T11" s="20">
        <v>0.221581439546677</v>
      </c>
      <c r="U11" s="20">
        <v>0.27440491463539102</v>
      </c>
      <c r="V11" s="20">
        <v>0.22104004296114199</v>
      </c>
      <c r="W11" s="20">
        <v>0.190122137006001</v>
      </c>
      <c r="X11" s="20">
        <v>0.22717850409566401</v>
      </c>
      <c r="Y11" s="20">
        <v>0.20977600075389899</v>
      </c>
      <c r="Z11" s="20">
        <v>0.217589198072978</v>
      </c>
      <c r="AA11" s="20">
        <v>0.20846462086030401</v>
      </c>
      <c r="AB11" s="20">
        <v>0.20441927785064401</v>
      </c>
      <c r="AC11" s="20">
        <v>0.22213846426422901</v>
      </c>
      <c r="AD11" s="20">
        <v>0.25525790991351999</v>
      </c>
      <c r="AE11" s="20"/>
      <c r="AF11" s="20">
        <v>0.21227841954290499</v>
      </c>
      <c r="AG11" s="20">
        <v>0.165924666357227</v>
      </c>
      <c r="AH11" s="20">
        <v>0.19004841997229699</v>
      </c>
      <c r="AI11" s="20">
        <v>0.25402789149897298</v>
      </c>
      <c r="AJ11" s="20">
        <v>0.25146772129223</v>
      </c>
      <c r="AK11" s="20"/>
      <c r="AL11" s="20">
        <v>0.21986291167460101</v>
      </c>
      <c r="AM11" s="20">
        <v>0.10950664527733001</v>
      </c>
      <c r="AN11" s="20">
        <v>0.30865229395943</v>
      </c>
      <c r="AO11" s="20"/>
      <c r="AP11" s="20">
        <v>0.26152476193235402</v>
      </c>
      <c r="AQ11" s="20">
        <v>0.170276842961429</v>
      </c>
      <c r="AR11" s="20"/>
      <c r="AS11" s="20">
        <v>0.220266050300685</v>
      </c>
      <c r="AT11" s="20">
        <v>0.19882388028166001</v>
      </c>
      <c r="AU11" s="20"/>
      <c r="AV11" s="20">
        <v>0.17431430864785399</v>
      </c>
      <c r="AW11" s="20">
        <v>0.220465461089838</v>
      </c>
      <c r="AX11" s="20"/>
      <c r="AY11" s="20">
        <v>0.20332328396674201</v>
      </c>
      <c r="AZ11" s="20">
        <v>0.21496865934506601</v>
      </c>
      <c r="BA11" s="20"/>
      <c r="BB11" s="20">
        <v>0.193937432112194</v>
      </c>
      <c r="BC11" s="20">
        <v>0.24845387677250599</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I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9" width="20.7265625" customWidth="1"/>
  </cols>
  <sheetData>
    <row r="2" spans="2:9" ht="40" customHeight="1" x14ac:dyDescent="0.35">
      <c r="D2" s="29" t="s">
        <v>90</v>
      </c>
      <c r="E2" s="26"/>
      <c r="F2" s="26"/>
      <c r="G2" s="26"/>
      <c r="H2" s="26"/>
      <c r="I2" s="26"/>
    </row>
    <row r="6" spans="2:9" ht="50" customHeight="1" x14ac:dyDescent="0.35">
      <c r="B6" s="17" t="s">
        <v>14</v>
      </c>
      <c r="C6" s="17" t="s">
        <v>65</v>
      </c>
      <c r="D6" s="17" t="s">
        <v>66</v>
      </c>
      <c r="E6" s="17" t="s">
        <v>67</v>
      </c>
      <c r="F6" s="17" t="s">
        <v>68</v>
      </c>
      <c r="G6" s="17" t="s">
        <v>69</v>
      </c>
      <c r="H6" s="17" t="s">
        <v>70</v>
      </c>
    </row>
    <row r="7" spans="2:9" x14ac:dyDescent="0.35">
      <c r="B7" s="15" t="s">
        <v>71</v>
      </c>
      <c r="C7" s="14">
        <v>8.47354230615667E-3</v>
      </c>
      <c r="D7" s="14">
        <v>8.9545312856961299E-3</v>
      </c>
      <c r="E7" s="14">
        <v>4.91018205223999E-3</v>
      </c>
      <c r="F7" s="14">
        <v>6.1590522619410001E-3</v>
      </c>
      <c r="G7" s="14">
        <v>7.7507598481439304E-3</v>
      </c>
      <c r="H7" s="14">
        <v>7.9228433823973696E-3</v>
      </c>
    </row>
    <row r="8" spans="2:9" x14ac:dyDescent="0.35">
      <c r="B8" s="15" t="s">
        <v>72</v>
      </c>
      <c r="C8" s="14">
        <v>2.1779927505305299E-2</v>
      </c>
      <c r="D8" s="14">
        <v>2.6896853909018401E-2</v>
      </c>
      <c r="E8" s="14">
        <v>1.7240260887441499E-2</v>
      </c>
      <c r="F8" s="14">
        <v>1.3272244167834599E-2</v>
      </c>
      <c r="G8" s="14">
        <v>1.15958171418562E-2</v>
      </c>
      <c r="H8" s="14">
        <v>2.97853799321025E-2</v>
      </c>
    </row>
    <row r="9" spans="2:9" x14ac:dyDescent="0.35">
      <c r="B9" s="15" t="s">
        <v>73</v>
      </c>
      <c r="C9" s="14">
        <v>4.1663849913079497E-2</v>
      </c>
      <c r="D9" s="14">
        <v>5.0402284560624601E-2</v>
      </c>
      <c r="E9" s="14">
        <v>2.6215734964616801E-2</v>
      </c>
      <c r="F9" s="14">
        <v>2.65537557364636E-2</v>
      </c>
      <c r="G9" s="14">
        <v>2.6666164816772201E-2</v>
      </c>
      <c r="H9" s="14">
        <v>3.7358148238633697E-2</v>
      </c>
    </row>
    <row r="10" spans="2:9" x14ac:dyDescent="0.35">
      <c r="B10" s="15" t="s">
        <v>74</v>
      </c>
      <c r="C10" s="14">
        <v>7.4701082377149702E-2</v>
      </c>
      <c r="D10" s="14">
        <v>5.5126531999228401E-2</v>
      </c>
      <c r="E10" s="14">
        <v>5.5263488431892098E-2</v>
      </c>
      <c r="F10" s="14">
        <v>4.68682197911513E-2</v>
      </c>
      <c r="G10" s="14">
        <v>5.1860232029566203E-2</v>
      </c>
      <c r="H10" s="14">
        <v>5.6140958785384401E-2</v>
      </c>
    </row>
    <row r="11" spans="2:9" x14ac:dyDescent="0.35">
      <c r="B11" s="15" t="s">
        <v>75</v>
      </c>
      <c r="C11" s="14">
        <v>9.5405143957796201E-2</v>
      </c>
      <c r="D11" s="14">
        <v>6.8752850170111193E-2</v>
      </c>
      <c r="E11" s="14">
        <v>7.09630163588192E-2</v>
      </c>
      <c r="F11" s="14">
        <v>5.4965503174493099E-2</v>
      </c>
      <c r="G11" s="14">
        <v>4.4245993173722402E-2</v>
      </c>
      <c r="H11" s="14">
        <v>3.9014519582777997E-2</v>
      </c>
    </row>
    <row r="12" spans="2:9" x14ac:dyDescent="0.35">
      <c r="B12" s="15" t="s">
        <v>76</v>
      </c>
      <c r="C12" s="14">
        <v>0.20138627643464599</v>
      </c>
      <c r="D12" s="14">
        <v>0.187800173935711</v>
      </c>
      <c r="E12" s="14">
        <v>0.122905521631517</v>
      </c>
      <c r="F12" s="14">
        <v>0.101965159116734</v>
      </c>
      <c r="G12" s="14">
        <v>0.13326673055806301</v>
      </c>
      <c r="H12" s="14">
        <v>6.3973601335456098E-2</v>
      </c>
    </row>
    <row r="13" spans="2:9" x14ac:dyDescent="0.35">
      <c r="B13" s="15" t="s">
        <v>77</v>
      </c>
      <c r="C13" s="14">
        <v>9.3417194671332596E-2</v>
      </c>
      <c r="D13" s="14">
        <v>9.8103438045832395E-2</v>
      </c>
      <c r="E13" s="14">
        <v>6.3729719274763702E-2</v>
      </c>
      <c r="F13" s="14">
        <v>5.9226944600762901E-2</v>
      </c>
      <c r="G13" s="14">
        <v>0.107969816970828</v>
      </c>
      <c r="H13" s="14">
        <v>2.1323131196736799E-2</v>
      </c>
    </row>
    <row r="14" spans="2:9" x14ac:dyDescent="0.35">
      <c r="B14" s="15" t="s">
        <v>78</v>
      </c>
      <c r="C14" s="14">
        <v>0.135956670265973</v>
      </c>
      <c r="D14" s="14">
        <v>0.162421699826584</v>
      </c>
      <c r="E14" s="14">
        <v>0.156823998822574</v>
      </c>
      <c r="F14" s="14">
        <v>0.14940274649485</v>
      </c>
      <c r="G14" s="14">
        <v>0.19216759492725</v>
      </c>
      <c r="H14" s="14">
        <v>0.119975736263291</v>
      </c>
    </row>
    <row r="15" spans="2:9" ht="29" x14ac:dyDescent="0.35">
      <c r="B15" s="15" t="s">
        <v>89</v>
      </c>
      <c r="C15" s="14">
        <v>0.32721631256856099</v>
      </c>
      <c r="D15" s="14">
        <v>0.34154163626719403</v>
      </c>
      <c r="E15" s="14">
        <v>0.481948077576136</v>
      </c>
      <c r="F15" s="14">
        <v>0.54158637465576898</v>
      </c>
      <c r="G15" s="14">
        <v>0.424476890533798</v>
      </c>
      <c r="H15" s="14">
        <v>0.62450568128322004</v>
      </c>
    </row>
    <row r="16" spans="2:9" x14ac:dyDescent="0.35">
      <c r="B16" s="16"/>
      <c r="C16" s="16"/>
      <c r="D16" s="16"/>
      <c r="E16" s="16"/>
      <c r="F16" s="16"/>
      <c r="G16" s="16"/>
      <c r="H16" s="16"/>
    </row>
    <row r="17" spans="2:2" x14ac:dyDescent="0.35">
      <c r="B17" t="s">
        <v>81</v>
      </c>
    </row>
    <row r="18" spans="2:2" x14ac:dyDescent="0.35">
      <c r="B18" t="s">
        <v>630</v>
      </c>
    </row>
    <row r="22" spans="2:2" x14ac:dyDescent="0.35">
      <c r="B22" s="8" t="str">
        <f>HYPERLINK("#'Contents'!A1", "Return to Contents")</f>
        <v>Return to Contents</v>
      </c>
    </row>
  </sheetData>
  <mergeCells count="1">
    <mergeCell ref="D2:I2"/>
  </mergeCells>
  <pageMargins left="0.7" right="0.7" top="0.75" bottom="0.75" header="0.3" footer="0.3"/>
  <pageSetup paperSize="9" orientation="portrait" horizontalDpi="300" verticalDpi="300"/>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B2:BC16"/>
  <sheetViews>
    <sheetView showGridLines="0" workbookViewId="0">
      <pane xSplit="2" topLeftCell="C1" activePane="topRight" state="frozen"/>
      <selection pane="topRight" activeCell="B16" sqref="B16"/>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418</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411</v>
      </c>
      <c r="C9" s="14">
        <v>0.366227994370875</v>
      </c>
      <c r="D9" s="14">
        <v>0.33746979921995901</v>
      </c>
      <c r="E9" s="14">
        <v>0.39244432742692098</v>
      </c>
      <c r="F9" s="14"/>
      <c r="G9" s="14">
        <v>0.453452699493959</v>
      </c>
      <c r="H9" s="14">
        <v>0.50411153854300295</v>
      </c>
      <c r="I9" s="14">
        <v>0.43952144596359899</v>
      </c>
      <c r="J9" s="14">
        <v>0.32348909178878898</v>
      </c>
      <c r="K9" s="14">
        <v>0.31006624473991401</v>
      </c>
      <c r="L9" s="14">
        <v>0.208452643302771</v>
      </c>
      <c r="M9" s="14"/>
      <c r="N9" s="14">
        <v>0.35409273514579398</v>
      </c>
      <c r="O9" s="14">
        <v>0.364017788951566</v>
      </c>
      <c r="P9" s="14">
        <v>0.33577619327191799</v>
      </c>
      <c r="Q9" s="14">
        <v>0.40916621824895399</v>
      </c>
      <c r="R9" s="14"/>
      <c r="S9" s="14">
        <v>0.40207695899724799</v>
      </c>
      <c r="T9" s="14">
        <v>0.32502028869814098</v>
      </c>
      <c r="U9" s="14">
        <v>0.35530572735728</v>
      </c>
      <c r="V9" s="14">
        <v>0.34613739434577601</v>
      </c>
      <c r="W9" s="14">
        <v>0.35719956170647199</v>
      </c>
      <c r="X9" s="14">
        <v>0.37171443636901003</v>
      </c>
      <c r="Y9" s="14">
        <v>0.33127571379083198</v>
      </c>
      <c r="Z9" s="14">
        <v>0.41083285894766203</v>
      </c>
      <c r="AA9" s="14">
        <v>0.40473651840649699</v>
      </c>
      <c r="AB9" s="14">
        <v>0.38659305104771702</v>
      </c>
      <c r="AC9" s="14">
        <v>0.340701190554491</v>
      </c>
      <c r="AD9" s="14">
        <v>0.34531266328368898</v>
      </c>
      <c r="AE9" s="14"/>
      <c r="AF9" s="14">
        <v>0.30520299293465503</v>
      </c>
      <c r="AG9" s="14">
        <v>0.43875170820527498</v>
      </c>
      <c r="AH9" s="14">
        <v>0.32389114938265201</v>
      </c>
      <c r="AI9" s="14">
        <v>0.33637713688750898</v>
      </c>
      <c r="AJ9" s="14">
        <v>0.380613340193175</v>
      </c>
      <c r="AK9" s="14"/>
      <c r="AL9" s="14">
        <v>0.35823234174473501</v>
      </c>
      <c r="AM9" s="14">
        <v>0.52128410679242798</v>
      </c>
      <c r="AN9" s="14">
        <v>0.20672747603925101</v>
      </c>
      <c r="AO9" s="14"/>
      <c r="AP9" s="14">
        <v>0.35206818515464799</v>
      </c>
      <c r="AQ9" s="14">
        <v>0.38312975326597598</v>
      </c>
      <c r="AR9" s="14"/>
      <c r="AS9" s="14">
        <v>0.39155601373108401</v>
      </c>
      <c r="AT9" s="14">
        <v>0.32853545212905</v>
      </c>
      <c r="AU9" s="14"/>
      <c r="AV9" s="14">
        <v>0.444676322479713</v>
      </c>
      <c r="AW9" s="14">
        <v>0.33893220053807799</v>
      </c>
      <c r="AX9" s="14"/>
      <c r="AY9" s="14">
        <v>0.38560889175947299</v>
      </c>
      <c r="AZ9" s="14">
        <v>0.29529190011915701</v>
      </c>
      <c r="BA9" s="14"/>
      <c r="BB9" s="14">
        <v>0.373025016642207</v>
      </c>
      <c r="BC9" s="14">
        <v>0.344205145543098</v>
      </c>
    </row>
    <row r="10" spans="2:55" x14ac:dyDescent="0.35">
      <c r="B10" s="15" t="s">
        <v>412</v>
      </c>
      <c r="C10" s="14">
        <v>0.23356810655709201</v>
      </c>
      <c r="D10" s="14">
        <v>0.25849572550227901</v>
      </c>
      <c r="E10" s="14">
        <v>0.20991438025864601</v>
      </c>
      <c r="F10" s="14"/>
      <c r="G10" s="14">
        <v>0.27955084181919099</v>
      </c>
      <c r="H10" s="14">
        <v>0.25977440842066901</v>
      </c>
      <c r="I10" s="14">
        <v>0.222924225548116</v>
      </c>
      <c r="J10" s="14">
        <v>0.22091369541087899</v>
      </c>
      <c r="K10" s="14">
        <v>0.195267262217347</v>
      </c>
      <c r="L10" s="14">
        <v>0.226327168896237</v>
      </c>
      <c r="M10" s="14"/>
      <c r="N10" s="14">
        <v>0.26394467247475301</v>
      </c>
      <c r="O10" s="14">
        <v>0.23188437091622599</v>
      </c>
      <c r="P10" s="14">
        <v>0.24626179513615401</v>
      </c>
      <c r="Q10" s="14">
        <v>0.193229698050462</v>
      </c>
      <c r="R10" s="14"/>
      <c r="S10" s="14">
        <v>0.30636394622868801</v>
      </c>
      <c r="T10" s="14">
        <v>0.196939260218253</v>
      </c>
      <c r="U10" s="14">
        <v>0.21816356628910799</v>
      </c>
      <c r="V10" s="14">
        <v>0.258238673471124</v>
      </c>
      <c r="W10" s="14">
        <v>0.25872638552278299</v>
      </c>
      <c r="X10" s="14">
        <v>0.22126199646684999</v>
      </c>
      <c r="Y10" s="14">
        <v>0.19974728258851501</v>
      </c>
      <c r="Z10" s="14">
        <v>0.14636696892405199</v>
      </c>
      <c r="AA10" s="14">
        <v>0.21307388791041701</v>
      </c>
      <c r="AB10" s="14">
        <v>0.220119059024422</v>
      </c>
      <c r="AC10" s="14">
        <v>0.26770048190080498</v>
      </c>
      <c r="AD10" s="14">
        <v>0.26324724047133802</v>
      </c>
      <c r="AE10" s="14"/>
      <c r="AF10" s="14">
        <v>0.244267444043448</v>
      </c>
      <c r="AG10" s="14">
        <v>0.234380907461576</v>
      </c>
      <c r="AH10" s="14">
        <v>0.237900529851576</v>
      </c>
      <c r="AI10" s="14">
        <v>0.22774821664570999</v>
      </c>
      <c r="AJ10" s="14">
        <v>0.20537371957799699</v>
      </c>
      <c r="AK10" s="14"/>
      <c r="AL10" s="14">
        <v>0.22551992758131001</v>
      </c>
      <c r="AM10" s="14">
        <v>0.27389452195060598</v>
      </c>
      <c r="AN10" s="14">
        <v>0.27782829096666001</v>
      </c>
      <c r="AO10" s="14"/>
      <c r="AP10" s="14">
        <v>0.25042173357633402</v>
      </c>
      <c r="AQ10" s="14">
        <v>0.219945389064541</v>
      </c>
      <c r="AR10" s="14"/>
      <c r="AS10" s="14">
        <v>0.23239982056780301</v>
      </c>
      <c r="AT10" s="14">
        <v>0.23534814008319499</v>
      </c>
      <c r="AU10" s="14"/>
      <c r="AV10" s="14">
        <v>0.26324844562886701</v>
      </c>
      <c r="AW10" s="14">
        <v>0.225269499361306</v>
      </c>
      <c r="AX10" s="14"/>
      <c r="AY10" s="14">
        <v>0.23273997940211499</v>
      </c>
      <c r="AZ10" s="14">
        <v>0.25926493589192501</v>
      </c>
      <c r="BA10" s="14"/>
      <c r="BB10" s="14">
        <v>0.238684691604196</v>
      </c>
      <c r="BC10" s="14">
        <v>0.21872477187081299</v>
      </c>
    </row>
    <row r="11" spans="2:55" x14ac:dyDescent="0.35">
      <c r="B11" s="15" t="s">
        <v>205</v>
      </c>
      <c r="C11" s="20">
        <v>0.40020389907203402</v>
      </c>
      <c r="D11" s="20">
        <v>0.40403447527776198</v>
      </c>
      <c r="E11" s="20">
        <v>0.39764129231443301</v>
      </c>
      <c r="F11" s="20"/>
      <c r="G11" s="20">
        <v>0.26699645868685001</v>
      </c>
      <c r="H11" s="20">
        <v>0.23611405303632799</v>
      </c>
      <c r="I11" s="20">
        <v>0.33755432848828498</v>
      </c>
      <c r="J11" s="20">
        <v>0.455597212800332</v>
      </c>
      <c r="K11" s="20">
        <v>0.49466649304274002</v>
      </c>
      <c r="L11" s="20">
        <v>0.56522018780099204</v>
      </c>
      <c r="M11" s="20"/>
      <c r="N11" s="20">
        <v>0.38196259237945301</v>
      </c>
      <c r="O11" s="20">
        <v>0.40409784013220801</v>
      </c>
      <c r="P11" s="20">
        <v>0.41796201159192797</v>
      </c>
      <c r="Q11" s="20">
        <v>0.39760408370058398</v>
      </c>
      <c r="R11" s="20"/>
      <c r="S11" s="20">
        <v>0.291559094774064</v>
      </c>
      <c r="T11" s="20">
        <v>0.47804045108360599</v>
      </c>
      <c r="U11" s="20">
        <v>0.42653070635361301</v>
      </c>
      <c r="V11" s="20">
        <v>0.39562393218309999</v>
      </c>
      <c r="W11" s="20">
        <v>0.38407405277074502</v>
      </c>
      <c r="X11" s="20">
        <v>0.40702356716414101</v>
      </c>
      <c r="Y11" s="20">
        <v>0.46897700362065298</v>
      </c>
      <c r="Z11" s="20">
        <v>0.44280017212828598</v>
      </c>
      <c r="AA11" s="20">
        <v>0.38218959368308603</v>
      </c>
      <c r="AB11" s="20">
        <v>0.39328788992786101</v>
      </c>
      <c r="AC11" s="20">
        <v>0.39159832754470397</v>
      </c>
      <c r="AD11" s="20">
        <v>0.391440096244973</v>
      </c>
      <c r="AE11" s="20"/>
      <c r="AF11" s="20">
        <v>0.45052956302189701</v>
      </c>
      <c r="AG11" s="20">
        <v>0.32686738433314999</v>
      </c>
      <c r="AH11" s="20">
        <v>0.43820832076577299</v>
      </c>
      <c r="AI11" s="20">
        <v>0.43587464646678098</v>
      </c>
      <c r="AJ11" s="20">
        <v>0.41401294022882801</v>
      </c>
      <c r="AK11" s="20"/>
      <c r="AL11" s="20">
        <v>0.41624773067395499</v>
      </c>
      <c r="AM11" s="20">
        <v>0.20482137125696601</v>
      </c>
      <c r="AN11" s="20">
        <v>0.51544423299408904</v>
      </c>
      <c r="AO11" s="20"/>
      <c r="AP11" s="20">
        <v>0.39751008126901699</v>
      </c>
      <c r="AQ11" s="20">
        <v>0.39692485766948399</v>
      </c>
      <c r="AR11" s="20"/>
      <c r="AS11" s="20">
        <v>0.37604416570111399</v>
      </c>
      <c r="AT11" s="20">
        <v>0.43611640778775401</v>
      </c>
      <c r="AU11" s="20"/>
      <c r="AV11" s="20">
        <v>0.29207523189141998</v>
      </c>
      <c r="AW11" s="20">
        <v>0.43579830010061699</v>
      </c>
      <c r="AX11" s="20"/>
      <c r="AY11" s="20">
        <v>0.38165112883841301</v>
      </c>
      <c r="AZ11" s="20">
        <v>0.44544316398891798</v>
      </c>
      <c r="BA11" s="20"/>
      <c r="BB11" s="20">
        <v>0.38829029175359597</v>
      </c>
      <c r="BC11" s="20">
        <v>0.43707008258608898</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419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411</v>
      </c>
      <c r="C9" s="14">
        <v>0.30375727143439502</v>
      </c>
      <c r="D9" s="14">
        <v>0.32470308894907002</v>
      </c>
      <c r="E9" s="14">
        <v>0.28325897074078799</v>
      </c>
      <c r="F9" s="14"/>
      <c r="G9" s="14">
        <v>0.50261375796786001</v>
      </c>
      <c r="H9" s="14">
        <v>0.45394642681115499</v>
      </c>
      <c r="I9" s="14">
        <v>0.36984321066892201</v>
      </c>
      <c r="J9" s="14">
        <v>0.25466059178771699</v>
      </c>
      <c r="K9" s="14">
        <v>0.19026292530756</v>
      </c>
      <c r="L9" s="14">
        <v>0.111517010169415</v>
      </c>
      <c r="M9" s="14"/>
      <c r="N9" s="14">
        <v>0.30291775976899299</v>
      </c>
      <c r="O9" s="14">
        <v>0.26990879816016</v>
      </c>
      <c r="P9" s="14">
        <v>0.32156419112844098</v>
      </c>
      <c r="Q9" s="14">
        <v>0.320594502468872</v>
      </c>
      <c r="R9" s="14"/>
      <c r="S9" s="14">
        <v>0.37639506764756397</v>
      </c>
      <c r="T9" s="14">
        <v>0.24226176600830901</v>
      </c>
      <c r="U9" s="14">
        <v>0.21046578799671301</v>
      </c>
      <c r="V9" s="14">
        <v>0.27139308731652001</v>
      </c>
      <c r="W9" s="14">
        <v>0.39081637852023399</v>
      </c>
      <c r="X9" s="14">
        <v>0.27888107516006999</v>
      </c>
      <c r="Y9" s="14">
        <v>0.261917364195487</v>
      </c>
      <c r="Z9" s="14">
        <v>0.37003233221429599</v>
      </c>
      <c r="AA9" s="14">
        <v>0.33411044106416699</v>
      </c>
      <c r="AB9" s="14">
        <v>0.31276367221389301</v>
      </c>
      <c r="AC9" s="14">
        <v>0.27252628460719203</v>
      </c>
      <c r="AD9" s="14">
        <v>0.38401239531576598</v>
      </c>
      <c r="AE9" s="14"/>
      <c r="AF9" s="14">
        <v>0.24260606210223201</v>
      </c>
      <c r="AG9" s="14">
        <v>0.37590001711189402</v>
      </c>
      <c r="AH9" s="14">
        <v>0.20438684699284401</v>
      </c>
      <c r="AI9" s="14">
        <v>0.25167079836177902</v>
      </c>
      <c r="AJ9" s="14">
        <v>0.345445169712853</v>
      </c>
      <c r="AK9" s="14"/>
      <c r="AL9" s="14">
        <v>0.28231489876315202</v>
      </c>
      <c r="AM9" s="14">
        <v>0.521287796594463</v>
      </c>
      <c r="AN9" s="14">
        <v>0.22687956815236801</v>
      </c>
      <c r="AO9" s="14"/>
      <c r="AP9" s="14">
        <v>0.30570186039747399</v>
      </c>
      <c r="AQ9" s="14">
        <v>0.299285613639029</v>
      </c>
      <c r="AR9" s="14"/>
      <c r="AS9" s="14">
        <v>0.32823352244055598</v>
      </c>
      <c r="AT9" s="14">
        <v>0.26489002930065803</v>
      </c>
      <c r="AU9" s="14"/>
      <c r="AV9" s="14">
        <v>0.41074115756630503</v>
      </c>
      <c r="AW9" s="14">
        <v>0.26303367461236998</v>
      </c>
      <c r="AX9" s="14"/>
      <c r="AY9" s="14">
        <v>0.32500387425441601</v>
      </c>
      <c r="AZ9" s="14">
        <v>0.27063724576188902</v>
      </c>
      <c r="BA9" s="14"/>
      <c r="BB9" s="14">
        <v>0.29794465153344302</v>
      </c>
      <c r="BC9" s="14">
        <v>0.33915901555303102</v>
      </c>
    </row>
    <row r="10" spans="2:55" x14ac:dyDescent="0.35">
      <c r="B10" s="15" t="s">
        <v>412</v>
      </c>
      <c r="C10" s="14">
        <v>0.29779257637402901</v>
      </c>
      <c r="D10" s="14">
        <v>0.30170558507526102</v>
      </c>
      <c r="E10" s="14">
        <v>0.29484806794759999</v>
      </c>
      <c r="F10" s="14"/>
      <c r="G10" s="14">
        <v>0.25551587900327799</v>
      </c>
      <c r="H10" s="14">
        <v>0.30141947045427098</v>
      </c>
      <c r="I10" s="14">
        <v>0.26753414398492498</v>
      </c>
      <c r="J10" s="14">
        <v>0.32273844804636398</v>
      </c>
      <c r="K10" s="14">
        <v>0.32759270117279599</v>
      </c>
      <c r="L10" s="14">
        <v>0.30713375567184298</v>
      </c>
      <c r="M10" s="14"/>
      <c r="N10" s="14">
        <v>0.31850538353794899</v>
      </c>
      <c r="O10" s="14">
        <v>0.29727773794771301</v>
      </c>
      <c r="P10" s="14">
        <v>0.28655906550126597</v>
      </c>
      <c r="Q10" s="14">
        <v>0.28820726487942</v>
      </c>
      <c r="R10" s="14"/>
      <c r="S10" s="14">
        <v>0.30307253050307498</v>
      </c>
      <c r="T10" s="14">
        <v>0.242708687340145</v>
      </c>
      <c r="U10" s="14">
        <v>0.31078053349916801</v>
      </c>
      <c r="V10" s="14">
        <v>0.29451448344817699</v>
      </c>
      <c r="W10" s="14">
        <v>0.275225229722456</v>
      </c>
      <c r="X10" s="14">
        <v>0.34140551462284602</v>
      </c>
      <c r="Y10" s="14">
        <v>0.31000015417394999</v>
      </c>
      <c r="Z10" s="14">
        <v>0.25004201814733701</v>
      </c>
      <c r="AA10" s="14">
        <v>0.31231886060046699</v>
      </c>
      <c r="AB10" s="14">
        <v>0.291423928481505</v>
      </c>
      <c r="AC10" s="14">
        <v>0.331291006159943</v>
      </c>
      <c r="AD10" s="14">
        <v>0.34990629088036201</v>
      </c>
      <c r="AE10" s="14"/>
      <c r="AF10" s="14">
        <v>0.30673801303175002</v>
      </c>
      <c r="AG10" s="14">
        <v>0.29669623179920501</v>
      </c>
      <c r="AH10" s="14">
        <v>0.31744086218103001</v>
      </c>
      <c r="AI10" s="14">
        <v>0.31696781090814302</v>
      </c>
      <c r="AJ10" s="14">
        <v>0.34716550567476401</v>
      </c>
      <c r="AK10" s="14"/>
      <c r="AL10" s="14">
        <v>0.297329835359327</v>
      </c>
      <c r="AM10" s="14">
        <v>0.30023637190468899</v>
      </c>
      <c r="AN10" s="14">
        <v>0.30011589054114801</v>
      </c>
      <c r="AO10" s="14"/>
      <c r="AP10" s="14">
        <v>0.26147096926873897</v>
      </c>
      <c r="AQ10" s="14">
        <v>0.32888586952701798</v>
      </c>
      <c r="AR10" s="14"/>
      <c r="AS10" s="14">
        <v>0.27173608813191802</v>
      </c>
      <c r="AT10" s="14">
        <v>0.33988619661415598</v>
      </c>
      <c r="AU10" s="14"/>
      <c r="AV10" s="14">
        <v>0.30054066691006098</v>
      </c>
      <c r="AW10" s="14">
        <v>0.30041653512918098</v>
      </c>
      <c r="AX10" s="14"/>
      <c r="AY10" s="14">
        <v>0.28640722844489103</v>
      </c>
      <c r="AZ10" s="14">
        <v>0.35078045957485898</v>
      </c>
      <c r="BA10" s="14"/>
      <c r="BB10" s="14">
        <v>0.29363168082050001</v>
      </c>
      <c r="BC10" s="14">
        <v>0.34031802228325497</v>
      </c>
    </row>
    <row r="11" spans="2:55" x14ac:dyDescent="0.35">
      <c r="B11" s="15" t="s">
        <v>205</v>
      </c>
      <c r="C11" s="20">
        <v>0.39845015219157698</v>
      </c>
      <c r="D11" s="20">
        <v>0.37359132597566802</v>
      </c>
      <c r="E11" s="20">
        <v>0.42189296131161202</v>
      </c>
      <c r="F11" s="20"/>
      <c r="G11" s="20">
        <v>0.241870363028861</v>
      </c>
      <c r="H11" s="20">
        <v>0.244634102734574</v>
      </c>
      <c r="I11" s="20">
        <v>0.36262264534615302</v>
      </c>
      <c r="J11" s="20">
        <v>0.42260096016591903</v>
      </c>
      <c r="K11" s="20">
        <v>0.48214437351964401</v>
      </c>
      <c r="L11" s="20">
        <v>0.58134923415874296</v>
      </c>
      <c r="M11" s="20"/>
      <c r="N11" s="20">
        <v>0.37857685669305802</v>
      </c>
      <c r="O11" s="20">
        <v>0.43281346389212699</v>
      </c>
      <c r="P11" s="20">
        <v>0.39187674337029299</v>
      </c>
      <c r="Q11" s="20">
        <v>0.391198232651708</v>
      </c>
      <c r="R11" s="20"/>
      <c r="S11" s="20">
        <v>0.32053240184936099</v>
      </c>
      <c r="T11" s="20">
        <v>0.51502954665154599</v>
      </c>
      <c r="U11" s="20">
        <v>0.47875367850411998</v>
      </c>
      <c r="V11" s="20">
        <v>0.434092429235303</v>
      </c>
      <c r="W11" s="20">
        <v>0.33395839175731001</v>
      </c>
      <c r="X11" s="20">
        <v>0.37971341021708299</v>
      </c>
      <c r="Y11" s="20">
        <v>0.42808248163056301</v>
      </c>
      <c r="Z11" s="20">
        <v>0.379925649638367</v>
      </c>
      <c r="AA11" s="20">
        <v>0.35357069833536597</v>
      </c>
      <c r="AB11" s="20">
        <v>0.39581239930460299</v>
      </c>
      <c r="AC11" s="20">
        <v>0.39618270923286503</v>
      </c>
      <c r="AD11" s="20">
        <v>0.26608131380387101</v>
      </c>
      <c r="AE11" s="20"/>
      <c r="AF11" s="20">
        <v>0.45065592486601802</v>
      </c>
      <c r="AG11" s="20">
        <v>0.32740375108890002</v>
      </c>
      <c r="AH11" s="20">
        <v>0.478172290826126</v>
      </c>
      <c r="AI11" s="20">
        <v>0.43136139073007801</v>
      </c>
      <c r="AJ11" s="20">
        <v>0.307389324612383</v>
      </c>
      <c r="AK11" s="20"/>
      <c r="AL11" s="20">
        <v>0.42035526587751998</v>
      </c>
      <c r="AM11" s="20">
        <v>0.178475831500847</v>
      </c>
      <c r="AN11" s="20">
        <v>0.47300454130648401</v>
      </c>
      <c r="AO11" s="20"/>
      <c r="AP11" s="20">
        <v>0.43282717033378798</v>
      </c>
      <c r="AQ11" s="20">
        <v>0.37182851683395302</v>
      </c>
      <c r="AR11" s="20"/>
      <c r="AS11" s="20">
        <v>0.400030389427526</v>
      </c>
      <c r="AT11" s="20">
        <v>0.395223774085186</v>
      </c>
      <c r="AU11" s="20"/>
      <c r="AV11" s="20">
        <v>0.28871817552363399</v>
      </c>
      <c r="AW11" s="20">
        <v>0.43654979025844898</v>
      </c>
      <c r="AX11" s="20"/>
      <c r="AY11" s="20">
        <v>0.38858889730069301</v>
      </c>
      <c r="AZ11" s="20">
        <v>0.37858229466325199</v>
      </c>
      <c r="BA11" s="20"/>
      <c r="BB11" s="20">
        <v>0.40842366764605798</v>
      </c>
      <c r="BC11" s="20">
        <v>0.32052296216371401</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420</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411</v>
      </c>
      <c r="C9" s="14">
        <v>0.31729313620806998</v>
      </c>
      <c r="D9" s="14">
        <v>0.32714765575677202</v>
      </c>
      <c r="E9" s="14">
        <v>0.30766502520211297</v>
      </c>
      <c r="F9" s="14"/>
      <c r="G9" s="14">
        <v>0.34110663705907202</v>
      </c>
      <c r="H9" s="14">
        <v>0.41738288150094899</v>
      </c>
      <c r="I9" s="14">
        <v>0.37729090842579699</v>
      </c>
      <c r="J9" s="14">
        <v>0.27592336544468699</v>
      </c>
      <c r="K9" s="14">
        <v>0.27502886815426802</v>
      </c>
      <c r="L9" s="14">
        <v>0.23280461242348799</v>
      </c>
      <c r="M9" s="14"/>
      <c r="N9" s="14">
        <v>0.35618723947394298</v>
      </c>
      <c r="O9" s="14">
        <v>0.31151509089364798</v>
      </c>
      <c r="P9" s="14">
        <v>0.32612433522440698</v>
      </c>
      <c r="Q9" s="14">
        <v>0.273945497161587</v>
      </c>
      <c r="R9" s="14"/>
      <c r="S9" s="14">
        <v>0.36216849942034302</v>
      </c>
      <c r="T9" s="14">
        <v>0.25758411282415999</v>
      </c>
      <c r="U9" s="14">
        <v>0.23677143809384099</v>
      </c>
      <c r="V9" s="14">
        <v>0.29779759156240598</v>
      </c>
      <c r="W9" s="14">
        <v>0.36988261911015102</v>
      </c>
      <c r="X9" s="14">
        <v>0.32099836018106698</v>
      </c>
      <c r="Y9" s="14">
        <v>0.28165600535624902</v>
      </c>
      <c r="Z9" s="14">
        <v>0.40405861912593199</v>
      </c>
      <c r="AA9" s="14">
        <v>0.36401870135766401</v>
      </c>
      <c r="AB9" s="14">
        <v>0.358411580709105</v>
      </c>
      <c r="AC9" s="14">
        <v>0.27187328424123203</v>
      </c>
      <c r="AD9" s="14">
        <v>0.26624389572858298</v>
      </c>
      <c r="AE9" s="14"/>
      <c r="AF9" s="14">
        <v>0.33462326326262198</v>
      </c>
      <c r="AG9" s="14">
        <v>0.37044435179429103</v>
      </c>
      <c r="AH9" s="14">
        <v>0.24477250263593101</v>
      </c>
      <c r="AI9" s="14">
        <v>0.28097565709165201</v>
      </c>
      <c r="AJ9" s="14">
        <v>0.25819579798532999</v>
      </c>
      <c r="AK9" s="14"/>
      <c r="AL9" s="14">
        <v>0.29673770687216799</v>
      </c>
      <c r="AM9" s="14">
        <v>0.54629862248886696</v>
      </c>
      <c r="AN9" s="14">
        <v>0.20737003941464099</v>
      </c>
      <c r="AO9" s="14"/>
      <c r="AP9" s="14">
        <v>0.28707909219973399</v>
      </c>
      <c r="AQ9" s="14">
        <v>0.34597352161183298</v>
      </c>
      <c r="AR9" s="14"/>
      <c r="AS9" s="14">
        <v>0.33037818453307999</v>
      </c>
      <c r="AT9" s="14">
        <v>0.307082846175318</v>
      </c>
      <c r="AU9" s="14"/>
      <c r="AV9" s="14">
        <v>0.42630931748690998</v>
      </c>
      <c r="AW9" s="14">
        <v>0.28103745606574798</v>
      </c>
      <c r="AX9" s="14"/>
      <c r="AY9" s="14">
        <v>0.34083178203910097</v>
      </c>
      <c r="AZ9" s="14">
        <v>0.29200840572112302</v>
      </c>
      <c r="BA9" s="14"/>
      <c r="BB9" s="14">
        <v>0.33373893480649602</v>
      </c>
      <c r="BC9" s="14">
        <v>0.28804171329773998</v>
      </c>
    </row>
    <row r="10" spans="2:55" x14ac:dyDescent="0.35">
      <c r="B10" s="15" t="s">
        <v>412</v>
      </c>
      <c r="C10" s="14">
        <v>0.35367680671002499</v>
      </c>
      <c r="D10" s="14">
        <v>0.34943912969156699</v>
      </c>
      <c r="E10" s="14">
        <v>0.35885569598349798</v>
      </c>
      <c r="F10" s="14"/>
      <c r="G10" s="14">
        <v>0.35713672384269302</v>
      </c>
      <c r="H10" s="14">
        <v>0.35189265393432501</v>
      </c>
      <c r="I10" s="14">
        <v>0.29478847414898102</v>
      </c>
      <c r="J10" s="14">
        <v>0.34273762468679603</v>
      </c>
      <c r="K10" s="14">
        <v>0.37012701379659801</v>
      </c>
      <c r="L10" s="14">
        <v>0.398610782511714</v>
      </c>
      <c r="M10" s="14"/>
      <c r="N10" s="14">
        <v>0.37528638876582099</v>
      </c>
      <c r="O10" s="14">
        <v>0.33235708933722502</v>
      </c>
      <c r="P10" s="14">
        <v>0.34585458495868998</v>
      </c>
      <c r="Q10" s="14">
        <v>0.362202330309642</v>
      </c>
      <c r="R10" s="14"/>
      <c r="S10" s="14">
        <v>0.35537361962889302</v>
      </c>
      <c r="T10" s="14">
        <v>0.35783835809415798</v>
      </c>
      <c r="U10" s="14">
        <v>0.39265221919279902</v>
      </c>
      <c r="V10" s="14">
        <v>0.34386979708973198</v>
      </c>
      <c r="W10" s="14">
        <v>0.35167406543825203</v>
      </c>
      <c r="X10" s="14">
        <v>0.34828138836946598</v>
      </c>
      <c r="Y10" s="14">
        <v>0.34798777140213299</v>
      </c>
      <c r="Z10" s="14">
        <v>0.26933923321334202</v>
      </c>
      <c r="AA10" s="14">
        <v>0.3523985574388</v>
      </c>
      <c r="AB10" s="14">
        <v>0.29882569852276902</v>
      </c>
      <c r="AC10" s="14">
        <v>0.34983086377986</v>
      </c>
      <c r="AD10" s="14">
        <v>0.57554536387398803</v>
      </c>
      <c r="AE10" s="14"/>
      <c r="AF10" s="14">
        <v>0.323835810445534</v>
      </c>
      <c r="AG10" s="14">
        <v>0.35732288910133903</v>
      </c>
      <c r="AH10" s="14">
        <v>0.42941061602017999</v>
      </c>
      <c r="AI10" s="14">
        <v>0.38136997831054198</v>
      </c>
      <c r="AJ10" s="14">
        <v>0.30076805326537498</v>
      </c>
      <c r="AK10" s="14"/>
      <c r="AL10" s="14">
        <v>0.36176743363501801</v>
      </c>
      <c r="AM10" s="14">
        <v>0.31284894310373002</v>
      </c>
      <c r="AN10" s="14">
        <v>0.30969411986090101</v>
      </c>
      <c r="AO10" s="14"/>
      <c r="AP10" s="14">
        <v>0.34681769249448702</v>
      </c>
      <c r="AQ10" s="14">
        <v>0.36214638570520002</v>
      </c>
      <c r="AR10" s="14"/>
      <c r="AS10" s="14">
        <v>0.33317081028457901</v>
      </c>
      <c r="AT10" s="14">
        <v>0.39456006736799998</v>
      </c>
      <c r="AU10" s="14"/>
      <c r="AV10" s="14">
        <v>0.32366999588732098</v>
      </c>
      <c r="AW10" s="14">
        <v>0.36645463581955701</v>
      </c>
      <c r="AX10" s="14"/>
      <c r="AY10" s="14">
        <v>0.337500249334172</v>
      </c>
      <c r="AZ10" s="14">
        <v>0.41366313873392802</v>
      </c>
      <c r="BA10" s="14"/>
      <c r="BB10" s="14">
        <v>0.34919924384984502</v>
      </c>
      <c r="BC10" s="14">
        <v>0.38097167620875</v>
      </c>
    </row>
    <row r="11" spans="2:55" x14ac:dyDescent="0.35">
      <c r="B11" s="15" t="s">
        <v>205</v>
      </c>
      <c r="C11" s="20">
        <v>0.32903005708190503</v>
      </c>
      <c r="D11" s="20">
        <v>0.323413214551661</v>
      </c>
      <c r="E11" s="20">
        <v>0.33347927881438899</v>
      </c>
      <c r="F11" s="20"/>
      <c r="G11" s="20">
        <v>0.30175663909823403</v>
      </c>
      <c r="H11" s="20">
        <v>0.23072446456472601</v>
      </c>
      <c r="I11" s="20">
        <v>0.32792061742522199</v>
      </c>
      <c r="J11" s="20">
        <v>0.38133900986851699</v>
      </c>
      <c r="K11" s="20">
        <v>0.35484411804913502</v>
      </c>
      <c r="L11" s="20">
        <v>0.36858460506479801</v>
      </c>
      <c r="M11" s="20"/>
      <c r="N11" s="20">
        <v>0.26852637176023603</v>
      </c>
      <c r="O11" s="20">
        <v>0.356127819769127</v>
      </c>
      <c r="P11" s="20">
        <v>0.32802107981690198</v>
      </c>
      <c r="Q11" s="20">
        <v>0.36385217252877</v>
      </c>
      <c r="R11" s="20"/>
      <c r="S11" s="20">
        <v>0.28245788095076402</v>
      </c>
      <c r="T11" s="20">
        <v>0.38457752908168302</v>
      </c>
      <c r="U11" s="20">
        <v>0.37057634271335999</v>
      </c>
      <c r="V11" s="20">
        <v>0.35833261134786198</v>
      </c>
      <c r="W11" s="20">
        <v>0.27844331545159701</v>
      </c>
      <c r="X11" s="20">
        <v>0.33072025144946698</v>
      </c>
      <c r="Y11" s="20">
        <v>0.37035622324161799</v>
      </c>
      <c r="Z11" s="20">
        <v>0.32660214766072598</v>
      </c>
      <c r="AA11" s="20">
        <v>0.28358274120353599</v>
      </c>
      <c r="AB11" s="20">
        <v>0.34276272076812597</v>
      </c>
      <c r="AC11" s="20">
        <v>0.37829585197890803</v>
      </c>
      <c r="AD11" s="20">
        <v>0.15821074039742899</v>
      </c>
      <c r="AE11" s="20"/>
      <c r="AF11" s="20">
        <v>0.34154092629184302</v>
      </c>
      <c r="AG11" s="20">
        <v>0.272232759104371</v>
      </c>
      <c r="AH11" s="20">
        <v>0.32581688134388898</v>
      </c>
      <c r="AI11" s="20">
        <v>0.33765436459780701</v>
      </c>
      <c r="AJ11" s="20">
        <v>0.44103614874929398</v>
      </c>
      <c r="AK11" s="20"/>
      <c r="AL11" s="20">
        <v>0.341494859492814</v>
      </c>
      <c r="AM11" s="20">
        <v>0.140852434407403</v>
      </c>
      <c r="AN11" s="20">
        <v>0.482935840724457</v>
      </c>
      <c r="AO11" s="20"/>
      <c r="AP11" s="20">
        <v>0.366103215305779</v>
      </c>
      <c r="AQ11" s="20">
        <v>0.291880092682967</v>
      </c>
      <c r="AR11" s="20"/>
      <c r="AS11" s="20">
        <v>0.33645100518234</v>
      </c>
      <c r="AT11" s="20">
        <v>0.29835708645668202</v>
      </c>
      <c r="AU11" s="20"/>
      <c r="AV11" s="20">
        <v>0.25002068662576898</v>
      </c>
      <c r="AW11" s="20">
        <v>0.35250790811469501</v>
      </c>
      <c r="AX11" s="20"/>
      <c r="AY11" s="20">
        <v>0.32166796862672598</v>
      </c>
      <c r="AZ11" s="20">
        <v>0.29432845554494902</v>
      </c>
      <c r="BA11" s="20"/>
      <c r="BB11" s="20">
        <v>0.31706182134365901</v>
      </c>
      <c r="BC11" s="20">
        <v>0.33098661049351003</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421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411</v>
      </c>
      <c r="C9" s="14">
        <v>0.29935309570940899</v>
      </c>
      <c r="D9" s="14">
        <v>0.30401445734893401</v>
      </c>
      <c r="E9" s="14">
        <v>0.29568243370056801</v>
      </c>
      <c r="F9" s="14"/>
      <c r="G9" s="14">
        <v>0.36824159506441101</v>
      </c>
      <c r="H9" s="14">
        <v>0.42873073610694301</v>
      </c>
      <c r="I9" s="14">
        <v>0.36803586720189402</v>
      </c>
      <c r="J9" s="14">
        <v>0.26931810316281002</v>
      </c>
      <c r="K9" s="14">
        <v>0.20988999739474701</v>
      </c>
      <c r="L9" s="14">
        <v>0.176433704882488</v>
      </c>
      <c r="M9" s="14"/>
      <c r="N9" s="14">
        <v>0.32828697249583699</v>
      </c>
      <c r="O9" s="14">
        <v>0.31090628908957102</v>
      </c>
      <c r="P9" s="14">
        <v>0.267842056289393</v>
      </c>
      <c r="Q9" s="14">
        <v>0.28014440156679599</v>
      </c>
      <c r="R9" s="14"/>
      <c r="S9" s="14">
        <v>0.37852573447243099</v>
      </c>
      <c r="T9" s="14">
        <v>0.226454261085134</v>
      </c>
      <c r="U9" s="14">
        <v>0.20258796790656899</v>
      </c>
      <c r="V9" s="14">
        <v>0.25317500276406801</v>
      </c>
      <c r="W9" s="14">
        <v>0.34586893268971303</v>
      </c>
      <c r="X9" s="14">
        <v>0.32284855152331499</v>
      </c>
      <c r="Y9" s="14">
        <v>0.22490448036063601</v>
      </c>
      <c r="Z9" s="14">
        <v>0.31695501638581702</v>
      </c>
      <c r="AA9" s="14">
        <v>0.43166968963270202</v>
      </c>
      <c r="AB9" s="14">
        <v>0.27610836298777602</v>
      </c>
      <c r="AC9" s="14">
        <v>0.27575344701836302</v>
      </c>
      <c r="AD9" s="14">
        <v>0.26147424286569998</v>
      </c>
      <c r="AE9" s="14"/>
      <c r="AF9" s="14">
        <v>0.28273686630152201</v>
      </c>
      <c r="AG9" s="14">
        <v>0.38281393018701398</v>
      </c>
      <c r="AH9" s="14">
        <v>0.23850621327607599</v>
      </c>
      <c r="AI9" s="14">
        <v>0.249870922442129</v>
      </c>
      <c r="AJ9" s="14">
        <v>0.25755343641802297</v>
      </c>
      <c r="AK9" s="14"/>
      <c r="AL9" s="14">
        <v>0.279406839309146</v>
      </c>
      <c r="AM9" s="14">
        <v>0.51482588421055497</v>
      </c>
      <c r="AN9" s="14">
        <v>0.20462417219721801</v>
      </c>
      <c r="AO9" s="14"/>
      <c r="AP9" s="14">
        <v>0.28803123577103601</v>
      </c>
      <c r="AQ9" s="14">
        <v>0.31160919303708501</v>
      </c>
      <c r="AR9" s="14"/>
      <c r="AS9" s="14">
        <v>0.317745194634388</v>
      </c>
      <c r="AT9" s="14">
        <v>0.271025413514629</v>
      </c>
      <c r="AU9" s="14"/>
      <c r="AV9" s="14">
        <v>0.43441525601087799</v>
      </c>
      <c r="AW9" s="14">
        <v>0.25443048356232301</v>
      </c>
      <c r="AX9" s="14"/>
      <c r="AY9" s="14">
        <v>0.325169150227957</v>
      </c>
      <c r="AZ9" s="14">
        <v>0.23015972155450801</v>
      </c>
      <c r="BA9" s="14"/>
      <c r="BB9" s="14">
        <v>0.31666942468800402</v>
      </c>
      <c r="BC9" s="14">
        <v>0.28468246775134798</v>
      </c>
    </row>
    <row r="10" spans="2:55" x14ac:dyDescent="0.35">
      <c r="B10" s="15" t="s">
        <v>412</v>
      </c>
      <c r="C10" s="14">
        <v>0.27065949804102801</v>
      </c>
      <c r="D10" s="14">
        <v>0.28640769450672698</v>
      </c>
      <c r="E10" s="14">
        <v>0.25607839348869299</v>
      </c>
      <c r="F10" s="14"/>
      <c r="G10" s="14">
        <v>0.33419317828816503</v>
      </c>
      <c r="H10" s="14">
        <v>0.31795790743152103</v>
      </c>
      <c r="I10" s="14">
        <v>0.25926014057788499</v>
      </c>
      <c r="J10" s="14">
        <v>0.25257573173835701</v>
      </c>
      <c r="K10" s="14">
        <v>0.23334036957608001</v>
      </c>
      <c r="L10" s="14">
        <v>0.23890871447974299</v>
      </c>
      <c r="M10" s="14"/>
      <c r="N10" s="14">
        <v>0.284497509907358</v>
      </c>
      <c r="O10" s="14">
        <v>0.24427608321392799</v>
      </c>
      <c r="P10" s="14">
        <v>0.27948831109702399</v>
      </c>
      <c r="Q10" s="14">
        <v>0.27754774482546402</v>
      </c>
      <c r="R10" s="14"/>
      <c r="S10" s="14">
        <v>0.284699975248696</v>
      </c>
      <c r="T10" s="14">
        <v>0.25354951302831502</v>
      </c>
      <c r="U10" s="14">
        <v>0.31607503053531499</v>
      </c>
      <c r="V10" s="14">
        <v>0.28678621031724999</v>
      </c>
      <c r="W10" s="14">
        <v>0.25340848923373599</v>
      </c>
      <c r="X10" s="14">
        <v>0.27713998796890599</v>
      </c>
      <c r="Y10" s="14">
        <v>0.23890871707116601</v>
      </c>
      <c r="Z10" s="14">
        <v>0.22547519991382201</v>
      </c>
      <c r="AA10" s="14">
        <v>0.193181547305283</v>
      </c>
      <c r="AB10" s="14">
        <v>0.30254288601562002</v>
      </c>
      <c r="AC10" s="14">
        <v>0.31849681385849998</v>
      </c>
      <c r="AD10" s="14">
        <v>0.384054243763925</v>
      </c>
      <c r="AE10" s="14"/>
      <c r="AF10" s="14">
        <v>0.26798574473716602</v>
      </c>
      <c r="AG10" s="14">
        <v>0.26538589127491002</v>
      </c>
      <c r="AH10" s="14">
        <v>0.30162411332456002</v>
      </c>
      <c r="AI10" s="14">
        <v>0.26292426858707701</v>
      </c>
      <c r="AJ10" s="14">
        <v>0.32500208849387402</v>
      </c>
      <c r="AK10" s="14"/>
      <c r="AL10" s="14">
        <v>0.26611205469507598</v>
      </c>
      <c r="AM10" s="14">
        <v>0.30610042637839502</v>
      </c>
      <c r="AN10" s="14">
        <v>0.27327490005823502</v>
      </c>
      <c r="AO10" s="14"/>
      <c r="AP10" s="14">
        <v>0.25953574607128599</v>
      </c>
      <c r="AQ10" s="14">
        <v>0.280137514186931</v>
      </c>
      <c r="AR10" s="14"/>
      <c r="AS10" s="14">
        <v>0.274347346544557</v>
      </c>
      <c r="AT10" s="14">
        <v>0.26433736167982402</v>
      </c>
      <c r="AU10" s="14"/>
      <c r="AV10" s="14">
        <v>0.25619955035685099</v>
      </c>
      <c r="AW10" s="14">
        <v>0.27542585845632001</v>
      </c>
      <c r="AX10" s="14"/>
      <c r="AY10" s="14">
        <v>0.26397126248565</v>
      </c>
      <c r="AZ10" s="14">
        <v>0.29867600694840601</v>
      </c>
      <c r="BA10" s="14"/>
      <c r="BB10" s="14">
        <v>0.26921967757192999</v>
      </c>
      <c r="BC10" s="14">
        <v>0.25508524786831999</v>
      </c>
    </row>
    <row r="11" spans="2:55" x14ac:dyDescent="0.35">
      <c r="B11" s="15" t="s">
        <v>205</v>
      </c>
      <c r="C11" s="20">
        <v>0.429987406249562</v>
      </c>
      <c r="D11" s="20">
        <v>0.40957784814433901</v>
      </c>
      <c r="E11" s="20">
        <v>0.44823917281073999</v>
      </c>
      <c r="F11" s="20"/>
      <c r="G11" s="20">
        <v>0.29756522664742502</v>
      </c>
      <c r="H11" s="20">
        <v>0.25331135646153602</v>
      </c>
      <c r="I11" s="20">
        <v>0.37270399222022099</v>
      </c>
      <c r="J11" s="20">
        <v>0.47810616509883302</v>
      </c>
      <c r="K11" s="20">
        <v>0.55676963302917404</v>
      </c>
      <c r="L11" s="20">
        <v>0.58465758063776896</v>
      </c>
      <c r="M11" s="20"/>
      <c r="N11" s="20">
        <v>0.387215517596805</v>
      </c>
      <c r="O11" s="20">
        <v>0.44481762769650102</v>
      </c>
      <c r="P11" s="20">
        <v>0.45266963261358301</v>
      </c>
      <c r="Q11" s="20">
        <v>0.442307853607741</v>
      </c>
      <c r="R11" s="20"/>
      <c r="S11" s="20">
        <v>0.33677429027887301</v>
      </c>
      <c r="T11" s="20">
        <v>0.51999622588655103</v>
      </c>
      <c r="U11" s="20">
        <v>0.48133700155811499</v>
      </c>
      <c r="V11" s="20">
        <v>0.460038786918682</v>
      </c>
      <c r="W11" s="20">
        <v>0.40072257807655098</v>
      </c>
      <c r="X11" s="20">
        <v>0.40001146050778003</v>
      </c>
      <c r="Y11" s="20">
        <v>0.53618680256819895</v>
      </c>
      <c r="Z11" s="20">
        <v>0.457569783700361</v>
      </c>
      <c r="AA11" s="20">
        <v>0.375148763062014</v>
      </c>
      <c r="AB11" s="20">
        <v>0.42134875099660501</v>
      </c>
      <c r="AC11" s="20">
        <v>0.405749739123137</v>
      </c>
      <c r="AD11" s="20">
        <v>0.35447151337037403</v>
      </c>
      <c r="AE11" s="20"/>
      <c r="AF11" s="20">
        <v>0.44927738896131197</v>
      </c>
      <c r="AG11" s="20">
        <v>0.35180017853807499</v>
      </c>
      <c r="AH11" s="20">
        <v>0.45986967339936402</v>
      </c>
      <c r="AI11" s="20">
        <v>0.48720480897079399</v>
      </c>
      <c r="AJ11" s="20">
        <v>0.41744447508810301</v>
      </c>
      <c r="AK11" s="20"/>
      <c r="AL11" s="20">
        <v>0.45448110599577701</v>
      </c>
      <c r="AM11" s="20">
        <v>0.17907368941105001</v>
      </c>
      <c r="AN11" s="20">
        <v>0.52210092774454697</v>
      </c>
      <c r="AO11" s="20"/>
      <c r="AP11" s="20">
        <v>0.452433018157678</v>
      </c>
      <c r="AQ11" s="20">
        <v>0.40825329277598399</v>
      </c>
      <c r="AR11" s="20"/>
      <c r="AS11" s="20">
        <v>0.407907458821055</v>
      </c>
      <c r="AT11" s="20">
        <v>0.46463722480554598</v>
      </c>
      <c r="AU11" s="20"/>
      <c r="AV11" s="20">
        <v>0.30938519363227102</v>
      </c>
      <c r="AW11" s="20">
        <v>0.47014365798135699</v>
      </c>
      <c r="AX11" s="20"/>
      <c r="AY11" s="20">
        <v>0.41085958728639399</v>
      </c>
      <c r="AZ11" s="20">
        <v>0.47116427149708601</v>
      </c>
      <c r="BA11" s="20"/>
      <c r="BB11" s="20">
        <v>0.41411089774006599</v>
      </c>
      <c r="BC11" s="20">
        <v>0.46023228438033198</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422</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411</v>
      </c>
      <c r="C9" s="14">
        <v>0.46274514642162201</v>
      </c>
      <c r="D9" s="14">
        <v>0.48022863116962899</v>
      </c>
      <c r="E9" s="14">
        <v>0.44604825630392197</v>
      </c>
      <c r="F9" s="14"/>
      <c r="G9" s="14">
        <v>0.50476473167660396</v>
      </c>
      <c r="H9" s="14">
        <v>0.56156045960490997</v>
      </c>
      <c r="I9" s="14">
        <v>0.46427822661277701</v>
      </c>
      <c r="J9" s="14">
        <v>0.44541979467474901</v>
      </c>
      <c r="K9" s="14">
        <v>0.39531848076777898</v>
      </c>
      <c r="L9" s="14">
        <v>0.41212554138073898</v>
      </c>
      <c r="M9" s="14"/>
      <c r="N9" s="14">
        <v>0.48463248025682698</v>
      </c>
      <c r="O9" s="14">
        <v>0.45911805907257902</v>
      </c>
      <c r="P9" s="14">
        <v>0.43178018432399601</v>
      </c>
      <c r="Q9" s="14">
        <v>0.46774671404886897</v>
      </c>
      <c r="R9" s="14"/>
      <c r="S9" s="14">
        <v>0.52572412800213297</v>
      </c>
      <c r="T9" s="14">
        <v>0.39949680783025798</v>
      </c>
      <c r="U9" s="14">
        <v>0.36147141471799699</v>
      </c>
      <c r="V9" s="14">
        <v>0.47082576060008902</v>
      </c>
      <c r="W9" s="14">
        <v>0.51764771182932601</v>
      </c>
      <c r="X9" s="14">
        <v>0.49032332010233098</v>
      </c>
      <c r="Y9" s="14">
        <v>0.48725209000706399</v>
      </c>
      <c r="Z9" s="14">
        <v>0.51648357765368702</v>
      </c>
      <c r="AA9" s="14">
        <v>0.51269541268607</v>
      </c>
      <c r="AB9" s="14">
        <v>0.43958050616627398</v>
      </c>
      <c r="AC9" s="14">
        <v>0.4296374413779</v>
      </c>
      <c r="AD9" s="14">
        <v>0.283739949989884</v>
      </c>
      <c r="AE9" s="14"/>
      <c r="AF9" s="14">
        <v>0.46734855142621901</v>
      </c>
      <c r="AG9" s="14">
        <v>0.533428625692975</v>
      </c>
      <c r="AH9" s="14">
        <v>0.37802739219418902</v>
      </c>
      <c r="AI9" s="14">
        <v>0.436193012070411</v>
      </c>
      <c r="AJ9" s="14">
        <v>0.45342785702517602</v>
      </c>
      <c r="AK9" s="14"/>
      <c r="AL9" s="14">
        <v>0.450409274080733</v>
      </c>
      <c r="AM9" s="14">
        <v>0.633055885625466</v>
      </c>
      <c r="AN9" s="14">
        <v>0.338601432375358</v>
      </c>
      <c r="AO9" s="14"/>
      <c r="AP9" s="14">
        <v>0.42780751752729501</v>
      </c>
      <c r="AQ9" s="14">
        <v>0.49041101494599698</v>
      </c>
      <c r="AR9" s="14"/>
      <c r="AS9" s="14">
        <v>0.46792362578847202</v>
      </c>
      <c r="AT9" s="14">
        <v>0.46356706871742998</v>
      </c>
      <c r="AU9" s="14"/>
      <c r="AV9" s="14">
        <v>0.57258906595035997</v>
      </c>
      <c r="AW9" s="14">
        <v>0.42697090521705799</v>
      </c>
      <c r="AX9" s="14"/>
      <c r="AY9" s="14">
        <v>0.47401380979170099</v>
      </c>
      <c r="AZ9" s="14">
        <v>0.49624035244841602</v>
      </c>
      <c r="BA9" s="14"/>
      <c r="BB9" s="14">
        <v>0.47223810818482198</v>
      </c>
      <c r="BC9" s="14">
        <v>0.47499168913365097</v>
      </c>
    </row>
    <row r="10" spans="2:55" x14ac:dyDescent="0.35">
      <c r="B10" s="15" t="s">
        <v>412</v>
      </c>
      <c r="C10" s="14">
        <v>0.28936643038440502</v>
      </c>
      <c r="D10" s="14">
        <v>0.29481348272091101</v>
      </c>
      <c r="E10" s="14">
        <v>0.28489917076032401</v>
      </c>
      <c r="F10" s="14"/>
      <c r="G10" s="14">
        <v>0.231998799094249</v>
      </c>
      <c r="H10" s="14">
        <v>0.25892122186779598</v>
      </c>
      <c r="I10" s="14">
        <v>0.26671163549124399</v>
      </c>
      <c r="J10" s="14">
        <v>0.27130079241064697</v>
      </c>
      <c r="K10" s="14">
        <v>0.32206832049018802</v>
      </c>
      <c r="L10" s="14">
        <v>0.36344540143138199</v>
      </c>
      <c r="M10" s="14"/>
      <c r="N10" s="14">
        <v>0.31240292329345898</v>
      </c>
      <c r="O10" s="14">
        <v>0.27269119722948998</v>
      </c>
      <c r="P10" s="14">
        <v>0.31425978520037301</v>
      </c>
      <c r="Q10" s="14">
        <v>0.26226291981439198</v>
      </c>
      <c r="R10" s="14"/>
      <c r="S10" s="14">
        <v>0.28651366211482998</v>
      </c>
      <c r="T10" s="14">
        <v>0.30666649423762699</v>
      </c>
      <c r="U10" s="14">
        <v>0.334389394836837</v>
      </c>
      <c r="V10" s="14">
        <v>0.31413487069775697</v>
      </c>
      <c r="W10" s="14">
        <v>0.26895403659054601</v>
      </c>
      <c r="X10" s="14">
        <v>0.26055115740650697</v>
      </c>
      <c r="Y10" s="14">
        <v>0.26616364806415399</v>
      </c>
      <c r="Z10" s="14">
        <v>0.18429947977995001</v>
      </c>
      <c r="AA10" s="14">
        <v>0.24003515932946601</v>
      </c>
      <c r="AB10" s="14">
        <v>0.29761188594937499</v>
      </c>
      <c r="AC10" s="14">
        <v>0.33963456848722301</v>
      </c>
      <c r="AD10" s="14">
        <v>0.44108546064447601</v>
      </c>
      <c r="AE10" s="14"/>
      <c r="AF10" s="14">
        <v>0.30563998391068298</v>
      </c>
      <c r="AG10" s="14">
        <v>0.260966781371059</v>
      </c>
      <c r="AH10" s="14">
        <v>0.37200960150947598</v>
      </c>
      <c r="AI10" s="14">
        <v>0.31673063347652802</v>
      </c>
      <c r="AJ10" s="14">
        <v>0.25147384923187099</v>
      </c>
      <c r="AK10" s="14"/>
      <c r="AL10" s="14">
        <v>0.29178700977286498</v>
      </c>
      <c r="AM10" s="14">
        <v>0.23067346409793699</v>
      </c>
      <c r="AN10" s="14">
        <v>0.35844703181417997</v>
      </c>
      <c r="AO10" s="14"/>
      <c r="AP10" s="14">
        <v>0.28969587489217402</v>
      </c>
      <c r="AQ10" s="14">
        <v>0.29330448271925003</v>
      </c>
      <c r="AR10" s="14"/>
      <c r="AS10" s="14">
        <v>0.26942260315975802</v>
      </c>
      <c r="AT10" s="14">
        <v>0.320770541979218</v>
      </c>
      <c r="AU10" s="14"/>
      <c r="AV10" s="14">
        <v>0.243064335487885</v>
      </c>
      <c r="AW10" s="14">
        <v>0.30918832328171098</v>
      </c>
      <c r="AX10" s="14"/>
      <c r="AY10" s="14">
        <v>0.28287275566127101</v>
      </c>
      <c r="AZ10" s="14">
        <v>0.30043446865468398</v>
      </c>
      <c r="BA10" s="14"/>
      <c r="BB10" s="14">
        <v>0.29900326865899801</v>
      </c>
      <c r="BC10" s="14">
        <v>0.27080084279256</v>
      </c>
    </row>
    <row r="11" spans="2:55" x14ac:dyDescent="0.35">
      <c r="B11" s="15" t="s">
        <v>205</v>
      </c>
      <c r="C11" s="20">
        <v>0.247888423193974</v>
      </c>
      <c r="D11" s="20">
        <v>0.22495788610945899</v>
      </c>
      <c r="E11" s="20">
        <v>0.26905257293575402</v>
      </c>
      <c r="F11" s="20"/>
      <c r="G11" s="20">
        <v>0.26323646922914601</v>
      </c>
      <c r="H11" s="20">
        <v>0.179518318527295</v>
      </c>
      <c r="I11" s="20">
        <v>0.269010137895979</v>
      </c>
      <c r="J11" s="20">
        <v>0.28327941291460401</v>
      </c>
      <c r="K11" s="20">
        <v>0.282613198742033</v>
      </c>
      <c r="L11" s="20">
        <v>0.22442905718787901</v>
      </c>
      <c r="M11" s="20"/>
      <c r="N11" s="20">
        <v>0.20296459644971299</v>
      </c>
      <c r="O11" s="20">
        <v>0.268190743697931</v>
      </c>
      <c r="P11" s="20">
        <v>0.25396003047563098</v>
      </c>
      <c r="Q11" s="20">
        <v>0.26999036613673999</v>
      </c>
      <c r="R11" s="20"/>
      <c r="S11" s="20">
        <v>0.18776220988303699</v>
      </c>
      <c r="T11" s="20">
        <v>0.29383669793211498</v>
      </c>
      <c r="U11" s="20">
        <v>0.30413919044516602</v>
      </c>
      <c r="V11" s="20">
        <v>0.21503936870215401</v>
      </c>
      <c r="W11" s="20">
        <v>0.21339825158012901</v>
      </c>
      <c r="X11" s="20">
        <v>0.24912552249116199</v>
      </c>
      <c r="Y11" s="20">
        <v>0.24658426192878199</v>
      </c>
      <c r="Z11" s="20">
        <v>0.299216942566363</v>
      </c>
      <c r="AA11" s="20">
        <v>0.247269427984464</v>
      </c>
      <c r="AB11" s="20">
        <v>0.26280760788435098</v>
      </c>
      <c r="AC11" s="20">
        <v>0.23072799013487699</v>
      </c>
      <c r="AD11" s="20">
        <v>0.27517458936563999</v>
      </c>
      <c r="AE11" s="20"/>
      <c r="AF11" s="20">
        <v>0.22701146466309799</v>
      </c>
      <c r="AG11" s="20">
        <v>0.205604592935967</v>
      </c>
      <c r="AH11" s="20">
        <v>0.249963006296335</v>
      </c>
      <c r="AI11" s="20">
        <v>0.247076354453061</v>
      </c>
      <c r="AJ11" s="20">
        <v>0.29509829374295299</v>
      </c>
      <c r="AK11" s="20"/>
      <c r="AL11" s="20">
        <v>0.25780371614640202</v>
      </c>
      <c r="AM11" s="20">
        <v>0.13627065027659699</v>
      </c>
      <c r="AN11" s="20">
        <v>0.30295153581046202</v>
      </c>
      <c r="AO11" s="20"/>
      <c r="AP11" s="20">
        <v>0.28249660758053102</v>
      </c>
      <c r="AQ11" s="20">
        <v>0.21628450233475199</v>
      </c>
      <c r="AR11" s="20"/>
      <c r="AS11" s="20">
        <v>0.26265377105177001</v>
      </c>
      <c r="AT11" s="20">
        <v>0.21566238930335199</v>
      </c>
      <c r="AU11" s="20"/>
      <c r="AV11" s="20">
        <v>0.184346598561755</v>
      </c>
      <c r="AW11" s="20">
        <v>0.26384077150123098</v>
      </c>
      <c r="AX11" s="20"/>
      <c r="AY11" s="20">
        <v>0.243113434547027</v>
      </c>
      <c r="AZ11" s="20">
        <v>0.20332517889689999</v>
      </c>
      <c r="BA11" s="20"/>
      <c r="BB11" s="20">
        <v>0.22875862315618001</v>
      </c>
      <c r="BC11" s="20">
        <v>0.25420746807378902</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423</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411</v>
      </c>
      <c r="C9" s="14">
        <v>0.24843159488595401</v>
      </c>
      <c r="D9" s="14">
        <v>0.26923773188209299</v>
      </c>
      <c r="E9" s="14">
        <v>0.22790685846106801</v>
      </c>
      <c r="F9" s="14"/>
      <c r="G9" s="14">
        <v>0.25328583019431999</v>
      </c>
      <c r="H9" s="14">
        <v>0.36124735706140398</v>
      </c>
      <c r="I9" s="14">
        <v>0.271542002440328</v>
      </c>
      <c r="J9" s="14">
        <v>0.24132810631718299</v>
      </c>
      <c r="K9" s="14">
        <v>0.23671757182203801</v>
      </c>
      <c r="L9" s="14">
        <v>0.147708744802211</v>
      </c>
      <c r="M9" s="14"/>
      <c r="N9" s="14">
        <v>0.24254285229612901</v>
      </c>
      <c r="O9" s="14">
        <v>0.25559799343495498</v>
      </c>
      <c r="P9" s="14">
        <v>0.23337257225792299</v>
      </c>
      <c r="Q9" s="14">
        <v>0.25864549167518602</v>
      </c>
      <c r="R9" s="14"/>
      <c r="S9" s="14">
        <v>0.28450806244554999</v>
      </c>
      <c r="T9" s="14">
        <v>0.178966677028121</v>
      </c>
      <c r="U9" s="14">
        <v>0.205136927381151</v>
      </c>
      <c r="V9" s="14">
        <v>0.236244550403965</v>
      </c>
      <c r="W9" s="14">
        <v>0.25131369012921301</v>
      </c>
      <c r="X9" s="14">
        <v>0.23250755391670599</v>
      </c>
      <c r="Y9" s="14">
        <v>0.19697672591852999</v>
      </c>
      <c r="Z9" s="14">
        <v>0.30019737405212599</v>
      </c>
      <c r="AA9" s="14">
        <v>0.29580453462413597</v>
      </c>
      <c r="AB9" s="14">
        <v>0.295356626697653</v>
      </c>
      <c r="AC9" s="14">
        <v>0.22991682184955101</v>
      </c>
      <c r="AD9" s="14">
        <v>0.35717033880063298</v>
      </c>
      <c r="AE9" s="14"/>
      <c r="AF9" s="14">
        <v>0.19632479169314901</v>
      </c>
      <c r="AG9" s="14">
        <v>0.318559279892003</v>
      </c>
      <c r="AH9" s="14">
        <v>0.248630354948569</v>
      </c>
      <c r="AI9" s="14">
        <v>0.22121788378531099</v>
      </c>
      <c r="AJ9" s="14">
        <v>0.23421354601507899</v>
      </c>
      <c r="AK9" s="14"/>
      <c r="AL9" s="14">
        <v>0.22938752587045</v>
      </c>
      <c r="AM9" s="14">
        <v>0.45365338590158399</v>
      </c>
      <c r="AN9" s="14">
        <v>0.15888084994426999</v>
      </c>
      <c r="AO9" s="14"/>
      <c r="AP9" s="14">
        <v>0.213243318506525</v>
      </c>
      <c r="AQ9" s="14">
        <v>0.28085169983920899</v>
      </c>
      <c r="AR9" s="14"/>
      <c r="AS9" s="14">
        <v>0.23487764956861801</v>
      </c>
      <c r="AT9" s="14">
        <v>0.26931184227334898</v>
      </c>
      <c r="AU9" s="14"/>
      <c r="AV9" s="14">
        <v>0.32204320440386902</v>
      </c>
      <c r="AW9" s="14">
        <v>0.22291998022528201</v>
      </c>
      <c r="AX9" s="14"/>
      <c r="AY9" s="14">
        <v>0.25715294229121499</v>
      </c>
      <c r="AZ9" s="14">
        <v>0.233516607833606</v>
      </c>
      <c r="BA9" s="14"/>
      <c r="BB9" s="14">
        <v>0.25768221403137398</v>
      </c>
      <c r="BC9" s="14">
        <v>0.225649332417895</v>
      </c>
    </row>
    <row r="10" spans="2:55" x14ac:dyDescent="0.35">
      <c r="B10" s="15" t="s">
        <v>412</v>
      </c>
      <c r="C10" s="14">
        <v>0.249351418668077</v>
      </c>
      <c r="D10" s="14">
        <v>0.27648712296893602</v>
      </c>
      <c r="E10" s="14">
        <v>0.223588008972117</v>
      </c>
      <c r="F10" s="14"/>
      <c r="G10" s="14">
        <v>0.34628787433130398</v>
      </c>
      <c r="H10" s="14">
        <v>0.27844142293948498</v>
      </c>
      <c r="I10" s="14">
        <v>0.24607879907851901</v>
      </c>
      <c r="J10" s="14">
        <v>0.25128387113413497</v>
      </c>
      <c r="K10" s="14">
        <v>0.219028938999</v>
      </c>
      <c r="L10" s="14">
        <v>0.18280898474650301</v>
      </c>
      <c r="M10" s="14"/>
      <c r="N10" s="14">
        <v>0.27455843666185498</v>
      </c>
      <c r="O10" s="14">
        <v>0.22988042692765001</v>
      </c>
      <c r="P10" s="14">
        <v>0.264861417270086</v>
      </c>
      <c r="Q10" s="14">
        <v>0.230738902171467</v>
      </c>
      <c r="R10" s="14"/>
      <c r="S10" s="14">
        <v>0.30087328653594397</v>
      </c>
      <c r="T10" s="14">
        <v>0.25023674332845097</v>
      </c>
      <c r="U10" s="14">
        <v>0.232986531124274</v>
      </c>
      <c r="V10" s="14">
        <v>0.268441965328164</v>
      </c>
      <c r="W10" s="14">
        <v>0.25359023992698099</v>
      </c>
      <c r="X10" s="14">
        <v>0.26120422063431997</v>
      </c>
      <c r="Y10" s="14">
        <v>0.239153589788557</v>
      </c>
      <c r="Z10" s="14">
        <v>0.18837162264471</v>
      </c>
      <c r="AA10" s="14">
        <v>0.217226686095991</v>
      </c>
      <c r="AB10" s="14">
        <v>0.20495242980429901</v>
      </c>
      <c r="AC10" s="14">
        <v>0.26142317807849702</v>
      </c>
      <c r="AD10" s="14">
        <v>0.28554117555431602</v>
      </c>
      <c r="AE10" s="14"/>
      <c r="AF10" s="14">
        <v>0.25425630999153798</v>
      </c>
      <c r="AG10" s="14">
        <v>0.26104283351921798</v>
      </c>
      <c r="AH10" s="14">
        <v>0.230231194290096</v>
      </c>
      <c r="AI10" s="14">
        <v>0.28476208557502602</v>
      </c>
      <c r="AJ10" s="14">
        <v>0.23287523108753599</v>
      </c>
      <c r="AK10" s="14"/>
      <c r="AL10" s="14">
        <v>0.24621720574539999</v>
      </c>
      <c r="AM10" s="14">
        <v>0.288743218519386</v>
      </c>
      <c r="AN10" s="14">
        <v>0.22467447478392599</v>
      </c>
      <c r="AO10" s="14"/>
      <c r="AP10" s="14">
        <v>0.25254148291124301</v>
      </c>
      <c r="AQ10" s="14">
        <v>0.24623546850825201</v>
      </c>
      <c r="AR10" s="14"/>
      <c r="AS10" s="14">
        <v>0.26177210309726401</v>
      </c>
      <c r="AT10" s="14">
        <v>0.228934339463121</v>
      </c>
      <c r="AU10" s="14"/>
      <c r="AV10" s="14">
        <v>0.30042940302381099</v>
      </c>
      <c r="AW10" s="14">
        <v>0.23440663245746099</v>
      </c>
      <c r="AX10" s="14"/>
      <c r="AY10" s="14">
        <v>0.240986787245654</v>
      </c>
      <c r="AZ10" s="14">
        <v>0.27591156286546098</v>
      </c>
      <c r="BA10" s="14"/>
      <c r="BB10" s="14">
        <v>0.24415398003945399</v>
      </c>
      <c r="BC10" s="14">
        <v>0.26472527291917503</v>
      </c>
    </row>
    <row r="11" spans="2:55" x14ac:dyDescent="0.35">
      <c r="B11" s="15" t="s">
        <v>205</v>
      </c>
      <c r="C11" s="20">
        <v>0.50221698644596902</v>
      </c>
      <c r="D11" s="20">
        <v>0.45427514514897099</v>
      </c>
      <c r="E11" s="20">
        <v>0.54850513256681499</v>
      </c>
      <c r="F11" s="20"/>
      <c r="G11" s="20">
        <v>0.40042629547437603</v>
      </c>
      <c r="H11" s="20">
        <v>0.36031121999911098</v>
      </c>
      <c r="I11" s="20">
        <v>0.48237919848115302</v>
      </c>
      <c r="J11" s="20">
        <v>0.50738802254868198</v>
      </c>
      <c r="K11" s="20">
        <v>0.54425348917896199</v>
      </c>
      <c r="L11" s="20">
        <v>0.66948227045128605</v>
      </c>
      <c r="M11" s="20"/>
      <c r="N11" s="20">
        <v>0.48289871104201598</v>
      </c>
      <c r="O11" s="20">
        <v>0.51452157963739498</v>
      </c>
      <c r="P11" s="20">
        <v>0.50176601047199099</v>
      </c>
      <c r="Q11" s="20">
        <v>0.510615606153347</v>
      </c>
      <c r="R11" s="20"/>
      <c r="S11" s="20">
        <v>0.41461865101850598</v>
      </c>
      <c r="T11" s="20">
        <v>0.570796579643429</v>
      </c>
      <c r="U11" s="20">
        <v>0.561876541494574</v>
      </c>
      <c r="V11" s="20">
        <v>0.49531348426787097</v>
      </c>
      <c r="W11" s="20">
        <v>0.495096069943807</v>
      </c>
      <c r="X11" s="20">
        <v>0.50628822544897301</v>
      </c>
      <c r="Y11" s="20">
        <v>0.56386968429291195</v>
      </c>
      <c r="Z11" s="20">
        <v>0.51143100330316404</v>
      </c>
      <c r="AA11" s="20">
        <v>0.48696877927987298</v>
      </c>
      <c r="AB11" s="20">
        <v>0.49969094349804799</v>
      </c>
      <c r="AC11" s="20">
        <v>0.508660000071952</v>
      </c>
      <c r="AD11" s="20">
        <v>0.357288485645051</v>
      </c>
      <c r="AE11" s="20"/>
      <c r="AF11" s="20">
        <v>0.54941889831531299</v>
      </c>
      <c r="AG11" s="20">
        <v>0.42039788658878002</v>
      </c>
      <c r="AH11" s="20">
        <v>0.52113845076133503</v>
      </c>
      <c r="AI11" s="20">
        <v>0.49402003063966299</v>
      </c>
      <c r="AJ11" s="20">
        <v>0.53291122289738502</v>
      </c>
      <c r="AK11" s="20"/>
      <c r="AL11" s="20">
        <v>0.52439526838414996</v>
      </c>
      <c r="AM11" s="20">
        <v>0.25760339557903</v>
      </c>
      <c r="AN11" s="20">
        <v>0.61644467527180402</v>
      </c>
      <c r="AO11" s="20"/>
      <c r="AP11" s="20">
        <v>0.53421519858223199</v>
      </c>
      <c r="AQ11" s="20">
        <v>0.472912831652539</v>
      </c>
      <c r="AR11" s="20"/>
      <c r="AS11" s="20">
        <v>0.50335024733411704</v>
      </c>
      <c r="AT11" s="20">
        <v>0.50175381826353005</v>
      </c>
      <c r="AU11" s="20"/>
      <c r="AV11" s="20">
        <v>0.37752739257231899</v>
      </c>
      <c r="AW11" s="20">
        <v>0.54267338731725701</v>
      </c>
      <c r="AX11" s="20"/>
      <c r="AY11" s="20">
        <v>0.50186027046313098</v>
      </c>
      <c r="AZ11" s="20">
        <v>0.49057182930093302</v>
      </c>
      <c r="BA11" s="20"/>
      <c r="BB11" s="20">
        <v>0.49816380592917198</v>
      </c>
      <c r="BC11" s="20">
        <v>0.50962539466293</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424</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411</v>
      </c>
      <c r="C9" s="14">
        <v>0.44855233376204201</v>
      </c>
      <c r="D9" s="14">
        <v>0.44366367633123699</v>
      </c>
      <c r="E9" s="14">
        <v>0.45272019278384401</v>
      </c>
      <c r="F9" s="14"/>
      <c r="G9" s="14">
        <v>0.46611387246316699</v>
      </c>
      <c r="H9" s="14">
        <v>0.496888113044265</v>
      </c>
      <c r="I9" s="14">
        <v>0.44349528380488301</v>
      </c>
      <c r="J9" s="14">
        <v>0.41960029799732301</v>
      </c>
      <c r="K9" s="14">
        <v>0.409241625378236</v>
      </c>
      <c r="L9" s="14">
        <v>0.45139983872965</v>
      </c>
      <c r="M9" s="14"/>
      <c r="N9" s="14">
        <v>0.434930202289667</v>
      </c>
      <c r="O9" s="14">
        <v>0.45278344963905298</v>
      </c>
      <c r="P9" s="14">
        <v>0.43861751922360298</v>
      </c>
      <c r="Q9" s="14">
        <v>0.46320311138999698</v>
      </c>
      <c r="R9" s="14"/>
      <c r="S9" s="14">
        <v>0.47808560330952099</v>
      </c>
      <c r="T9" s="14">
        <v>0.40317967939017102</v>
      </c>
      <c r="U9" s="14">
        <v>0.41012045752607001</v>
      </c>
      <c r="V9" s="14">
        <v>0.40892078323834602</v>
      </c>
      <c r="W9" s="14">
        <v>0.48584723798663598</v>
      </c>
      <c r="X9" s="14">
        <v>0.45987665132834898</v>
      </c>
      <c r="Y9" s="14">
        <v>0.42833110259875601</v>
      </c>
      <c r="Z9" s="14">
        <v>0.50998507055856002</v>
      </c>
      <c r="AA9" s="14">
        <v>0.45910099740531002</v>
      </c>
      <c r="AB9" s="14">
        <v>0.49599551928290703</v>
      </c>
      <c r="AC9" s="14">
        <v>0.413708666364273</v>
      </c>
      <c r="AD9" s="14">
        <v>0.45652490191033401</v>
      </c>
      <c r="AE9" s="14"/>
      <c r="AF9" s="14">
        <v>0.43560009485517998</v>
      </c>
      <c r="AG9" s="14">
        <v>0.50052608099116203</v>
      </c>
      <c r="AH9" s="14">
        <v>0.47048502724108299</v>
      </c>
      <c r="AI9" s="14">
        <v>0.40709055788585902</v>
      </c>
      <c r="AJ9" s="14">
        <v>0.37808399844710899</v>
      </c>
      <c r="AK9" s="14"/>
      <c r="AL9" s="14">
        <v>0.43667829759995502</v>
      </c>
      <c r="AM9" s="14">
        <v>0.62882182433054501</v>
      </c>
      <c r="AN9" s="14">
        <v>0.30015286795542401</v>
      </c>
      <c r="AO9" s="14"/>
      <c r="AP9" s="14">
        <v>0.38969868132549002</v>
      </c>
      <c r="AQ9" s="14">
        <v>0.49946564385073899</v>
      </c>
      <c r="AR9" s="14"/>
      <c r="AS9" s="14">
        <v>0.42810009318019598</v>
      </c>
      <c r="AT9" s="14">
        <v>0.482138211994106</v>
      </c>
      <c r="AU9" s="14"/>
      <c r="AV9" s="14">
        <v>0.51231342434868299</v>
      </c>
      <c r="AW9" s="14">
        <v>0.429004639212623</v>
      </c>
      <c r="AX9" s="14"/>
      <c r="AY9" s="14">
        <v>0.45414823991981901</v>
      </c>
      <c r="AZ9" s="14">
        <v>0.47324459446045603</v>
      </c>
      <c r="BA9" s="14"/>
      <c r="BB9" s="14">
        <v>0.46314287529078801</v>
      </c>
      <c r="BC9" s="14">
        <v>0.45118294908800399</v>
      </c>
    </row>
    <row r="10" spans="2:55" x14ac:dyDescent="0.35">
      <c r="B10" s="15" t="s">
        <v>412</v>
      </c>
      <c r="C10" s="14">
        <v>0.24695052296101699</v>
      </c>
      <c r="D10" s="14">
        <v>0.26376348889241602</v>
      </c>
      <c r="E10" s="14">
        <v>0.231259921563089</v>
      </c>
      <c r="F10" s="14"/>
      <c r="G10" s="14">
        <v>0.291028102200662</v>
      </c>
      <c r="H10" s="14">
        <v>0.28121950373041898</v>
      </c>
      <c r="I10" s="14">
        <v>0.22994398050544601</v>
      </c>
      <c r="J10" s="14">
        <v>0.230688650502959</v>
      </c>
      <c r="K10" s="14">
        <v>0.23618937524900899</v>
      </c>
      <c r="L10" s="14">
        <v>0.22400534869876099</v>
      </c>
      <c r="M10" s="14"/>
      <c r="N10" s="14">
        <v>0.27829084640502799</v>
      </c>
      <c r="O10" s="14">
        <v>0.23611920288565599</v>
      </c>
      <c r="P10" s="14">
        <v>0.24251811837867701</v>
      </c>
      <c r="Q10" s="14">
        <v>0.230238613789158</v>
      </c>
      <c r="R10" s="14"/>
      <c r="S10" s="14">
        <v>0.29227880700678699</v>
      </c>
      <c r="T10" s="14">
        <v>0.21608193818191901</v>
      </c>
      <c r="U10" s="14">
        <v>0.28432334089537697</v>
      </c>
      <c r="V10" s="14">
        <v>0.27361173252883098</v>
      </c>
      <c r="W10" s="14">
        <v>0.24774564953959699</v>
      </c>
      <c r="X10" s="14">
        <v>0.24135554411823501</v>
      </c>
      <c r="Y10" s="14">
        <v>0.22397853343275001</v>
      </c>
      <c r="Z10" s="14">
        <v>0.16319520948052901</v>
      </c>
      <c r="AA10" s="14">
        <v>0.23922008617918999</v>
      </c>
      <c r="AB10" s="14">
        <v>0.22979442268893699</v>
      </c>
      <c r="AC10" s="14">
        <v>0.25484999772385297</v>
      </c>
      <c r="AD10" s="14">
        <v>0.24480171510303</v>
      </c>
      <c r="AE10" s="14"/>
      <c r="AF10" s="14">
        <v>0.27580411705840002</v>
      </c>
      <c r="AG10" s="14">
        <v>0.241469922368727</v>
      </c>
      <c r="AH10" s="14">
        <v>0.25832543471585601</v>
      </c>
      <c r="AI10" s="14">
        <v>0.21916023463787301</v>
      </c>
      <c r="AJ10" s="14">
        <v>0.27281058252092499</v>
      </c>
      <c r="AK10" s="14"/>
      <c r="AL10" s="14">
        <v>0.24092920618629601</v>
      </c>
      <c r="AM10" s="14">
        <v>0.287748982676092</v>
      </c>
      <c r="AN10" s="14">
        <v>0.26125886383405</v>
      </c>
      <c r="AO10" s="14"/>
      <c r="AP10" s="14">
        <v>0.26668543128245997</v>
      </c>
      <c r="AQ10" s="14">
        <v>0.233431108837201</v>
      </c>
      <c r="AR10" s="14"/>
      <c r="AS10" s="14">
        <v>0.26118265615764802</v>
      </c>
      <c r="AT10" s="14">
        <v>0.229071116042904</v>
      </c>
      <c r="AU10" s="14"/>
      <c r="AV10" s="14">
        <v>0.245824526964048</v>
      </c>
      <c r="AW10" s="14">
        <v>0.248282586432022</v>
      </c>
      <c r="AX10" s="14"/>
      <c r="AY10" s="14">
        <v>0.247035618226673</v>
      </c>
      <c r="AZ10" s="14">
        <v>0.256354656095231</v>
      </c>
      <c r="BA10" s="14"/>
      <c r="BB10" s="14">
        <v>0.250397029708263</v>
      </c>
      <c r="BC10" s="14">
        <v>0.25613291897774998</v>
      </c>
    </row>
    <row r="11" spans="2:55" x14ac:dyDescent="0.35">
      <c r="B11" s="15" t="s">
        <v>205</v>
      </c>
      <c r="C11" s="20">
        <v>0.30449714327694</v>
      </c>
      <c r="D11" s="20">
        <v>0.29257283477634599</v>
      </c>
      <c r="E11" s="20">
        <v>0.31601988565306699</v>
      </c>
      <c r="F11" s="20"/>
      <c r="G11" s="20">
        <v>0.24285802533617101</v>
      </c>
      <c r="H11" s="20">
        <v>0.22189238322531599</v>
      </c>
      <c r="I11" s="20">
        <v>0.32656073568967098</v>
      </c>
      <c r="J11" s="20">
        <v>0.34971105149971798</v>
      </c>
      <c r="K11" s="20">
        <v>0.35456899937275599</v>
      </c>
      <c r="L11" s="20">
        <v>0.32459481257158901</v>
      </c>
      <c r="M11" s="20"/>
      <c r="N11" s="20">
        <v>0.28677895130530501</v>
      </c>
      <c r="O11" s="20">
        <v>0.311097347475291</v>
      </c>
      <c r="P11" s="20">
        <v>0.31886436239771998</v>
      </c>
      <c r="Q11" s="20">
        <v>0.30655827482084402</v>
      </c>
      <c r="R11" s="20"/>
      <c r="S11" s="20">
        <v>0.22963558968369099</v>
      </c>
      <c r="T11" s="20">
        <v>0.38073838242790897</v>
      </c>
      <c r="U11" s="20">
        <v>0.30555620157855301</v>
      </c>
      <c r="V11" s="20">
        <v>0.31746748423282201</v>
      </c>
      <c r="W11" s="20">
        <v>0.26640711247376597</v>
      </c>
      <c r="X11" s="20">
        <v>0.29876780455341601</v>
      </c>
      <c r="Y11" s="20">
        <v>0.34769036396849301</v>
      </c>
      <c r="Z11" s="20">
        <v>0.32681971996091103</v>
      </c>
      <c r="AA11" s="20">
        <v>0.30167891641549899</v>
      </c>
      <c r="AB11" s="20">
        <v>0.27421005802815601</v>
      </c>
      <c r="AC11" s="20">
        <v>0.33144133591187402</v>
      </c>
      <c r="AD11" s="20">
        <v>0.29867338298663598</v>
      </c>
      <c r="AE11" s="20"/>
      <c r="AF11" s="20">
        <v>0.28859578808642</v>
      </c>
      <c r="AG11" s="20">
        <v>0.25800399664011098</v>
      </c>
      <c r="AH11" s="20">
        <v>0.27118953804306101</v>
      </c>
      <c r="AI11" s="20">
        <v>0.373749207476268</v>
      </c>
      <c r="AJ11" s="20">
        <v>0.34910541903196601</v>
      </c>
      <c r="AK11" s="20"/>
      <c r="AL11" s="20">
        <v>0.32239249621374899</v>
      </c>
      <c r="AM11" s="20">
        <v>8.3429192993362794E-2</v>
      </c>
      <c r="AN11" s="20">
        <v>0.43858826821052599</v>
      </c>
      <c r="AO11" s="20"/>
      <c r="AP11" s="20">
        <v>0.34361588739205001</v>
      </c>
      <c r="AQ11" s="20">
        <v>0.26710324731205998</v>
      </c>
      <c r="AR11" s="20"/>
      <c r="AS11" s="20">
        <v>0.310717250662156</v>
      </c>
      <c r="AT11" s="20">
        <v>0.28879067196299002</v>
      </c>
      <c r="AU11" s="20"/>
      <c r="AV11" s="20">
        <v>0.24186204868726899</v>
      </c>
      <c r="AW11" s="20">
        <v>0.322712774355355</v>
      </c>
      <c r="AX11" s="20"/>
      <c r="AY11" s="20">
        <v>0.29881614185350802</v>
      </c>
      <c r="AZ11" s="20">
        <v>0.27040074944431303</v>
      </c>
      <c r="BA11" s="20"/>
      <c r="BB11" s="20">
        <v>0.28646009500094899</v>
      </c>
      <c r="BC11" s="20">
        <v>0.29268413193424597</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425</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411</v>
      </c>
      <c r="C9" s="14">
        <v>0.66929682350800501</v>
      </c>
      <c r="D9" s="14">
        <v>0.680726882082891</v>
      </c>
      <c r="E9" s="14">
        <v>0.65810165316343205</v>
      </c>
      <c r="F9" s="14"/>
      <c r="G9" s="14">
        <v>0.56481802129847203</v>
      </c>
      <c r="H9" s="14">
        <v>0.66576199868520003</v>
      </c>
      <c r="I9" s="14">
        <v>0.66895348890291195</v>
      </c>
      <c r="J9" s="14">
        <v>0.69518848327661098</v>
      </c>
      <c r="K9" s="14">
        <v>0.72473032173505303</v>
      </c>
      <c r="L9" s="14">
        <v>0.68337272826032802</v>
      </c>
      <c r="M9" s="14"/>
      <c r="N9" s="14">
        <v>0.67771314635970903</v>
      </c>
      <c r="O9" s="14">
        <v>0.66997385145942101</v>
      </c>
      <c r="P9" s="14">
        <v>0.68884037376630403</v>
      </c>
      <c r="Q9" s="14">
        <v>0.63970395900064603</v>
      </c>
      <c r="R9" s="14"/>
      <c r="S9" s="14">
        <v>0.72371754303351898</v>
      </c>
      <c r="T9" s="14">
        <v>0.65125202581952502</v>
      </c>
      <c r="U9" s="14">
        <v>0.62893559559157197</v>
      </c>
      <c r="V9" s="14">
        <v>0.66717356441049203</v>
      </c>
      <c r="W9" s="14">
        <v>0.64463035659919299</v>
      </c>
      <c r="X9" s="14">
        <v>0.62286227356683799</v>
      </c>
      <c r="Y9" s="14">
        <v>0.62636026890761398</v>
      </c>
      <c r="Z9" s="14">
        <v>0.72011297981185396</v>
      </c>
      <c r="AA9" s="14">
        <v>0.64607001486489302</v>
      </c>
      <c r="AB9" s="14">
        <v>0.73118140806682397</v>
      </c>
      <c r="AC9" s="14">
        <v>0.69017517071849199</v>
      </c>
      <c r="AD9" s="14">
        <v>0.71506410593951097</v>
      </c>
      <c r="AE9" s="14"/>
      <c r="AF9" s="14">
        <v>0.70331320631280603</v>
      </c>
      <c r="AG9" s="14">
        <v>0.68215981282437699</v>
      </c>
      <c r="AH9" s="14">
        <v>0.68580400036845501</v>
      </c>
      <c r="AI9" s="14">
        <v>0.64674010517499603</v>
      </c>
      <c r="AJ9" s="14">
        <v>0.63484606783853403</v>
      </c>
      <c r="AK9" s="14"/>
      <c r="AL9" s="14">
        <v>0.67481978729846903</v>
      </c>
      <c r="AM9" s="14">
        <v>0.696050764979942</v>
      </c>
      <c r="AN9" s="14">
        <v>0.54261826928918799</v>
      </c>
      <c r="AO9" s="14"/>
      <c r="AP9" s="14">
        <v>0.629617492577069</v>
      </c>
      <c r="AQ9" s="14">
        <v>0.70698994885213096</v>
      </c>
      <c r="AR9" s="14"/>
      <c r="AS9" s="14">
        <v>0.66763171169373803</v>
      </c>
      <c r="AT9" s="14">
        <v>0.67592495221015203</v>
      </c>
      <c r="AU9" s="14"/>
      <c r="AV9" s="14">
        <v>0.68434455839291197</v>
      </c>
      <c r="AW9" s="14">
        <v>0.66974862608308705</v>
      </c>
      <c r="AX9" s="14"/>
      <c r="AY9" s="14">
        <v>0.68401726224217596</v>
      </c>
      <c r="AZ9" s="14">
        <v>0.67876038165156805</v>
      </c>
      <c r="BA9" s="14"/>
      <c r="BB9" s="14">
        <v>0.68256588307741894</v>
      </c>
      <c r="BC9" s="14">
        <v>0.69926094174018105</v>
      </c>
    </row>
    <row r="10" spans="2:55" x14ac:dyDescent="0.35">
      <c r="B10" s="15" t="s">
        <v>412</v>
      </c>
      <c r="C10" s="14">
        <v>0.222836297044614</v>
      </c>
      <c r="D10" s="14">
        <v>0.22098808931644101</v>
      </c>
      <c r="E10" s="14">
        <v>0.22529685526597701</v>
      </c>
      <c r="F10" s="14"/>
      <c r="G10" s="14">
        <v>0.25191887262427598</v>
      </c>
      <c r="H10" s="14">
        <v>0.21378876528489099</v>
      </c>
      <c r="I10" s="14">
        <v>0.223574048091116</v>
      </c>
      <c r="J10" s="14">
        <v>0.21356186379747799</v>
      </c>
      <c r="K10" s="14">
        <v>0.20275815730347799</v>
      </c>
      <c r="L10" s="14">
        <v>0.23140710599481201</v>
      </c>
      <c r="M10" s="14"/>
      <c r="N10" s="14">
        <v>0.233470100460617</v>
      </c>
      <c r="O10" s="14">
        <v>0.22032378590748999</v>
      </c>
      <c r="P10" s="14">
        <v>0.204985254681541</v>
      </c>
      <c r="Q10" s="14">
        <v>0.23142753756644699</v>
      </c>
      <c r="R10" s="14"/>
      <c r="S10" s="14">
        <v>0.20198858523558999</v>
      </c>
      <c r="T10" s="14">
        <v>0.23213917137512</v>
      </c>
      <c r="U10" s="14">
        <v>0.23305209889898201</v>
      </c>
      <c r="V10" s="14">
        <v>0.24609402100257399</v>
      </c>
      <c r="W10" s="14">
        <v>0.23148671715215599</v>
      </c>
      <c r="X10" s="14">
        <v>0.26307848119409899</v>
      </c>
      <c r="Y10" s="14">
        <v>0.23300803935822001</v>
      </c>
      <c r="Z10" s="14">
        <v>0.16006733606712401</v>
      </c>
      <c r="AA10" s="14">
        <v>0.22865974209878001</v>
      </c>
      <c r="AB10" s="14">
        <v>0.16791093158651901</v>
      </c>
      <c r="AC10" s="14">
        <v>0.21278876919404</v>
      </c>
      <c r="AD10" s="14">
        <v>0.25878635376975401</v>
      </c>
      <c r="AE10" s="14"/>
      <c r="AF10" s="14">
        <v>0.22020848146934399</v>
      </c>
      <c r="AG10" s="14">
        <v>0.23229675418401999</v>
      </c>
      <c r="AH10" s="14">
        <v>0.21745210299842699</v>
      </c>
      <c r="AI10" s="14">
        <v>0.241897291748328</v>
      </c>
      <c r="AJ10" s="14">
        <v>0.17662090002780301</v>
      </c>
      <c r="AK10" s="14"/>
      <c r="AL10" s="14">
        <v>0.21894262422569499</v>
      </c>
      <c r="AM10" s="14">
        <v>0.223491109386426</v>
      </c>
      <c r="AN10" s="14">
        <v>0.27761164334446697</v>
      </c>
      <c r="AO10" s="14"/>
      <c r="AP10" s="14">
        <v>0.22711178299086801</v>
      </c>
      <c r="AQ10" s="14">
        <v>0.221026629533882</v>
      </c>
      <c r="AR10" s="14"/>
      <c r="AS10" s="14">
        <v>0.21221870187787301</v>
      </c>
      <c r="AT10" s="14">
        <v>0.24299796140476301</v>
      </c>
      <c r="AU10" s="14"/>
      <c r="AV10" s="14">
        <v>0.227457397054355</v>
      </c>
      <c r="AW10" s="14">
        <v>0.224880204226234</v>
      </c>
      <c r="AX10" s="14"/>
      <c r="AY10" s="14">
        <v>0.214148492306173</v>
      </c>
      <c r="AZ10" s="14">
        <v>0.26140326298453298</v>
      </c>
      <c r="BA10" s="14"/>
      <c r="BB10" s="14">
        <v>0.21882929429811701</v>
      </c>
      <c r="BC10" s="14">
        <v>0.21259812349832199</v>
      </c>
    </row>
    <row r="11" spans="2:55" x14ac:dyDescent="0.35">
      <c r="B11" s="15" t="s">
        <v>205</v>
      </c>
      <c r="C11" s="20">
        <v>0.10786687944738101</v>
      </c>
      <c r="D11" s="20">
        <v>9.8285028600667804E-2</v>
      </c>
      <c r="E11" s="20">
        <v>0.11660149157059201</v>
      </c>
      <c r="F11" s="20"/>
      <c r="G11" s="20">
        <v>0.18326310607725199</v>
      </c>
      <c r="H11" s="20">
        <v>0.12044923602990899</v>
      </c>
      <c r="I11" s="20">
        <v>0.107472463005972</v>
      </c>
      <c r="J11" s="20">
        <v>9.1249652925911806E-2</v>
      </c>
      <c r="K11" s="20">
        <v>7.2511520961468998E-2</v>
      </c>
      <c r="L11" s="20">
        <v>8.5220165744859494E-2</v>
      </c>
      <c r="M11" s="20"/>
      <c r="N11" s="20">
        <v>8.8816753179673705E-2</v>
      </c>
      <c r="O11" s="20">
        <v>0.109702362633089</v>
      </c>
      <c r="P11" s="20">
        <v>0.10617437155215501</v>
      </c>
      <c r="Q11" s="20">
        <v>0.12886850343290701</v>
      </c>
      <c r="R11" s="20"/>
      <c r="S11" s="20">
        <v>7.4293871730890498E-2</v>
      </c>
      <c r="T11" s="20">
        <v>0.116608802805356</v>
      </c>
      <c r="U11" s="20">
        <v>0.13801230550944599</v>
      </c>
      <c r="V11" s="20">
        <v>8.6732414586933704E-2</v>
      </c>
      <c r="W11" s="20">
        <v>0.12388292624865101</v>
      </c>
      <c r="X11" s="20">
        <v>0.114059245239063</v>
      </c>
      <c r="Y11" s="20">
        <v>0.14063169173416601</v>
      </c>
      <c r="Z11" s="20">
        <v>0.11981968412102301</v>
      </c>
      <c r="AA11" s="20">
        <v>0.125270243036327</v>
      </c>
      <c r="AB11" s="20">
        <v>0.10090766034665601</v>
      </c>
      <c r="AC11" s="20">
        <v>9.7036060087467804E-2</v>
      </c>
      <c r="AD11" s="20">
        <v>2.6149540290735102E-2</v>
      </c>
      <c r="AE11" s="20"/>
      <c r="AF11" s="20">
        <v>7.6478312217849606E-2</v>
      </c>
      <c r="AG11" s="20">
        <v>8.5543432991603593E-2</v>
      </c>
      <c r="AH11" s="20">
        <v>9.6743896633118096E-2</v>
      </c>
      <c r="AI11" s="20">
        <v>0.111362603076676</v>
      </c>
      <c r="AJ11" s="20">
        <v>0.18853303213366401</v>
      </c>
      <c r="AK11" s="20"/>
      <c r="AL11" s="20">
        <v>0.106237588475837</v>
      </c>
      <c r="AM11" s="20">
        <v>8.0458125633632402E-2</v>
      </c>
      <c r="AN11" s="20">
        <v>0.179770087366346</v>
      </c>
      <c r="AO11" s="20"/>
      <c r="AP11" s="20">
        <v>0.14327072443206301</v>
      </c>
      <c r="AQ11" s="20">
        <v>7.19834216139872E-2</v>
      </c>
      <c r="AR11" s="20"/>
      <c r="AS11" s="20">
        <v>0.12014958642838899</v>
      </c>
      <c r="AT11" s="20">
        <v>8.1077086385085095E-2</v>
      </c>
      <c r="AU11" s="20"/>
      <c r="AV11" s="20">
        <v>8.8198044552732599E-2</v>
      </c>
      <c r="AW11" s="20">
        <v>0.10537116969068</v>
      </c>
      <c r="AX11" s="20"/>
      <c r="AY11" s="20">
        <v>0.101834245451651</v>
      </c>
      <c r="AZ11" s="20">
        <v>5.9836355363899002E-2</v>
      </c>
      <c r="BA11" s="20"/>
      <c r="BB11" s="20">
        <v>9.8604822624464197E-2</v>
      </c>
      <c r="BC11" s="20">
        <v>8.8140934761496703E-2</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426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411</v>
      </c>
      <c r="C9" s="14">
        <v>0.60715347492477001</v>
      </c>
      <c r="D9" s="14">
        <v>0.61468952085040696</v>
      </c>
      <c r="E9" s="14">
        <v>0.60064238368787004</v>
      </c>
      <c r="F9" s="14"/>
      <c r="G9" s="14">
        <v>0.576458363135532</v>
      </c>
      <c r="H9" s="14">
        <v>0.63750854423751202</v>
      </c>
      <c r="I9" s="14">
        <v>0.59218007959151497</v>
      </c>
      <c r="J9" s="14">
        <v>0.647081147740176</v>
      </c>
      <c r="K9" s="14">
        <v>0.54190910234890999</v>
      </c>
      <c r="L9" s="14">
        <v>0.62609101227211905</v>
      </c>
      <c r="M9" s="14"/>
      <c r="N9" s="14">
        <v>0.63545327380202399</v>
      </c>
      <c r="O9" s="14">
        <v>0.59406561369424504</v>
      </c>
      <c r="P9" s="14">
        <v>0.59770379696871201</v>
      </c>
      <c r="Q9" s="14">
        <v>0.59731188936240198</v>
      </c>
      <c r="R9" s="14"/>
      <c r="S9" s="14">
        <v>0.59544476937072699</v>
      </c>
      <c r="T9" s="14">
        <v>0.62038516651285802</v>
      </c>
      <c r="U9" s="14">
        <v>0.62380519713378602</v>
      </c>
      <c r="V9" s="14">
        <v>0.55704577913220099</v>
      </c>
      <c r="W9" s="14">
        <v>0.55522885984083303</v>
      </c>
      <c r="X9" s="14">
        <v>0.61107616473719095</v>
      </c>
      <c r="Y9" s="14">
        <v>0.55602761509570997</v>
      </c>
      <c r="Z9" s="14">
        <v>0.67779328720705401</v>
      </c>
      <c r="AA9" s="14">
        <v>0.64272268115008502</v>
      </c>
      <c r="AB9" s="14">
        <v>0.67549004602183604</v>
      </c>
      <c r="AC9" s="14">
        <v>0.66946735512616296</v>
      </c>
      <c r="AD9" s="14">
        <v>0.42334504845009202</v>
      </c>
      <c r="AE9" s="14"/>
      <c r="AF9" s="14">
        <v>0.62062451119842299</v>
      </c>
      <c r="AG9" s="14">
        <v>0.66124861690085301</v>
      </c>
      <c r="AH9" s="14">
        <v>0.60857840567459898</v>
      </c>
      <c r="AI9" s="14">
        <v>0.58290283671004395</v>
      </c>
      <c r="AJ9" s="14">
        <v>0.56186677013810304</v>
      </c>
      <c r="AK9" s="14"/>
      <c r="AL9" s="14">
        <v>0.61050304136949396</v>
      </c>
      <c r="AM9" s="14">
        <v>0.65201724696303798</v>
      </c>
      <c r="AN9" s="14">
        <v>0.47965247067713701</v>
      </c>
      <c r="AO9" s="14"/>
      <c r="AP9" s="14">
        <v>0.56742669351337105</v>
      </c>
      <c r="AQ9" s="14">
        <v>0.63883083067312096</v>
      </c>
      <c r="AR9" s="14"/>
      <c r="AS9" s="14">
        <v>0.60530484138277796</v>
      </c>
      <c r="AT9" s="14">
        <v>0.61276372316120897</v>
      </c>
      <c r="AU9" s="14"/>
      <c r="AV9" s="14">
        <v>0.65595243895764499</v>
      </c>
      <c r="AW9" s="14">
        <v>0.59636355442299605</v>
      </c>
      <c r="AX9" s="14"/>
      <c r="AY9" s="14">
        <v>0.618199203848812</v>
      </c>
      <c r="AZ9" s="14">
        <v>0.62456915515697498</v>
      </c>
      <c r="BA9" s="14"/>
      <c r="BB9" s="14">
        <v>0.61793933933694101</v>
      </c>
      <c r="BC9" s="14">
        <v>0.65736104199416401</v>
      </c>
    </row>
    <row r="10" spans="2:55" x14ac:dyDescent="0.35">
      <c r="B10" s="15" t="s">
        <v>412</v>
      </c>
      <c r="C10" s="14">
        <v>0.210304938552897</v>
      </c>
      <c r="D10" s="14">
        <v>0.219321392110531</v>
      </c>
      <c r="E10" s="14">
        <v>0.20113291382769499</v>
      </c>
      <c r="F10" s="14"/>
      <c r="G10" s="14">
        <v>0.213062505849998</v>
      </c>
      <c r="H10" s="14">
        <v>0.23760371578294101</v>
      </c>
      <c r="I10" s="14">
        <v>0.19294053303564199</v>
      </c>
      <c r="J10" s="14">
        <v>0.16797971870727901</v>
      </c>
      <c r="K10" s="14">
        <v>0.249855872873744</v>
      </c>
      <c r="L10" s="14">
        <v>0.208156128658877</v>
      </c>
      <c r="M10" s="14"/>
      <c r="N10" s="14">
        <v>0.237452517028686</v>
      </c>
      <c r="O10" s="14">
        <v>0.20054999793026801</v>
      </c>
      <c r="P10" s="14">
        <v>0.214846821469213</v>
      </c>
      <c r="Q10" s="14">
        <v>0.188822644991231</v>
      </c>
      <c r="R10" s="14"/>
      <c r="S10" s="14">
        <v>0.25478029491444398</v>
      </c>
      <c r="T10" s="14">
        <v>0.156531000656671</v>
      </c>
      <c r="U10" s="14">
        <v>0.18931139674161701</v>
      </c>
      <c r="V10" s="14">
        <v>0.21664600691899699</v>
      </c>
      <c r="W10" s="14">
        <v>0.29140860256561202</v>
      </c>
      <c r="X10" s="14">
        <v>0.19092417852549201</v>
      </c>
      <c r="Y10" s="14">
        <v>0.210437979420661</v>
      </c>
      <c r="Z10" s="14">
        <v>0.17960807737798801</v>
      </c>
      <c r="AA10" s="14">
        <v>0.19082831428121599</v>
      </c>
      <c r="AB10" s="14">
        <v>0.15229688719517401</v>
      </c>
      <c r="AC10" s="14">
        <v>0.20977909688230401</v>
      </c>
      <c r="AD10" s="14">
        <v>0.42658813344374902</v>
      </c>
      <c r="AE10" s="14"/>
      <c r="AF10" s="14">
        <v>0.21666111902083501</v>
      </c>
      <c r="AG10" s="14">
        <v>0.19783704077018299</v>
      </c>
      <c r="AH10" s="14">
        <v>0.20377237114707999</v>
      </c>
      <c r="AI10" s="14">
        <v>0.22791055249608799</v>
      </c>
      <c r="AJ10" s="14">
        <v>0.19577138104941599</v>
      </c>
      <c r="AK10" s="14"/>
      <c r="AL10" s="14">
        <v>0.20501780053458599</v>
      </c>
      <c r="AM10" s="14">
        <v>0.27463499565059701</v>
      </c>
      <c r="AN10" s="14">
        <v>0.172429031957784</v>
      </c>
      <c r="AO10" s="14"/>
      <c r="AP10" s="14">
        <v>0.199782540798674</v>
      </c>
      <c r="AQ10" s="14">
        <v>0.222585920125522</v>
      </c>
      <c r="AR10" s="14"/>
      <c r="AS10" s="14">
        <v>0.20411807819609501</v>
      </c>
      <c r="AT10" s="14">
        <v>0.219654306565538</v>
      </c>
      <c r="AU10" s="14"/>
      <c r="AV10" s="14">
        <v>0.19378111208257701</v>
      </c>
      <c r="AW10" s="14">
        <v>0.21510889349808299</v>
      </c>
      <c r="AX10" s="14"/>
      <c r="AY10" s="14">
        <v>0.20599769864246201</v>
      </c>
      <c r="AZ10" s="14">
        <v>0.237836175670121</v>
      </c>
      <c r="BA10" s="14"/>
      <c r="BB10" s="14">
        <v>0.21172524066029499</v>
      </c>
      <c r="BC10" s="14">
        <v>0.172258519671282</v>
      </c>
    </row>
    <row r="11" spans="2:55" x14ac:dyDescent="0.35">
      <c r="B11" s="15" t="s">
        <v>205</v>
      </c>
      <c r="C11" s="20">
        <v>0.18254158652233199</v>
      </c>
      <c r="D11" s="20">
        <v>0.16598908703906201</v>
      </c>
      <c r="E11" s="20">
        <v>0.19822470248443499</v>
      </c>
      <c r="F11" s="20"/>
      <c r="G11" s="20">
        <v>0.21047913101447099</v>
      </c>
      <c r="H11" s="20">
        <v>0.124887739979548</v>
      </c>
      <c r="I11" s="20">
        <v>0.21487938737284301</v>
      </c>
      <c r="J11" s="20">
        <v>0.18493913355254499</v>
      </c>
      <c r="K11" s="20">
        <v>0.20823502477734601</v>
      </c>
      <c r="L11" s="20">
        <v>0.165752859069003</v>
      </c>
      <c r="M11" s="20"/>
      <c r="N11" s="20">
        <v>0.12709420916929001</v>
      </c>
      <c r="O11" s="20">
        <v>0.205384388375487</v>
      </c>
      <c r="P11" s="20">
        <v>0.187449381562075</v>
      </c>
      <c r="Q11" s="20">
        <v>0.21386546564636699</v>
      </c>
      <c r="R11" s="20"/>
      <c r="S11" s="20">
        <v>0.149774935714829</v>
      </c>
      <c r="T11" s="20">
        <v>0.22308383283047101</v>
      </c>
      <c r="U11" s="20">
        <v>0.186883406124597</v>
      </c>
      <c r="V11" s="20">
        <v>0.22630821394880199</v>
      </c>
      <c r="W11" s="20">
        <v>0.153362537593555</v>
      </c>
      <c r="X11" s="20">
        <v>0.19799965673731701</v>
      </c>
      <c r="Y11" s="20">
        <v>0.233534405483629</v>
      </c>
      <c r="Z11" s="20">
        <v>0.14259863541495801</v>
      </c>
      <c r="AA11" s="20">
        <v>0.16644900456869899</v>
      </c>
      <c r="AB11" s="20">
        <v>0.17221306678299</v>
      </c>
      <c r="AC11" s="20">
        <v>0.120753547991533</v>
      </c>
      <c r="AD11" s="20">
        <v>0.15006681810615899</v>
      </c>
      <c r="AE11" s="20"/>
      <c r="AF11" s="20">
        <v>0.162714369780742</v>
      </c>
      <c r="AG11" s="20">
        <v>0.14091434232896399</v>
      </c>
      <c r="AH11" s="20">
        <v>0.187649223178321</v>
      </c>
      <c r="AI11" s="20">
        <v>0.189186610793868</v>
      </c>
      <c r="AJ11" s="20">
        <v>0.24236184881248099</v>
      </c>
      <c r="AK11" s="20"/>
      <c r="AL11" s="20">
        <v>0.18447915809592</v>
      </c>
      <c r="AM11" s="20">
        <v>7.33477573863658E-2</v>
      </c>
      <c r="AN11" s="20">
        <v>0.34791849736507902</v>
      </c>
      <c r="AO11" s="20"/>
      <c r="AP11" s="20">
        <v>0.23279076568795501</v>
      </c>
      <c r="AQ11" s="20">
        <v>0.13858324920135801</v>
      </c>
      <c r="AR11" s="20"/>
      <c r="AS11" s="20">
        <v>0.190577080421127</v>
      </c>
      <c r="AT11" s="20">
        <v>0.167581970273253</v>
      </c>
      <c r="AU11" s="20"/>
      <c r="AV11" s="20">
        <v>0.150266448959779</v>
      </c>
      <c r="AW11" s="20">
        <v>0.18852755207892</v>
      </c>
      <c r="AX11" s="20"/>
      <c r="AY11" s="20">
        <v>0.175803097508726</v>
      </c>
      <c r="AZ11" s="20">
        <v>0.137594669172904</v>
      </c>
      <c r="BA11" s="20"/>
      <c r="BB11" s="20">
        <v>0.170335420002764</v>
      </c>
      <c r="BC11" s="20">
        <v>0.17038043833455299</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427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411</v>
      </c>
      <c r="C9" s="14">
        <v>0.549596733136264</v>
      </c>
      <c r="D9" s="14">
        <v>0.55619022525107997</v>
      </c>
      <c r="E9" s="14">
        <v>0.54281943109875397</v>
      </c>
      <c r="F9" s="14"/>
      <c r="G9" s="14">
        <v>0.492587587635271</v>
      </c>
      <c r="H9" s="14">
        <v>0.54391749040942405</v>
      </c>
      <c r="I9" s="14">
        <v>0.53214427100383399</v>
      </c>
      <c r="J9" s="14">
        <v>0.53478228961437102</v>
      </c>
      <c r="K9" s="14">
        <v>0.54627698907969102</v>
      </c>
      <c r="L9" s="14">
        <v>0.62045467991849801</v>
      </c>
      <c r="M9" s="14"/>
      <c r="N9" s="14">
        <v>0.58174262625612905</v>
      </c>
      <c r="O9" s="14">
        <v>0.55084634929009402</v>
      </c>
      <c r="P9" s="14">
        <v>0.51904353630061695</v>
      </c>
      <c r="Q9" s="14">
        <v>0.53878218242850595</v>
      </c>
      <c r="R9" s="14"/>
      <c r="S9" s="14">
        <v>0.52698373316466596</v>
      </c>
      <c r="T9" s="14">
        <v>0.67246885767591202</v>
      </c>
      <c r="U9" s="14">
        <v>0.55042470702643898</v>
      </c>
      <c r="V9" s="14">
        <v>0.56112725887331905</v>
      </c>
      <c r="W9" s="14">
        <v>0.55344442399959004</v>
      </c>
      <c r="X9" s="14">
        <v>0.55793119707777605</v>
      </c>
      <c r="Y9" s="14">
        <v>0.46962021992684699</v>
      </c>
      <c r="Z9" s="14">
        <v>0.57889877063494899</v>
      </c>
      <c r="AA9" s="14">
        <v>0.54493296396982305</v>
      </c>
      <c r="AB9" s="14">
        <v>0.51297163698578396</v>
      </c>
      <c r="AC9" s="14">
        <v>0.51704739944604805</v>
      </c>
      <c r="AD9" s="14">
        <v>0.40816935093689599</v>
      </c>
      <c r="AE9" s="14"/>
      <c r="AF9" s="14">
        <v>0.58393322454130203</v>
      </c>
      <c r="AG9" s="14">
        <v>0.58502400822217304</v>
      </c>
      <c r="AH9" s="14">
        <v>0.57708992795687997</v>
      </c>
      <c r="AI9" s="14">
        <v>0.52778015829435998</v>
      </c>
      <c r="AJ9" s="14">
        <v>0.55425753161753799</v>
      </c>
      <c r="AK9" s="14"/>
      <c r="AL9" s="14">
        <v>0.55853968112744701</v>
      </c>
      <c r="AM9" s="14">
        <v>0.58643889067534105</v>
      </c>
      <c r="AN9" s="14">
        <v>0.35593850314664999</v>
      </c>
      <c r="AO9" s="14"/>
      <c r="AP9" s="14">
        <v>0.535811246773783</v>
      </c>
      <c r="AQ9" s="14">
        <v>0.56286602049554302</v>
      </c>
      <c r="AR9" s="14"/>
      <c r="AS9" s="14">
        <v>0.55044400112978797</v>
      </c>
      <c r="AT9" s="14">
        <v>0.55084684944975704</v>
      </c>
      <c r="AU9" s="14"/>
      <c r="AV9" s="14">
        <v>0.55484833184362603</v>
      </c>
      <c r="AW9" s="14">
        <v>0.54903364054197101</v>
      </c>
      <c r="AX9" s="14"/>
      <c r="AY9" s="14">
        <v>0.56579163276138</v>
      </c>
      <c r="AZ9" s="14">
        <v>0.56220579350543398</v>
      </c>
      <c r="BA9" s="14"/>
      <c r="BB9" s="14">
        <v>0.56469665323588303</v>
      </c>
      <c r="BC9" s="14">
        <v>0.55149613273452303</v>
      </c>
    </row>
    <row r="10" spans="2:55" x14ac:dyDescent="0.35">
      <c r="B10" s="15" t="s">
        <v>412</v>
      </c>
      <c r="C10" s="14">
        <v>0.21800835989246201</v>
      </c>
      <c r="D10" s="14">
        <v>0.237608360589289</v>
      </c>
      <c r="E10" s="14">
        <v>0.19951111434511201</v>
      </c>
      <c r="F10" s="14"/>
      <c r="G10" s="14">
        <v>0.26737902181393902</v>
      </c>
      <c r="H10" s="14">
        <v>0.25913436833528503</v>
      </c>
      <c r="I10" s="14">
        <v>0.20284754757144799</v>
      </c>
      <c r="J10" s="14">
        <v>0.18588533508180999</v>
      </c>
      <c r="K10" s="14">
        <v>0.205230194450431</v>
      </c>
      <c r="L10" s="14">
        <v>0.19870155122472</v>
      </c>
      <c r="M10" s="14"/>
      <c r="N10" s="14">
        <v>0.239213036738056</v>
      </c>
      <c r="O10" s="14">
        <v>0.20828089681928599</v>
      </c>
      <c r="P10" s="14">
        <v>0.24298194541336399</v>
      </c>
      <c r="Q10" s="14">
        <v>0.18502035253549301</v>
      </c>
      <c r="R10" s="14"/>
      <c r="S10" s="14">
        <v>0.235579306488617</v>
      </c>
      <c r="T10" s="14">
        <v>0.13490760855293199</v>
      </c>
      <c r="U10" s="14">
        <v>0.195793657653312</v>
      </c>
      <c r="V10" s="14">
        <v>0.21283035714027501</v>
      </c>
      <c r="W10" s="14">
        <v>0.26669248669617202</v>
      </c>
      <c r="X10" s="14">
        <v>0.19227250524224501</v>
      </c>
      <c r="Y10" s="14">
        <v>0.20979906048071301</v>
      </c>
      <c r="Z10" s="14">
        <v>0.17708221572737701</v>
      </c>
      <c r="AA10" s="14">
        <v>0.234837371796418</v>
      </c>
      <c r="AB10" s="14">
        <v>0.23667934071284999</v>
      </c>
      <c r="AC10" s="14">
        <v>0.30542477666863699</v>
      </c>
      <c r="AD10" s="14">
        <v>0.346114385353403</v>
      </c>
      <c r="AE10" s="14"/>
      <c r="AF10" s="14">
        <v>0.238148994796411</v>
      </c>
      <c r="AG10" s="14">
        <v>0.213150778578023</v>
      </c>
      <c r="AH10" s="14">
        <v>0.22245098638197999</v>
      </c>
      <c r="AI10" s="14">
        <v>0.23435373902860501</v>
      </c>
      <c r="AJ10" s="14">
        <v>0.21537102406258299</v>
      </c>
      <c r="AK10" s="14"/>
      <c r="AL10" s="14">
        <v>0.20578583952721199</v>
      </c>
      <c r="AM10" s="14">
        <v>0.30494579696341201</v>
      </c>
      <c r="AN10" s="14">
        <v>0.23975950855745901</v>
      </c>
      <c r="AO10" s="14"/>
      <c r="AP10" s="14">
        <v>0.20402361441143799</v>
      </c>
      <c r="AQ10" s="14">
        <v>0.23108547076991601</v>
      </c>
      <c r="AR10" s="14"/>
      <c r="AS10" s="14">
        <v>0.22505313878448099</v>
      </c>
      <c r="AT10" s="14">
        <v>0.212794939757421</v>
      </c>
      <c r="AU10" s="14"/>
      <c r="AV10" s="14">
        <v>0.26052281130587202</v>
      </c>
      <c r="AW10" s="14">
        <v>0.20722467897482599</v>
      </c>
      <c r="AX10" s="14"/>
      <c r="AY10" s="14">
        <v>0.21669241115156801</v>
      </c>
      <c r="AZ10" s="14">
        <v>0.19660541201239701</v>
      </c>
      <c r="BA10" s="14"/>
      <c r="BB10" s="14">
        <v>0.22496283649832599</v>
      </c>
      <c r="BC10" s="14">
        <v>0.188598722244153</v>
      </c>
    </row>
    <row r="11" spans="2:55" x14ac:dyDescent="0.35">
      <c r="B11" s="15" t="s">
        <v>205</v>
      </c>
      <c r="C11" s="20">
        <v>0.23239490697127399</v>
      </c>
      <c r="D11" s="20">
        <v>0.206201414159631</v>
      </c>
      <c r="E11" s="20">
        <v>0.25766945455613399</v>
      </c>
      <c r="F11" s="20"/>
      <c r="G11" s="20">
        <v>0.24003339055079001</v>
      </c>
      <c r="H11" s="20">
        <v>0.196948141255291</v>
      </c>
      <c r="I11" s="20">
        <v>0.26500818142471799</v>
      </c>
      <c r="J11" s="20">
        <v>0.27933237530381899</v>
      </c>
      <c r="K11" s="20">
        <v>0.248492816469878</v>
      </c>
      <c r="L11" s="20">
        <v>0.180843768856781</v>
      </c>
      <c r="M11" s="20"/>
      <c r="N11" s="20">
        <v>0.17904433700581501</v>
      </c>
      <c r="O11" s="20">
        <v>0.24087275389061999</v>
      </c>
      <c r="P11" s="20">
        <v>0.23797451828601901</v>
      </c>
      <c r="Q11" s="20">
        <v>0.27619746503600101</v>
      </c>
      <c r="R11" s="20"/>
      <c r="S11" s="20">
        <v>0.23743696034671699</v>
      </c>
      <c r="T11" s="20">
        <v>0.19262353377115601</v>
      </c>
      <c r="U11" s="20">
        <v>0.253781635320248</v>
      </c>
      <c r="V11" s="20">
        <v>0.226042383986406</v>
      </c>
      <c r="W11" s="20">
        <v>0.179863089304238</v>
      </c>
      <c r="X11" s="20">
        <v>0.24979629767997999</v>
      </c>
      <c r="Y11" s="20">
        <v>0.320580719592441</v>
      </c>
      <c r="Z11" s="20">
        <v>0.244019013637674</v>
      </c>
      <c r="AA11" s="20">
        <v>0.220229664233758</v>
      </c>
      <c r="AB11" s="20">
        <v>0.25034902230136702</v>
      </c>
      <c r="AC11" s="20">
        <v>0.17752782388531599</v>
      </c>
      <c r="AD11" s="20">
        <v>0.24571626370970101</v>
      </c>
      <c r="AE11" s="20"/>
      <c r="AF11" s="20">
        <v>0.177917780662287</v>
      </c>
      <c r="AG11" s="20">
        <v>0.20182521319980501</v>
      </c>
      <c r="AH11" s="20">
        <v>0.20045908566114101</v>
      </c>
      <c r="AI11" s="20">
        <v>0.23786610267703501</v>
      </c>
      <c r="AJ11" s="20">
        <v>0.23037144431987799</v>
      </c>
      <c r="AK11" s="20"/>
      <c r="AL11" s="20">
        <v>0.235674479345341</v>
      </c>
      <c r="AM11" s="20">
        <v>0.108615312361247</v>
      </c>
      <c r="AN11" s="20">
        <v>0.40430198829589198</v>
      </c>
      <c r="AO11" s="20"/>
      <c r="AP11" s="20">
        <v>0.26016513881477799</v>
      </c>
      <c r="AQ11" s="20">
        <v>0.206048508734542</v>
      </c>
      <c r="AR11" s="20"/>
      <c r="AS11" s="20">
        <v>0.224502860085732</v>
      </c>
      <c r="AT11" s="20">
        <v>0.23635821079282199</v>
      </c>
      <c r="AU11" s="20"/>
      <c r="AV11" s="20">
        <v>0.18462885685050201</v>
      </c>
      <c r="AW11" s="20">
        <v>0.24374168048320299</v>
      </c>
      <c r="AX11" s="20"/>
      <c r="AY11" s="20">
        <v>0.21751595608705099</v>
      </c>
      <c r="AZ11" s="20">
        <v>0.24118879448216901</v>
      </c>
      <c r="BA11" s="20"/>
      <c r="BB11" s="20">
        <v>0.21034051026579101</v>
      </c>
      <c r="BC11" s="20">
        <v>0.259905145021325</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91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8.47354230615667E-3</v>
      </c>
      <c r="D9" s="14">
        <v>8.7309771957777595E-3</v>
      </c>
      <c r="E9" s="14">
        <v>8.2471027410940603E-3</v>
      </c>
      <c r="F9" s="14"/>
      <c r="G9" s="14">
        <v>1.40145525453812E-2</v>
      </c>
      <c r="H9" s="14">
        <v>2.39473809021226E-2</v>
      </c>
      <c r="I9" s="14">
        <v>1.4272842056376399E-2</v>
      </c>
      <c r="J9" s="14">
        <v>0</v>
      </c>
      <c r="K9" s="14">
        <v>0</v>
      </c>
      <c r="L9" s="14">
        <v>0</v>
      </c>
      <c r="M9" s="14"/>
      <c r="N9" s="14">
        <v>1.5310068217390799E-2</v>
      </c>
      <c r="O9" s="14">
        <v>1.8544253759325501E-3</v>
      </c>
      <c r="P9" s="14">
        <v>5.3877718604917399E-3</v>
      </c>
      <c r="Q9" s="14">
        <v>1.07545945743786E-2</v>
      </c>
      <c r="R9" s="14"/>
      <c r="S9" s="14">
        <v>1.69598273638151E-2</v>
      </c>
      <c r="T9" s="14">
        <v>0</v>
      </c>
      <c r="U9" s="14">
        <v>0</v>
      </c>
      <c r="V9" s="14">
        <v>1.01781285820503E-2</v>
      </c>
      <c r="W9" s="14">
        <v>1.7002384031898899E-2</v>
      </c>
      <c r="X9" s="14">
        <v>2.2762458222482799E-2</v>
      </c>
      <c r="Y9" s="14">
        <v>0</v>
      </c>
      <c r="Z9" s="14">
        <v>0</v>
      </c>
      <c r="AA9" s="14">
        <v>1.31949323035004E-2</v>
      </c>
      <c r="AB9" s="14">
        <v>0</v>
      </c>
      <c r="AC9" s="14">
        <v>9.9418990259662592E-3</v>
      </c>
      <c r="AD9" s="14">
        <v>0</v>
      </c>
      <c r="AE9" s="14"/>
      <c r="AF9" s="14">
        <v>4.7247886532020703E-3</v>
      </c>
      <c r="AG9" s="14">
        <v>9.9609561829482104E-3</v>
      </c>
      <c r="AH9" s="14">
        <v>1.16774118728001E-2</v>
      </c>
      <c r="AI9" s="14">
        <v>0</v>
      </c>
      <c r="AJ9" s="14">
        <v>2.9915654544235799E-2</v>
      </c>
      <c r="AK9" s="14"/>
      <c r="AL9" s="14">
        <v>1.26667210327354E-3</v>
      </c>
      <c r="AM9" s="14">
        <v>7.1772345874482807E-2</v>
      </c>
      <c r="AN9" s="14">
        <v>0</v>
      </c>
      <c r="AO9" s="14"/>
      <c r="AP9" s="14">
        <v>8.7971691215682508E-3</v>
      </c>
      <c r="AQ9" s="14">
        <v>8.4593816030110493E-3</v>
      </c>
      <c r="AR9" s="14"/>
      <c r="AS9" s="14">
        <v>1.01978749774918E-2</v>
      </c>
      <c r="AT9" s="14">
        <v>5.0388297715473398E-3</v>
      </c>
      <c r="AU9" s="14"/>
      <c r="AV9" s="14">
        <v>2.2370954154194499E-2</v>
      </c>
      <c r="AW9" s="14">
        <v>3.6836206879698099E-3</v>
      </c>
      <c r="AX9" s="14"/>
      <c r="AY9" s="14">
        <v>1.05719693130712E-2</v>
      </c>
      <c r="AZ9" s="14">
        <v>0</v>
      </c>
      <c r="BA9" s="14"/>
      <c r="BB9" s="14">
        <v>1.1491908023100799E-2</v>
      </c>
      <c r="BC9" s="14">
        <v>0</v>
      </c>
    </row>
    <row r="10" spans="2:55" x14ac:dyDescent="0.35">
      <c r="B10" s="15" t="s">
        <v>72</v>
      </c>
      <c r="C10" s="14">
        <v>2.1779927505305299E-2</v>
      </c>
      <c r="D10" s="14">
        <v>2.3137279491984498E-2</v>
      </c>
      <c r="E10" s="14">
        <v>2.0518610944194899E-2</v>
      </c>
      <c r="F10" s="14"/>
      <c r="G10" s="14">
        <v>4.6008360334632903E-2</v>
      </c>
      <c r="H10" s="14">
        <v>4.6518369169180902E-2</v>
      </c>
      <c r="I10" s="14">
        <v>3.2911612642936502E-2</v>
      </c>
      <c r="J10" s="14">
        <v>2.5038291253589701E-3</v>
      </c>
      <c r="K10" s="14">
        <v>6.7472354149330496E-3</v>
      </c>
      <c r="L10" s="14">
        <v>2.20415095415962E-3</v>
      </c>
      <c r="M10" s="14"/>
      <c r="N10" s="14">
        <v>2.4037385876172601E-2</v>
      </c>
      <c r="O10" s="14">
        <v>2.09726407044378E-2</v>
      </c>
      <c r="P10" s="14">
        <v>2.6645452973661599E-2</v>
      </c>
      <c r="Q10" s="14">
        <v>1.6080063796518999E-2</v>
      </c>
      <c r="R10" s="14"/>
      <c r="S10" s="14">
        <v>5.4480567368154702E-2</v>
      </c>
      <c r="T10" s="14">
        <v>3.5159076725107801E-3</v>
      </c>
      <c r="U10" s="14">
        <v>0</v>
      </c>
      <c r="V10" s="14">
        <v>0</v>
      </c>
      <c r="W10" s="14">
        <v>1.6812172073735799E-2</v>
      </c>
      <c r="X10" s="14">
        <v>2.6462631172545201E-2</v>
      </c>
      <c r="Y10" s="14">
        <v>2.0275121496270299E-2</v>
      </c>
      <c r="Z10" s="14">
        <v>3.6850469974024302E-2</v>
      </c>
      <c r="AA10" s="14">
        <v>3.2735251865168298E-2</v>
      </c>
      <c r="AB10" s="14">
        <v>1.20293725334179E-2</v>
      </c>
      <c r="AC10" s="14">
        <v>2.4387551312404301E-2</v>
      </c>
      <c r="AD10" s="14">
        <v>3.7505485237680602E-2</v>
      </c>
      <c r="AE10" s="14"/>
      <c r="AF10" s="14">
        <v>1.71974869011319E-2</v>
      </c>
      <c r="AG10" s="14">
        <v>3.1629205060243498E-2</v>
      </c>
      <c r="AH10" s="14">
        <v>7.3276357079736596E-3</v>
      </c>
      <c r="AI10" s="14">
        <v>1.8841128174988099E-2</v>
      </c>
      <c r="AJ10" s="14">
        <v>9.2949165652849997E-3</v>
      </c>
      <c r="AK10" s="14"/>
      <c r="AL10" s="14">
        <v>8.9614847176210603E-3</v>
      </c>
      <c r="AM10" s="14">
        <v>0.138157195158084</v>
      </c>
      <c r="AN10" s="14">
        <v>0</v>
      </c>
      <c r="AO10" s="14"/>
      <c r="AP10" s="14">
        <v>1.8290935943865098E-2</v>
      </c>
      <c r="AQ10" s="14">
        <v>2.2523745372233499E-2</v>
      </c>
      <c r="AR10" s="14"/>
      <c r="AS10" s="14">
        <v>2.4479173928261402E-2</v>
      </c>
      <c r="AT10" s="14">
        <v>1.93171528360883E-2</v>
      </c>
      <c r="AU10" s="14"/>
      <c r="AV10" s="14">
        <v>4.0128705180513702E-2</v>
      </c>
      <c r="AW10" s="14">
        <v>1.52003025576515E-2</v>
      </c>
      <c r="AX10" s="14"/>
      <c r="AY10" s="14">
        <v>2.4912013819438101E-2</v>
      </c>
      <c r="AZ10" s="14">
        <v>1.4957621028926799E-2</v>
      </c>
      <c r="BA10" s="14"/>
      <c r="BB10" s="14">
        <v>2.3467927300448398E-2</v>
      </c>
      <c r="BC10" s="14">
        <v>1.4813936343633601E-2</v>
      </c>
    </row>
    <row r="11" spans="2:55" x14ac:dyDescent="0.35">
      <c r="B11" s="15" t="s">
        <v>73</v>
      </c>
      <c r="C11" s="14">
        <v>4.1663849913079497E-2</v>
      </c>
      <c r="D11" s="14">
        <v>5.5913810131751E-2</v>
      </c>
      <c r="E11" s="14">
        <v>2.7871771344736701E-2</v>
      </c>
      <c r="F11" s="14"/>
      <c r="G11" s="14">
        <v>8.8273332880446198E-2</v>
      </c>
      <c r="H11" s="14">
        <v>8.9416665955205005E-2</v>
      </c>
      <c r="I11" s="14">
        <v>4.4225422061593897E-2</v>
      </c>
      <c r="J11" s="14">
        <v>2.3849021566600102E-2</v>
      </c>
      <c r="K11" s="14">
        <v>1.4758801888957999E-2</v>
      </c>
      <c r="L11" s="14">
        <v>2.1819949881146401E-3</v>
      </c>
      <c r="M11" s="14"/>
      <c r="N11" s="14">
        <v>5.0645147774669497E-2</v>
      </c>
      <c r="O11" s="14">
        <v>4.33126002911213E-2</v>
      </c>
      <c r="P11" s="14">
        <v>4.3823119520824502E-2</v>
      </c>
      <c r="Q11" s="14">
        <v>2.8687939468685301E-2</v>
      </c>
      <c r="R11" s="14"/>
      <c r="S11" s="14">
        <v>5.3476209373143797E-2</v>
      </c>
      <c r="T11" s="14">
        <v>2.0444621483549901E-2</v>
      </c>
      <c r="U11" s="14">
        <v>3.1626831044511E-2</v>
      </c>
      <c r="V11" s="14">
        <v>4.5687195252647902E-2</v>
      </c>
      <c r="W11" s="14">
        <v>3.2175376799940203E-2</v>
      </c>
      <c r="X11" s="14">
        <v>3.8711332979162003E-2</v>
      </c>
      <c r="Y11" s="14">
        <v>5.1922165418163899E-3</v>
      </c>
      <c r="Z11" s="14">
        <v>3.7522744242087701E-2</v>
      </c>
      <c r="AA11" s="14">
        <v>7.5527391452666695E-2</v>
      </c>
      <c r="AB11" s="14">
        <v>6.3460997645673894E-2</v>
      </c>
      <c r="AC11" s="14">
        <v>2.47362511465214E-2</v>
      </c>
      <c r="AD11" s="14">
        <v>6.5335526707987104E-2</v>
      </c>
      <c r="AE11" s="14"/>
      <c r="AF11" s="14">
        <v>4.2548902836620398E-2</v>
      </c>
      <c r="AG11" s="14">
        <v>6.3975750172304405E-2</v>
      </c>
      <c r="AH11" s="14">
        <v>2.6245540870330802E-2</v>
      </c>
      <c r="AI11" s="14">
        <v>2.0706593598830401E-2</v>
      </c>
      <c r="AJ11" s="14">
        <v>2.8319055488341301E-2</v>
      </c>
      <c r="AK11" s="14"/>
      <c r="AL11" s="14">
        <v>2.1985114873097001E-2</v>
      </c>
      <c r="AM11" s="14">
        <v>0.22497480113845</v>
      </c>
      <c r="AN11" s="14">
        <v>0</v>
      </c>
      <c r="AO11" s="14"/>
      <c r="AP11" s="14">
        <v>4.4496523936119498E-2</v>
      </c>
      <c r="AQ11" s="14">
        <v>3.6387186412826497E-2</v>
      </c>
      <c r="AR11" s="14"/>
      <c r="AS11" s="14">
        <v>5.2490526816607298E-2</v>
      </c>
      <c r="AT11" s="14">
        <v>2.1918539671451201E-2</v>
      </c>
      <c r="AU11" s="14"/>
      <c r="AV11" s="14">
        <v>8.1256108455874401E-2</v>
      </c>
      <c r="AW11" s="14">
        <v>2.78274333995236E-2</v>
      </c>
      <c r="AX11" s="14"/>
      <c r="AY11" s="14">
        <v>5.21946449710727E-2</v>
      </c>
      <c r="AZ11" s="14">
        <v>0</v>
      </c>
      <c r="BA11" s="14"/>
      <c r="BB11" s="14">
        <v>5.1729237387771999E-2</v>
      </c>
      <c r="BC11" s="14">
        <v>9.1033525280210595E-3</v>
      </c>
    </row>
    <row r="12" spans="2:55" x14ac:dyDescent="0.35">
      <c r="B12" s="15" t="s">
        <v>74</v>
      </c>
      <c r="C12" s="14">
        <v>7.4701082377149702E-2</v>
      </c>
      <c r="D12" s="14">
        <v>6.8675427797251401E-2</v>
      </c>
      <c r="E12" s="14">
        <v>8.0804824936602196E-2</v>
      </c>
      <c r="F12" s="14"/>
      <c r="G12" s="14">
        <v>0.173154893032092</v>
      </c>
      <c r="H12" s="14">
        <v>0.127089549142999</v>
      </c>
      <c r="I12" s="14">
        <v>9.6799081732165504E-2</v>
      </c>
      <c r="J12" s="14">
        <v>4.1346474044430599E-2</v>
      </c>
      <c r="K12" s="14">
        <v>2.7929752564309601E-2</v>
      </c>
      <c r="L12" s="14">
        <v>7.1869381159536099E-3</v>
      </c>
      <c r="M12" s="14"/>
      <c r="N12" s="14">
        <v>9.5023257846969397E-2</v>
      </c>
      <c r="O12" s="14">
        <v>7.0251692679325101E-2</v>
      </c>
      <c r="P12" s="14">
        <v>7.6918560013982507E-2</v>
      </c>
      <c r="Q12" s="14">
        <v>5.3903277406598997E-2</v>
      </c>
      <c r="R12" s="14"/>
      <c r="S12" s="14">
        <v>0.143033928284239</v>
      </c>
      <c r="T12" s="14">
        <v>4.8973396688683002E-2</v>
      </c>
      <c r="U12" s="14">
        <v>3.9363856180557502E-2</v>
      </c>
      <c r="V12" s="14">
        <v>5.9429364625798703E-2</v>
      </c>
      <c r="W12" s="14">
        <v>7.7920735296689705E-2</v>
      </c>
      <c r="X12" s="14">
        <v>8.0459007628509896E-2</v>
      </c>
      <c r="Y12" s="14">
        <v>9.0263530345466497E-2</v>
      </c>
      <c r="Z12" s="14">
        <v>6.5462497490486202E-2</v>
      </c>
      <c r="AA12" s="14">
        <v>7.3408384687859096E-2</v>
      </c>
      <c r="AB12" s="14">
        <v>6.37365283753661E-2</v>
      </c>
      <c r="AC12" s="14">
        <v>4.43392561395635E-2</v>
      </c>
      <c r="AD12" s="14">
        <v>4.2148180170998098E-2</v>
      </c>
      <c r="AE12" s="14"/>
      <c r="AF12" s="14">
        <v>4.95342483401294E-2</v>
      </c>
      <c r="AG12" s="14">
        <v>9.9337951338528699E-2</v>
      </c>
      <c r="AH12" s="14">
        <v>5.8665438877406002E-2</v>
      </c>
      <c r="AI12" s="14">
        <v>7.3042838071749702E-2</v>
      </c>
      <c r="AJ12" s="14">
        <v>0.15383763155678101</v>
      </c>
      <c r="AK12" s="14"/>
      <c r="AL12" s="14">
        <v>6.7313128871969996E-2</v>
      </c>
      <c r="AM12" s="14">
        <v>0.176898782369416</v>
      </c>
      <c r="AN12" s="14">
        <v>0</v>
      </c>
      <c r="AO12" s="14"/>
      <c r="AP12" s="14">
        <v>7.7028483689925806E-2</v>
      </c>
      <c r="AQ12" s="14">
        <v>7.0457660764374805E-2</v>
      </c>
      <c r="AR12" s="14"/>
      <c r="AS12" s="14">
        <v>8.2686661182352503E-2</v>
      </c>
      <c r="AT12" s="14">
        <v>5.9712910038846503E-2</v>
      </c>
      <c r="AU12" s="14"/>
      <c r="AV12" s="14">
        <v>0.14663496302543799</v>
      </c>
      <c r="AW12" s="14">
        <v>5.3232231869306097E-2</v>
      </c>
      <c r="AX12" s="14"/>
      <c r="AY12" s="14">
        <v>8.5916650633159106E-2</v>
      </c>
      <c r="AZ12" s="14">
        <v>2.3327123581823001E-2</v>
      </c>
      <c r="BA12" s="14"/>
      <c r="BB12" s="14">
        <v>8.2673039885858501E-2</v>
      </c>
      <c r="BC12" s="14">
        <v>3.9901894491219003E-2</v>
      </c>
    </row>
    <row r="13" spans="2:55" x14ac:dyDescent="0.35">
      <c r="B13" s="15" t="s">
        <v>75</v>
      </c>
      <c r="C13" s="14">
        <v>9.5405143957796201E-2</v>
      </c>
      <c r="D13" s="14">
        <v>8.09157746638898E-2</v>
      </c>
      <c r="E13" s="14">
        <v>0.109834409176388</v>
      </c>
      <c r="F13" s="14"/>
      <c r="G13" s="14">
        <v>0.14825898988879199</v>
      </c>
      <c r="H13" s="14">
        <v>0.136416477424948</v>
      </c>
      <c r="I13" s="14">
        <v>9.4838617939089903E-2</v>
      </c>
      <c r="J13" s="14">
        <v>8.6246636388110295E-2</v>
      </c>
      <c r="K13" s="14">
        <v>8.3041296478451598E-2</v>
      </c>
      <c r="L13" s="14">
        <v>4.3055900977115001E-2</v>
      </c>
      <c r="M13" s="14"/>
      <c r="N13" s="14">
        <v>9.7277566410310601E-2</v>
      </c>
      <c r="O13" s="14">
        <v>0.110878442003292</v>
      </c>
      <c r="P13" s="14">
        <v>0.10352412508933601</v>
      </c>
      <c r="Q13" s="14">
        <v>7.0919598522767899E-2</v>
      </c>
      <c r="R13" s="14"/>
      <c r="S13" s="14">
        <v>0.16418416493435001</v>
      </c>
      <c r="T13" s="14">
        <v>6.9125784142961194E-2</v>
      </c>
      <c r="U13" s="14">
        <v>9.4284050574998599E-2</v>
      </c>
      <c r="V13" s="14">
        <v>8.7053124214269001E-2</v>
      </c>
      <c r="W13" s="14">
        <v>7.3553403407093002E-2</v>
      </c>
      <c r="X13" s="14">
        <v>9.4164972457492696E-2</v>
      </c>
      <c r="Y13" s="14">
        <v>5.8698383335550601E-2</v>
      </c>
      <c r="Z13" s="14">
        <v>0.11686326211232401</v>
      </c>
      <c r="AA13" s="14">
        <v>0.117191484991526</v>
      </c>
      <c r="AB13" s="14">
        <v>6.41377261492551E-2</v>
      </c>
      <c r="AC13" s="14">
        <v>6.3128211318928498E-2</v>
      </c>
      <c r="AD13" s="14">
        <v>0.107665082942836</v>
      </c>
      <c r="AE13" s="14"/>
      <c r="AF13" s="14">
        <v>0.113405569750475</v>
      </c>
      <c r="AG13" s="14">
        <v>0.102092404040242</v>
      </c>
      <c r="AH13" s="14">
        <v>9.7683144593789406E-2</v>
      </c>
      <c r="AI13" s="14">
        <v>9.5398715181330196E-2</v>
      </c>
      <c r="AJ13" s="14">
        <v>1.7309645350760398E-2</v>
      </c>
      <c r="AK13" s="14"/>
      <c r="AL13" s="14">
        <v>9.6353421018004801E-2</v>
      </c>
      <c r="AM13" s="14">
        <v>0.14162501006066999</v>
      </c>
      <c r="AN13" s="14">
        <v>0</v>
      </c>
      <c r="AO13" s="14"/>
      <c r="AP13" s="14">
        <v>9.5609037051816795E-2</v>
      </c>
      <c r="AQ13" s="14">
        <v>9.4982916616862603E-2</v>
      </c>
      <c r="AR13" s="14"/>
      <c r="AS13" s="14">
        <v>9.7511752163971496E-2</v>
      </c>
      <c r="AT13" s="14">
        <v>9.5093667145578098E-2</v>
      </c>
      <c r="AU13" s="14"/>
      <c r="AV13" s="14">
        <v>0.11139118392915801</v>
      </c>
      <c r="AW13" s="14">
        <v>8.7435097123403804E-2</v>
      </c>
      <c r="AX13" s="14"/>
      <c r="AY13" s="14">
        <v>0.102465990701799</v>
      </c>
      <c r="AZ13" s="14">
        <v>0.106566954951042</v>
      </c>
      <c r="BA13" s="14"/>
      <c r="BB13" s="14">
        <v>9.1428602420316502E-2</v>
      </c>
      <c r="BC13" s="14">
        <v>0.114227313649114</v>
      </c>
    </row>
    <row r="14" spans="2:55" x14ac:dyDescent="0.35">
      <c r="B14" s="15" t="s">
        <v>76</v>
      </c>
      <c r="C14" s="14">
        <v>0.20138627643464599</v>
      </c>
      <c r="D14" s="14">
        <v>0.15642536520522499</v>
      </c>
      <c r="E14" s="14">
        <v>0.245882091942212</v>
      </c>
      <c r="F14" s="14"/>
      <c r="G14" s="14">
        <v>0.204940370268204</v>
      </c>
      <c r="H14" s="14">
        <v>0.19599667394432499</v>
      </c>
      <c r="I14" s="14">
        <v>0.25575516899186002</v>
      </c>
      <c r="J14" s="14">
        <v>0.18757912382526901</v>
      </c>
      <c r="K14" s="14">
        <v>0.17197862140350101</v>
      </c>
      <c r="L14" s="14">
        <v>0.19018208848576601</v>
      </c>
      <c r="M14" s="14"/>
      <c r="N14" s="14">
        <v>0.223390214452099</v>
      </c>
      <c r="O14" s="14">
        <v>0.20335797915800499</v>
      </c>
      <c r="P14" s="14">
        <v>0.20378426959266199</v>
      </c>
      <c r="Q14" s="14">
        <v>0.175076720295682</v>
      </c>
      <c r="R14" s="14"/>
      <c r="S14" s="14">
        <v>0.149311424810154</v>
      </c>
      <c r="T14" s="14">
        <v>0.175234902432338</v>
      </c>
      <c r="U14" s="14">
        <v>0.22656998813648099</v>
      </c>
      <c r="V14" s="14">
        <v>0.183785923580912</v>
      </c>
      <c r="W14" s="14">
        <v>0.25071516213438699</v>
      </c>
      <c r="X14" s="14">
        <v>0.27769286502796903</v>
      </c>
      <c r="Y14" s="14">
        <v>0.23134140765344599</v>
      </c>
      <c r="Z14" s="14">
        <v>0.17201863351576099</v>
      </c>
      <c r="AA14" s="14">
        <v>0.223987280229349</v>
      </c>
      <c r="AB14" s="14">
        <v>0.16191747875537299</v>
      </c>
      <c r="AC14" s="14">
        <v>0.213829295499885</v>
      </c>
      <c r="AD14" s="14">
        <v>0.17393372565656101</v>
      </c>
      <c r="AE14" s="14"/>
      <c r="AF14" s="14">
        <v>0.212005664518091</v>
      </c>
      <c r="AG14" s="14">
        <v>0.190854498383183</v>
      </c>
      <c r="AH14" s="14">
        <v>0.14338379193020101</v>
      </c>
      <c r="AI14" s="14">
        <v>0.244111532073159</v>
      </c>
      <c r="AJ14" s="14">
        <v>0.246434271054705</v>
      </c>
      <c r="AK14" s="14"/>
      <c r="AL14" s="14">
        <v>0.22438839555717999</v>
      </c>
      <c r="AM14" s="14">
        <v>0.113894011131201</v>
      </c>
      <c r="AN14" s="14">
        <v>2.5764098718324999E-2</v>
      </c>
      <c r="AO14" s="14"/>
      <c r="AP14" s="14">
        <v>0.20969413414333599</v>
      </c>
      <c r="AQ14" s="14">
        <v>0.19839479650747299</v>
      </c>
      <c r="AR14" s="14"/>
      <c r="AS14" s="14">
        <v>0.200459590473614</v>
      </c>
      <c r="AT14" s="14">
        <v>0.20105497259674901</v>
      </c>
      <c r="AU14" s="14"/>
      <c r="AV14" s="14">
        <v>0.24368992675543599</v>
      </c>
      <c r="AW14" s="14">
        <v>0.188635918670987</v>
      </c>
      <c r="AX14" s="14"/>
      <c r="AY14" s="14">
        <v>0.200321016184171</v>
      </c>
      <c r="AZ14" s="14">
        <v>0.226927929229744</v>
      </c>
      <c r="BA14" s="14"/>
      <c r="BB14" s="14">
        <v>0.202291087206695</v>
      </c>
      <c r="BC14" s="14">
        <v>0.22117807063242301</v>
      </c>
    </row>
    <row r="15" spans="2:55" x14ac:dyDescent="0.35">
      <c r="B15" s="15" t="s">
        <v>77</v>
      </c>
      <c r="C15" s="14">
        <v>9.3417194671332596E-2</v>
      </c>
      <c r="D15" s="14">
        <v>7.4394208597560296E-2</v>
      </c>
      <c r="E15" s="14">
        <v>0.112267563109511</v>
      </c>
      <c r="F15" s="14"/>
      <c r="G15" s="14">
        <v>6.21623208247543E-2</v>
      </c>
      <c r="H15" s="14">
        <v>7.2298995878612798E-2</v>
      </c>
      <c r="I15" s="14">
        <v>9.3822186171076599E-2</v>
      </c>
      <c r="J15" s="14">
        <v>9.5481487975682094E-2</v>
      </c>
      <c r="K15" s="14">
        <v>0.11986766406881399</v>
      </c>
      <c r="L15" s="14">
        <v>0.11163827250789</v>
      </c>
      <c r="M15" s="14"/>
      <c r="N15" s="14">
        <v>8.38575377896425E-2</v>
      </c>
      <c r="O15" s="14">
        <v>0.100690014519355</v>
      </c>
      <c r="P15" s="14">
        <v>0.10569212756327601</v>
      </c>
      <c r="Q15" s="14">
        <v>8.4210846906029604E-2</v>
      </c>
      <c r="R15" s="14"/>
      <c r="S15" s="14">
        <v>6.5626517740110898E-2</v>
      </c>
      <c r="T15" s="14">
        <v>0.100250950566629</v>
      </c>
      <c r="U15" s="14">
        <v>7.3225956814732901E-2</v>
      </c>
      <c r="V15" s="14">
        <v>0.132590765639471</v>
      </c>
      <c r="W15" s="14">
        <v>7.9791544972685993E-2</v>
      </c>
      <c r="X15" s="14">
        <v>9.9717141599519596E-2</v>
      </c>
      <c r="Y15" s="14">
        <v>8.8904206100570204E-2</v>
      </c>
      <c r="Z15" s="14">
        <v>0.15683726199589099</v>
      </c>
      <c r="AA15" s="14">
        <v>8.5966530331358496E-2</v>
      </c>
      <c r="AB15" s="14">
        <v>9.8387739315043396E-2</v>
      </c>
      <c r="AC15" s="14">
        <v>0.1127566136986</v>
      </c>
      <c r="AD15" s="14">
        <v>5.0443258960541998E-2</v>
      </c>
      <c r="AE15" s="14"/>
      <c r="AF15" s="14">
        <v>0.11566347226713999</v>
      </c>
      <c r="AG15" s="14">
        <v>8.6944084556700704E-2</v>
      </c>
      <c r="AH15" s="14">
        <v>8.5718555391232798E-2</v>
      </c>
      <c r="AI15" s="14">
        <v>0.11165740154570999</v>
      </c>
      <c r="AJ15" s="14">
        <v>0.114475140518179</v>
      </c>
      <c r="AK15" s="14"/>
      <c r="AL15" s="14">
        <v>0.10566854278097899</v>
      </c>
      <c r="AM15" s="14">
        <v>3.8403320108393299E-2</v>
      </c>
      <c r="AN15" s="14">
        <v>1.4765422902587399E-2</v>
      </c>
      <c r="AO15" s="14"/>
      <c r="AP15" s="14">
        <v>8.1606202900049801E-2</v>
      </c>
      <c r="AQ15" s="14">
        <v>0.103116409470763</v>
      </c>
      <c r="AR15" s="14"/>
      <c r="AS15" s="14">
        <v>8.7457126198273005E-2</v>
      </c>
      <c r="AT15" s="14">
        <v>0.10370420276020401</v>
      </c>
      <c r="AU15" s="14"/>
      <c r="AV15" s="14">
        <v>7.4890132795629505E-2</v>
      </c>
      <c r="AW15" s="14">
        <v>0.10005911746773399</v>
      </c>
      <c r="AX15" s="14"/>
      <c r="AY15" s="14">
        <v>9.0358894169855195E-2</v>
      </c>
      <c r="AZ15" s="14">
        <v>0.114520238494591</v>
      </c>
      <c r="BA15" s="14"/>
      <c r="BB15" s="14">
        <v>9.0485553706420002E-2</v>
      </c>
      <c r="BC15" s="14">
        <v>9.4026234021005795E-2</v>
      </c>
    </row>
    <row r="16" spans="2:55" x14ac:dyDescent="0.35">
      <c r="B16" s="15" t="s">
        <v>78</v>
      </c>
      <c r="C16" s="14">
        <v>0.135956670265973</v>
      </c>
      <c r="D16" s="14">
        <v>0.13670717955335401</v>
      </c>
      <c r="E16" s="14">
        <v>0.13562395474879901</v>
      </c>
      <c r="F16" s="14"/>
      <c r="G16" s="14">
        <v>9.4921295237363396E-2</v>
      </c>
      <c r="H16" s="14">
        <v>0.10713072173738</v>
      </c>
      <c r="I16" s="14">
        <v>0.130801409488812</v>
      </c>
      <c r="J16" s="14">
        <v>0.203355607195051</v>
      </c>
      <c r="K16" s="14">
        <v>0.127345945403324</v>
      </c>
      <c r="L16" s="14">
        <v>0.14185516564633199</v>
      </c>
      <c r="M16" s="14"/>
      <c r="N16" s="14">
        <v>0.123524855542922</v>
      </c>
      <c r="O16" s="14">
        <v>0.15521011394156101</v>
      </c>
      <c r="P16" s="14">
        <v>0.119760655960057</v>
      </c>
      <c r="Q16" s="14">
        <v>0.14467116202852501</v>
      </c>
      <c r="R16" s="14"/>
      <c r="S16" s="14">
        <v>0.115493457949097</v>
      </c>
      <c r="T16" s="14">
        <v>0.15408588636821899</v>
      </c>
      <c r="U16" s="14">
        <v>0.15071003991062601</v>
      </c>
      <c r="V16" s="14">
        <v>0.12901134454875399</v>
      </c>
      <c r="W16" s="14">
        <v>0.13904018439107599</v>
      </c>
      <c r="X16" s="14">
        <v>9.5989192527915795E-2</v>
      </c>
      <c r="Y16" s="14">
        <v>0.16640883096133999</v>
      </c>
      <c r="Z16" s="14">
        <v>0.13362057503903099</v>
      </c>
      <c r="AA16" s="14">
        <v>0.13660315562338701</v>
      </c>
      <c r="AB16" s="14">
        <v>0.16390878598181099</v>
      </c>
      <c r="AC16" s="14">
        <v>0.108045771565104</v>
      </c>
      <c r="AD16" s="14">
        <v>0.129416936116625</v>
      </c>
      <c r="AE16" s="14"/>
      <c r="AF16" s="14">
        <v>0.12819546456660499</v>
      </c>
      <c r="AG16" s="14">
        <v>0.14062802770785199</v>
      </c>
      <c r="AH16" s="14">
        <v>0.15350900250433999</v>
      </c>
      <c r="AI16" s="14">
        <v>0.115564220563267</v>
      </c>
      <c r="AJ16" s="14">
        <v>0.11200167927438601</v>
      </c>
      <c r="AK16" s="14"/>
      <c r="AL16" s="14">
        <v>0.15319494194323</v>
      </c>
      <c r="AM16" s="14">
        <v>3.0796394415731201E-2</v>
      </c>
      <c r="AN16" s="14">
        <v>7.4396509088508603E-2</v>
      </c>
      <c r="AO16" s="14"/>
      <c r="AP16" s="14">
        <v>0.14167552620288501</v>
      </c>
      <c r="AQ16" s="14">
        <v>0.13443534286262299</v>
      </c>
      <c r="AR16" s="14"/>
      <c r="AS16" s="14">
        <v>0.135068717348167</v>
      </c>
      <c r="AT16" s="14">
        <v>0.136039625918842</v>
      </c>
      <c r="AU16" s="14"/>
      <c r="AV16" s="14">
        <v>0.105334423238875</v>
      </c>
      <c r="AW16" s="14">
        <v>0.14245885705514799</v>
      </c>
      <c r="AX16" s="14"/>
      <c r="AY16" s="14">
        <v>0.13309227379300501</v>
      </c>
      <c r="AZ16" s="14">
        <v>0.167214388410903</v>
      </c>
      <c r="BA16" s="14"/>
      <c r="BB16" s="14">
        <v>0.12630659571636499</v>
      </c>
      <c r="BC16" s="14">
        <v>0.159449688653623</v>
      </c>
    </row>
    <row r="17" spans="2:55" ht="29" x14ac:dyDescent="0.35">
      <c r="B17" s="15" t="s">
        <v>89</v>
      </c>
      <c r="C17" s="20">
        <v>0.32721631256856099</v>
      </c>
      <c r="D17" s="20">
        <v>0.39509997736320601</v>
      </c>
      <c r="E17" s="20">
        <v>0.25894967105646199</v>
      </c>
      <c r="F17" s="20"/>
      <c r="G17" s="20">
        <v>0.168265884988333</v>
      </c>
      <c r="H17" s="20">
        <v>0.201185165845227</v>
      </c>
      <c r="I17" s="20">
        <v>0.23657365891609</v>
      </c>
      <c r="J17" s="20">
        <v>0.359637819879499</v>
      </c>
      <c r="K17" s="20">
        <v>0.44833068277770899</v>
      </c>
      <c r="L17" s="20">
        <v>0.50169548832466904</v>
      </c>
      <c r="M17" s="20"/>
      <c r="N17" s="20">
        <v>0.28693396608982402</v>
      </c>
      <c r="O17" s="20">
        <v>0.29347209132697</v>
      </c>
      <c r="P17" s="20">
        <v>0.31446391742570901</v>
      </c>
      <c r="Q17" s="20">
        <v>0.41569579700081299</v>
      </c>
      <c r="R17" s="20"/>
      <c r="S17" s="20">
        <v>0.237433902176936</v>
      </c>
      <c r="T17" s="20">
        <v>0.42836855064510898</v>
      </c>
      <c r="U17" s="20">
        <v>0.38421927733809302</v>
      </c>
      <c r="V17" s="20">
        <v>0.35226415355609703</v>
      </c>
      <c r="W17" s="20">
        <v>0.31298903689249302</v>
      </c>
      <c r="X17" s="20">
        <v>0.26404039838440302</v>
      </c>
      <c r="Y17" s="20">
        <v>0.33891630356553998</v>
      </c>
      <c r="Z17" s="20">
        <v>0.28082455563039499</v>
      </c>
      <c r="AA17" s="20">
        <v>0.24138558851518499</v>
      </c>
      <c r="AB17" s="20">
        <v>0.372421371244059</v>
      </c>
      <c r="AC17" s="20">
        <v>0.39883515029302702</v>
      </c>
      <c r="AD17" s="20">
        <v>0.39355180420677</v>
      </c>
      <c r="AE17" s="20"/>
      <c r="AF17" s="20">
        <v>0.31672440216660502</v>
      </c>
      <c r="AG17" s="20">
        <v>0.27457712255799799</v>
      </c>
      <c r="AH17" s="20">
        <v>0.41578947825192603</v>
      </c>
      <c r="AI17" s="20">
        <v>0.32067757079096598</v>
      </c>
      <c r="AJ17" s="20">
        <v>0.288412005647327</v>
      </c>
      <c r="AK17" s="20"/>
      <c r="AL17" s="20">
        <v>0.32086829813464501</v>
      </c>
      <c r="AM17" s="20">
        <v>6.3478139743571096E-2</v>
      </c>
      <c r="AN17" s="20">
        <v>0.88507396929057902</v>
      </c>
      <c r="AO17" s="20"/>
      <c r="AP17" s="20">
        <v>0.322801987010433</v>
      </c>
      <c r="AQ17" s="20">
        <v>0.33124256038983302</v>
      </c>
      <c r="AR17" s="20"/>
      <c r="AS17" s="20">
        <v>0.30964857691126102</v>
      </c>
      <c r="AT17" s="20">
        <v>0.35812009926069399</v>
      </c>
      <c r="AU17" s="20"/>
      <c r="AV17" s="20">
        <v>0.174303602464881</v>
      </c>
      <c r="AW17" s="20">
        <v>0.38146742116827698</v>
      </c>
      <c r="AX17" s="20"/>
      <c r="AY17" s="20">
        <v>0.30016654641442903</v>
      </c>
      <c r="AZ17" s="20">
        <v>0.34648574430297102</v>
      </c>
      <c r="BA17" s="20"/>
      <c r="BB17" s="20">
        <v>0.320126048353024</v>
      </c>
      <c r="BC17" s="20">
        <v>0.34729950968096002</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B2:BC20"/>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434</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428</v>
      </c>
      <c r="C9" s="14">
        <v>0.205086252521301</v>
      </c>
      <c r="D9" s="14">
        <v>0.22793966428749901</v>
      </c>
      <c r="E9" s="14">
        <v>0.182356915099192</v>
      </c>
      <c r="F9" s="14"/>
      <c r="G9" s="14">
        <v>0.102065248292026</v>
      </c>
      <c r="H9" s="14">
        <v>0.14639048254581</v>
      </c>
      <c r="I9" s="14">
        <v>0.16082562760901101</v>
      </c>
      <c r="J9" s="14">
        <v>0.192013766660347</v>
      </c>
      <c r="K9" s="14">
        <v>0.27184031339639197</v>
      </c>
      <c r="L9" s="14">
        <v>0.32317657843425202</v>
      </c>
      <c r="M9" s="14"/>
      <c r="N9" s="14">
        <v>0.20340313078272701</v>
      </c>
      <c r="O9" s="14">
        <v>0.22868782548025199</v>
      </c>
      <c r="P9" s="14">
        <v>0.17540011546201101</v>
      </c>
      <c r="Q9" s="14">
        <v>0.20425920417710799</v>
      </c>
      <c r="R9" s="14"/>
      <c r="S9" s="14">
        <v>0.14977652799205099</v>
      </c>
      <c r="T9" s="14">
        <v>0.26580080400287398</v>
      </c>
      <c r="U9" s="14">
        <v>0.28925210510271299</v>
      </c>
      <c r="V9" s="14">
        <v>0.21264540454931499</v>
      </c>
      <c r="W9" s="14">
        <v>0.23272204856279199</v>
      </c>
      <c r="X9" s="14">
        <v>0.19943184023051599</v>
      </c>
      <c r="Y9" s="14">
        <v>0.19793602965569801</v>
      </c>
      <c r="Z9" s="14">
        <v>0.131256211701055</v>
      </c>
      <c r="AA9" s="14">
        <v>0.14351098619883701</v>
      </c>
      <c r="AB9" s="14">
        <v>0.198614542058976</v>
      </c>
      <c r="AC9" s="14">
        <v>0.23128665674313001</v>
      </c>
      <c r="AD9" s="14">
        <v>0.22503210492226799</v>
      </c>
      <c r="AE9" s="14"/>
      <c r="AF9" s="14">
        <v>0.245773342213779</v>
      </c>
      <c r="AG9" s="14">
        <v>0.156559155243363</v>
      </c>
      <c r="AH9" s="14">
        <v>0.29756814201047599</v>
      </c>
      <c r="AI9" s="14">
        <v>0.193339134834939</v>
      </c>
      <c r="AJ9" s="14">
        <v>0.14499667982200801</v>
      </c>
      <c r="AK9" s="14"/>
      <c r="AL9" s="14">
        <v>0.21067364443093001</v>
      </c>
      <c r="AM9" s="14">
        <v>6.3172051137741603E-2</v>
      </c>
      <c r="AN9" s="14">
        <v>0.37592860121009503</v>
      </c>
      <c r="AO9" s="14"/>
      <c r="AP9" s="14">
        <v>0.242314484934681</v>
      </c>
      <c r="AQ9" s="14">
        <v>0.17659920626189601</v>
      </c>
      <c r="AR9" s="14"/>
      <c r="AS9" s="14">
        <v>0.20984623959471799</v>
      </c>
      <c r="AT9" s="14">
        <v>0.2045350867995</v>
      </c>
      <c r="AU9" s="14"/>
      <c r="AV9" s="14">
        <v>0.11907517526749101</v>
      </c>
      <c r="AW9" s="14">
        <v>0.23934372396845</v>
      </c>
      <c r="AX9" s="14"/>
      <c r="AY9" s="14">
        <v>0.19746905961779401</v>
      </c>
      <c r="AZ9" s="14">
        <v>0.24002148860207001</v>
      </c>
      <c r="BA9" s="14"/>
      <c r="BB9" s="14">
        <v>0.21211306665636101</v>
      </c>
      <c r="BC9" s="14">
        <v>0.15292199147564001</v>
      </c>
    </row>
    <row r="10" spans="2:55" x14ac:dyDescent="0.35">
      <c r="B10" s="15" t="s">
        <v>429</v>
      </c>
      <c r="C10" s="14">
        <v>0.33056205281112999</v>
      </c>
      <c r="D10" s="14">
        <v>0.32763831248767999</v>
      </c>
      <c r="E10" s="14">
        <v>0.333403234832781</v>
      </c>
      <c r="F10" s="14"/>
      <c r="G10" s="14">
        <v>0.33311324265183501</v>
      </c>
      <c r="H10" s="14">
        <v>0.36693550501573902</v>
      </c>
      <c r="I10" s="14">
        <v>0.361974235409184</v>
      </c>
      <c r="J10" s="14">
        <v>0.36076065598005203</v>
      </c>
      <c r="K10" s="14">
        <v>0.28373350545478598</v>
      </c>
      <c r="L10" s="14">
        <v>0.28039684519443298</v>
      </c>
      <c r="M10" s="14"/>
      <c r="N10" s="14">
        <v>0.33371033162945901</v>
      </c>
      <c r="O10" s="14">
        <v>0.35219340924700898</v>
      </c>
      <c r="P10" s="14">
        <v>0.351764467448759</v>
      </c>
      <c r="Q10" s="14">
        <v>0.288669540141339</v>
      </c>
      <c r="R10" s="14"/>
      <c r="S10" s="14">
        <v>0.31058229643583701</v>
      </c>
      <c r="T10" s="14">
        <v>0.34048511763834199</v>
      </c>
      <c r="U10" s="14">
        <v>0.30710789986308001</v>
      </c>
      <c r="V10" s="14">
        <v>0.39953963275945797</v>
      </c>
      <c r="W10" s="14">
        <v>0.28757278931209501</v>
      </c>
      <c r="X10" s="14">
        <v>0.32585358198784797</v>
      </c>
      <c r="Y10" s="14">
        <v>0.35145871221269298</v>
      </c>
      <c r="Z10" s="14">
        <v>0.295663630831701</v>
      </c>
      <c r="AA10" s="14">
        <v>0.38959800061727201</v>
      </c>
      <c r="AB10" s="14">
        <v>0.26967060330093201</v>
      </c>
      <c r="AC10" s="14">
        <v>0.32994887967637598</v>
      </c>
      <c r="AD10" s="14">
        <v>0.30889941300990698</v>
      </c>
      <c r="AE10" s="14"/>
      <c r="AF10" s="14">
        <v>0.312628526384441</v>
      </c>
      <c r="AG10" s="14">
        <v>0.35044020426375999</v>
      </c>
      <c r="AH10" s="14">
        <v>0.33904137637848802</v>
      </c>
      <c r="AI10" s="14">
        <v>0.35824060761631898</v>
      </c>
      <c r="AJ10" s="14">
        <v>0.32577507968571301</v>
      </c>
      <c r="AK10" s="14"/>
      <c r="AL10" s="14">
        <v>0.33863393519046597</v>
      </c>
      <c r="AM10" s="14">
        <v>0.33214133495298698</v>
      </c>
      <c r="AN10" s="14">
        <v>0.21181217123955101</v>
      </c>
      <c r="AO10" s="14"/>
      <c r="AP10" s="14">
        <v>0.32571372595155301</v>
      </c>
      <c r="AQ10" s="14">
        <v>0.33651683366079899</v>
      </c>
      <c r="AR10" s="14"/>
      <c r="AS10" s="14">
        <v>0.34027588704682099</v>
      </c>
      <c r="AT10" s="14">
        <v>0.311886845060944</v>
      </c>
      <c r="AU10" s="14"/>
      <c r="AV10" s="14">
        <v>0.36357093375494198</v>
      </c>
      <c r="AW10" s="14">
        <v>0.32069047623970098</v>
      </c>
      <c r="AX10" s="14"/>
      <c r="AY10" s="14">
        <v>0.33784158434174899</v>
      </c>
      <c r="AZ10" s="14">
        <v>0.30166706564366502</v>
      </c>
      <c r="BA10" s="14"/>
      <c r="BB10" s="14">
        <v>0.33100547974831501</v>
      </c>
      <c r="BC10" s="14">
        <v>0.37597614307760502</v>
      </c>
    </row>
    <row r="11" spans="2:55" x14ac:dyDescent="0.35">
      <c r="B11" s="15" t="s">
        <v>430</v>
      </c>
      <c r="C11" s="14">
        <v>0.18315660018233501</v>
      </c>
      <c r="D11" s="14">
        <v>0.19524797893599299</v>
      </c>
      <c r="E11" s="14">
        <v>0.1709494771457</v>
      </c>
      <c r="F11" s="14"/>
      <c r="G11" s="14">
        <v>0.28318028558087699</v>
      </c>
      <c r="H11" s="14">
        <v>0.30312572915939501</v>
      </c>
      <c r="I11" s="14">
        <v>0.204484650605674</v>
      </c>
      <c r="J11" s="14">
        <v>0.136080408124202</v>
      </c>
      <c r="K11" s="14">
        <v>0.11140347553438799</v>
      </c>
      <c r="L11" s="14">
        <v>8.7831387869417493E-2</v>
      </c>
      <c r="M11" s="14"/>
      <c r="N11" s="14">
        <v>0.232858174732264</v>
      </c>
      <c r="O11" s="14">
        <v>0.15578168117003299</v>
      </c>
      <c r="P11" s="14">
        <v>0.18094196340229499</v>
      </c>
      <c r="Q11" s="14">
        <v>0.15923723412719401</v>
      </c>
      <c r="R11" s="14"/>
      <c r="S11" s="14">
        <v>0.26842622636442198</v>
      </c>
      <c r="T11" s="14">
        <v>0.152001004676242</v>
      </c>
      <c r="U11" s="14">
        <v>0.120718333240891</v>
      </c>
      <c r="V11" s="14">
        <v>8.5340420129888406E-2</v>
      </c>
      <c r="W11" s="14">
        <v>0.226637323456888</v>
      </c>
      <c r="X11" s="14">
        <v>0.23782848078796301</v>
      </c>
      <c r="Y11" s="14">
        <v>0.14923000664438499</v>
      </c>
      <c r="Z11" s="14">
        <v>0.228488342415094</v>
      </c>
      <c r="AA11" s="14">
        <v>0.19985380885085799</v>
      </c>
      <c r="AB11" s="14">
        <v>0.18710488673232201</v>
      </c>
      <c r="AC11" s="14">
        <v>0.119390831958661</v>
      </c>
      <c r="AD11" s="14">
        <v>0.17772986120008999</v>
      </c>
      <c r="AE11" s="14"/>
      <c r="AF11" s="14">
        <v>0.17583448085033301</v>
      </c>
      <c r="AG11" s="14">
        <v>0.233003159135554</v>
      </c>
      <c r="AH11" s="14">
        <v>0.13822326832413701</v>
      </c>
      <c r="AI11" s="14">
        <v>0.21183246370593001</v>
      </c>
      <c r="AJ11" s="14">
        <v>0.193527441886681</v>
      </c>
      <c r="AK11" s="14"/>
      <c r="AL11" s="14">
        <v>0.16410274849408801</v>
      </c>
      <c r="AM11" s="14">
        <v>0.380458726874912</v>
      </c>
      <c r="AN11" s="14">
        <v>0.107759676741028</v>
      </c>
      <c r="AO11" s="14"/>
      <c r="AP11" s="14">
        <v>0.15713246183621801</v>
      </c>
      <c r="AQ11" s="14">
        <v>0.205176557821341</v>
      </c>
      <c r="AR11" s="14"/>
      <c r="AS11" s="14">
        <v>0.19120154426848601</v>
      </c>
      <c r="AT11" s="14">
        <v>0.172653362673582</v>
      </c>
      <c r="AU11" s="14"/>
      <c r="AV11" s="14">
        <v>0.29307716426772301</v>
      </c>
      <c r="AW11" s="14">
        <v>0.144977207027638</v>
      </c>
      <c r="AX11" s="14"/>
      <c r="AY11" s="14">
        <v>0.19610914457529799</v>
      </c>
      <c r="AZ11" s="14">
        <v>0.103437835286003</v>
      </c>
      <c r="BA11" s="14"/>
      <c r="BB11" s="14">
        <v>0.188229183621694</v>
      </c>
      <c r="BC11" s="14">
        <v>0.15510891622277501</v>
      </c>
    </row>
    <row r="12" spans="2:55" x14ac:dyDescent="0.35">
      <c r="B12" s="15" t="s">
        <v>431</v>
      </c>
      <c r="C12" s="14">
        <v>4.2835754334031799E-2</v>
      </c>
      <c r="D12" s="14">
        <v>3.8648195370284501E-2</v>
      </c>
      <c r="E12" s="14">
        <v>4.7050862902022997E-2</v>
      </c>
      <c r="F12" s="14"/>
      <c r="G12" s="14">
        <v>8.8998397735163506E-2</v>
      </c>
      <c r="H12" s="14">
        <v>4.8712725929001902E-2</v>
      </c>
      <c r="I12" s="14">
        <v>5.23500213637298E-2</v>
      </c>
      <c r="J12" s="14">
        <v>3.5012871883247199E-2</v>
      </c>
      <c r="K12" s="14">
        <v>3.32612519913476E-2</v>
      </c>
      <c r="L12" s="14">
        <v>1.25180763055489E-2</v>
      </c>
      <c r="M12" s="14"/>
      <c r="N12" s="14">
        <v>4.41052881903575E-2</v>
      </c>
      <c r="O12" s="14">
        <v>3.86658393893759E-2</v>
      </c>
      <c r="P12" s="14">
        <v>4.6090841430146301E-2</v>
      </c>
      <c r="Q12" s="14">
        <v>4.32812874412358E-2</v>
      </c>
      <c r="R12" s="14"/>
      <c r="S12" s="14">
        <v>6.0630868865394899E-2</v>
      </c>
      <c r="T12" s="14">
        <v>1.27555340654325E-2</v>
      </c>
      <c r="U12" s="14">
        <v>4.1505644740832702E-2</v>
      </c>
      <c r="V12" s="14">
        <v>5.4319442190617802E-2</v>
      </c>
      <c r="W12" s="14">
        <v>4.7456265914191102E-2</v>
      </c>
      <c r="X12" s="14">
        <v>5.3078464754470797E-2</v>
      </c>
      <c r="Y12" s="14">
        <v>3.4381502419817099E-2</v>
      </c>
      <c r="Z12" s="14">
        <v>5.4961058664799597E-2</v>
      </c>
      <c r="AA12" s="14">
        <v>4.9645878528028299E-2</v>
      </c>
      <c r="AB12" s="14">
        <v>2.5856453428424499E-2</v>
      </c>
      <c r="AC12" s="14">
        <v>3.0468482688318199E-2</v>
      </c>
      <c r="AD12" s="14">
        <v>7.0445302648019306E-2</v>
      </c>
      <c r="AE12" s="14"/>
      <c r="AF12" s="14">
        <v>3.9376783440873697E-2</v>
      </c>
      <c r="AG12" s="14">
        <v>5.5993841131434297E-2</v>
      </c>
      <c r="AH12" s="14">
        <v>2.2443022260742199E-2</v>
      </c>
      <c r="AI12" s="14">
        <v>2.5806673739240799E-2</v>
      </c>
      <c r="AJ12" s="14">
        <v>8.38049497538257E-2</v>
      </c>
      <c r="AK12" s="14"/>
      <c r="AL12" s="14">
        <v>3.6808979933433697E-2</v>
      </c>
      <c r="AM12" s="14">
        <v>0.105481703606199</v>
      </c>
      <c r="AN12" s="14">
        <v>1.8564897196466E-2</v>
      </c>
      <c r="AO12" s="14"/>
      <c r="AP12" s="14">
        <v>4.05629416337027E-2</v>
      </c>
      <c r="AQ12" s="14">
        <v>4.3187109296118499E-2</v>
      </c>
      <c r="AR12" s="14"/>
      <c r="AS12" s="14">
        <v>3.3673915641231199E-2</v>
      </c>
      <c r="AT12" s="14">
        <v>5.4902473654867702E-2</v>
      </c>
      <c r="AU12" s="14"/>
      <c r="AV12" s="14">
        <v>5.5964499598662502E-2</v>
      </c>
      <c r="AW12" s="14">
        <v>3.6332394220195498E-2</v>
      </c>
      <c r="AX12" s="14"/>
      <c r="AY12" s="14">
        <v>4.63729028442059E-2</v>
      </c>
      <c r="AZ12" s="14">
        <v>4.63341837414264E-2</v>
      </c>
      <c r="BA12" s="14"/>
      <c r="BB12" s="14">
        <v>4.2224024634297003E-2</v>
      </c>
      <c r="BC12" s="14">
        <v>4.0088843928229097E-2</v>
      </c>
    </row>
    <row r="13" spans="2:55" x14ac:dyDescent="0.35">
      <c r="B13" s="15" t="s">
        <v>432</v>
      </c>
      <c r="C13" s="14">
        <v>1.1209598494228E-2</v>
      </c>
      <c r="D13" s="14">
        <v>1.41066372307169E-2</v>
      </c>
      <c r="E13" s="14">
        <v>8.4137098041112204E-3</v>
      </c>
      <c r="F13" s="14"/>
      <c r="G13" s="14">
        <v>2.3728679939858E-2</v>
      </c>
      <c r="H13" s="14">
        <v>1.9811241222252501E-2</v>
      </c>
      <c r="I13" s="14">
        <v>1.54130797740026E-2</v>
      </c>
      <c r="J13" s="14">
        <v>3.36037385023544E-3</v>
      </c>
      <c r="K13" s="14">
        <v>0</v>
      </c>
      <c r="L13" s="14">
        <v>6.3684230170807203E-3</v>
      </c>
      <c r="M13" s="14"/>
      <c r="N13" s="14">
        <v>1.97529674750422E-2</v>
      </c>
      <c r="O13" s="14">
        <v>1.22085216718687E-2</v>
      </c>
      <c r="P13" s="14">
        <v>0</v>
      </c>
      <c r="Q13" s="14">
        <v>1.08875204622946E-2</v>
      </c>
      <c r="R13" s="14"/>
      <c r="S13" s="14">
        <v>2.5381523045546799E-2</v>
      </c>
      <c r="T13" s="14">
        <v>4.67216596256526E-3</v>
      </c>
      <c r="U13" s="14">
        <v>1.34664498022323E-2</v>
      </c>
      <c r="V13" s="14">
        <v>2.2541974463288698E-2</v>
      </c>
      <c r="W13" s="14">
        <v>1.1980841226840001E-2</v>
      </c>
      <c r="X13" s="14">
        <v>4.89073186707381E-3</v>
      </c>
      <c r="Y13" s="14">
        <v>0</v>
      </c>
      <c r="Z13" s="14">
        <v>1.08391627033656E-2</v>
      </c>
      <c r="AA13" s="14">
        <v>7.4251403683717899E-3</v>
      </c>
      <c r="AB13" s="14">
        <v>5.3733863555900504E-3</v>
      </c>
      <c r="AC13" s="14">
        <v>1.8660471654022501E-2</v>
      </c>
      <c r="AD13" s="14">
        <v>0</v>
      </c>
      <c r="AE13" s="14"/>
      <c r="AF13" s="14">
        <v>8.6233372949827101E-3</v>
      </c>
      <c r="AG13" s="14">
        <v>1.4826040268680601E-2</v>
      </c>
      <c r="AH13" s="14">
        <v>9.5395021761975202E-3</v>
      </c>
      <c r="AI13" s="14">
        <v>0</v>
      </c>
      <c r="AJ13" s="14">
        <v>3.0031609721910799E-2</v>
      </c>
      <c r="AK13" s="14"/>
      <c r="AL13" s="14">
        <v>1.0203031486392801E-2</v>
      </c>
      <c r="AM13" s="14">
        <v>2.1288347391865699E-2</v>
      </c>
      <c r="AN13" s="14">
        <v>7.8356520045360298E-3</v>
      </c>
      <c r="AO13" s="14"/>
      <c r="AP13" s="14">
        <v>1.03594015400938E-2</v>
      </c>
      <c r="AQ13" s="14">
        <v>1.2250577912731601E-2</v>
      </c>
      <c r="AR13" s="14"/>
      <c r="AS13" s="14">
        <v>1.3508542870489099E-2</v>
      </c>
      <c r="AT13" s="14">
        <v>8.58061402131996E-3</v>
      </c>
      <c r="AU13" s="14"/>
      <c r="AV13" s="14">
        <v>1.7701452494580799E-2</v>
      </c>
      <c r="AW13" s="14">
        <v>9.5091243902663096E-3</v>
      </c>
      <c r="AX13" s="14"/>
      <c r="AY13" s="14">
        <v>1.20796404876826E-2</v>
      </c>
      <c r="AZ13" s="14">
        <v>1.2098906328481301E-2</v>
      </c>
      <c r="BA13" s="14"/>
      <c r="BB13" s="14">
        <v>1.24222385322295E-2</v>
      </c>
      <c r="BC13" s="14">
        <v>1.8323828078184001E-2</v>
      </c>
    </row>
    <row r="14" spans="2:55" x14ac:dyDescent="0.35">
      <c r="B14" s="15" t="s">
        <v>433</v>
      </c>
      <c r="C14" s="14">
        <v>8.4595223893933393E-3</v>
      </c>
      <c r="D14" s="14">
        <v>8.9651336447294106E-3</v>
      </c>
      <c r="E14" s="14">
        <v>7.9907040630403398E-3</v>
      </c>
      <c r="F14" s="14"/>
      <c r="G14" s="14">
        <v>2.0568285109812099E-2</v>
      </c>
      <c r="H14" s="14">
        <v>5.15074932637569E-3</v>
      </c>
      <c r="I14" s="14">
        <v>8.6143236454225506E-3</v>
      </c>
      <c r="J14" s="14">
        <v>1.41940411569368E-2</v>
      </c>
      <c r="K14" s="14">
        <v>6.0183203376299602E-3</v>
      </c>
      <c r="L14" s="14">
        <v>0</v>
      </c>
      <c r="M14" s="14"/>
      <c r="N14" s="14">
        <v>5.3792588793479604E-3</v>
      </c>
      <c r="O14" s="14">
        <v>6.9074892795184997E-3</v>
      </c>
      <c r="P14" s="14">
        <v>1.04504214735213E-2</v>
      </c>
      <c r="Q14" s="14">
        <v>1.1716295941664101E-2</v>
      </c>
      <c r="R14" s="14"/>
      <c r="S14" s="14">
        <v>1.4527051150797899E-2</v>
      </c>
      <c r="T14" s="14">
        <v>7.8891308304147294E-3</v>
      </c>
      <c r="U14" s="14">
        <v>1.39802659729719E-2</v>
      </c>
      <c r="V14" s="14">
        <v>6.3775705841274798E-3</v>
      </c>
      <c r="W14" s="14">
        <v>1.20264676901666E-2</v>
      </c>
      <c r="X14" s="14">
        <v>1.39487168060261E-2</v>
      </c>
      <c r="Y14" s="14">
        <v>7.6299186780578203E-3</v>
      </c>
      <c r="Z14" s="14">
        <v>1.4261568294364899E-2</v>
      </c>
      <c r="AA14" s="14">
        <v>3.93665146116435E-3</v>
      </c>
      <c r="AB14" s="14">
        <v>0</v>
      </c>
      <c r="AC14" s="14">
        <v>0</v>
      </c>
      <c r="AD14" s="14">
        <v>0</v>
      </c>
      <c r="AE14" s="14"/>
      <c r="AF14" s="14">
        <v>3.7325914736004101E-3</v>
      </c>
      <c r="AG14" s="14">
        <v>5.8099581533618697E-3</v>
      </c>
      <c r="AH14" s="14">
        <v>0</v>
      </c>
      <c r="AI14" s="14">
        <v>2.5364880816173701E-2</v>
      </c>
      <c r="AJ14" s="14">
        <v>0</v>
      </c>
      <c r="AK14" s="14"/>
      <c r="AL14" s="14">
        <v>8.3613364722412101E-3</v>
      </c>
      <c r="AM14" s="14">
        <v>1.4037589398488801E-2</v>
      </c>
      <c r="AN14" s="14">
        <v>0</v>
      </c>
      <c r="AO14" s="14"/>
      <c r="AP14" s="14">
        <v>6.4767938926858799E-3</v>
      </c>
      <c r="AQ14" s="14">
        <v>1.0356881768223299E-2</v>
      </c>
      <c r="AR14" s="14"/>
      <c r="AS14" s="14">
        <v>1.0332733199005999E-2</v>
      </c>
      <c r="AT14" s="14">
        <v>6.2685774867817703E-3</v>
      </c>
      <c r="AU14" s="14"/>
      <c r="AV14" s="14">
        <v>8.0380012352719299E-3</v>
      </c>
      <c r="AW14" s="14">
        <v>8.8917139044266194E-3</v>
      </c>
      <c r="AX14" s="14"/>
      <c r="AY14" s="14">
        <v>9.0658005326642293E-3</v>
      </c>
      <c r="AZ14" s="14">
        <v>1.24566582015289E-2</v>
      </c>
      <c r="BA14" s="14"/>
      <c r="BB14" s="14">
        <v>7.3903093922533299E-3</v>
      </c>
      <c r="BC14" s="14">
        <v>1.13670732658785E-2</v>
      </c>
    </row>
    <row r="15" spans="2:55" x14ac:dyDescent="0.35">
      <c r="B15" s="15" t="s">
        <v>205</v>
      </c>
      <c r="C15" s="20">
        <v>0.218690219267581</v>
      </c>
      <c r="D15" s="20">
        <v>0.18745407804309699</v>
      </c>
      <c r="E15" s="20">
        <v>0.249835096153153</v>
      </c>
      <c r="F15" s="20"/>
      <c r="G15" s="20">
        <v>0.14834586069042899</v>
      </c>
      <c r="H15" s="20">
        <v>0.109873566801427</v>
      </c>
      <c r="I15" s="20">
        <v>0.19633806159297601</v>
      </c>
      <c r="J15" s="20">
        <v>0.25857788234498003</v>
      </c>
      <c r="K15" s="20">
        <v>0.29374313328545698</v>
      </c>
      <c r="L15" s="20">
        <v>0.28970868917926801</v>
      </c>
      <c r="M15" s="20"/>
      <c r="N15" s="20">
        <v>0.16079084831080401</v>
      </c>
      <c r="O15" s="20">
        <v>0.20555523376194301</v>
      </c>
      <c r="P15" s="20">
        <v>0.235352190783267</v>
      </c>
      <c r="Q15" s="20">
        <v>0.28194891770916503</v>
      </c>
      <c r="R15" s="20"/>
      <c r="S15" s="20">
        <v>0.17067550614595101</v>
      </c>
      <c r="T15" s="20">
        <v>0.21639624282413</v>
      </c>
      <c r="U15" s="20">
        <v>0.21396930127728001</v>
      </c>
      <c r="V15" s="20">
        <v>0.21923555532330399</v>
      </c>
      <c r="W15" s="20">
        <v>0.18160426383702699</v>
      </c>
      <c r="X15" s="20">
        <v>0.16496818356610199</v>
      </c>
      <c r="Y15" s="20">
        <v>0.25936383038934901</v>
      </c>
      <c r="Z15" s="20">
        <v>0.26453002538961901</v>
      </c>
      <c r="AA15" s="20">
        <v>0.206029533975469</v>
      </c>
      <c r="AB15" s="20">
        <v>0.31338012812375499</v>
      </c>
      <c r="AC15" s="20">
        <v>0.27024467727949097</v>
      </c>
      <c r="AD15" s="20">
        <v>0.217893318219716</v>
      </c>
      <c r="AE15" s="20"/>
      <c r="AF15" s="20">
        <v>0.21403093834199</v>
      </c>
      <c r="AG15" s="20">
        <v>0.18336764180384699</v>
      </c>
      <c r="AH15" s="20">
        <v>0.19318468884995901</v>
      </c>
      <c r="AI15" s="20">
        <v>0.185416239287398</v>
      </c>
      <c r="AJ15" s="20">
        <v>0.221864239129861</v>
      </c>
      <c r="AK15" s="20"/>
      <c r="AL15" s="20">
        <v>0.23121632399244799</v>
      </c>
      <c r="AM15" s="20">
        <v>8.3420246637805798E-2</v>
      </c>
      <c r="AN15" s="20">
        <v>0.27809900160832501</v>
      </c>
      <c r="AO15" s="20"/>
      <c r="AP15" s="20">
        <v>0.217440190211066</v>
      </c>
      <c r="AQ15" s="20">
        <v>0.21591283327889099</v>
      </c>
      <c r="AR15" s="20"/>
      <c r="AS15" s="20">
        <v>0.20116113737924901</v>
      </c>
      <c r="AT15" s="20">
        <v>0.24117304030300399</v>
      </c>
      <c r="AU15" s="20"/>
      <c r="AV15" s="20">
        <v>0.14257277338132801</v>
      </c>
      <c r="AW15" s="20">
        <v>0.24025536024932301</v>
      </c>
      <c r="AX15" s="20"/>
      <c r="AY15" s="20">
        <v>0.20106186760060701</v>
      </c>
      <c r="AZ15" s="20">
        <v>0.28398386219682498</v>
      </c>
      <c r="BA15" s="20"/>
      <c r="BB15" s="20">
        <v>0.20661569741485</v>
      </c>
      <c r="BC15" s="20">
        <v>0.246213203951689</v>
      </c>
    </row>
    <row r="16" spans="2:55" x14ac:dyDescent="0.35">
      <c r="B16" s="16"/>
    </row>
    <row r="17" spans="2:2" x14ac:dyDescent="0.35">
      <c r="B17" t="s">
        <v>81</v>
      </c>
    </row>
    <row r="18" spans="2:2" x14ac:dyDescent="0.35">
      <c r="B18" t="s">
        <v>630</v>
      </c>
    </row>
    <row r="20" spans="2:2" x14ac:dyDescent="0.35">
      <c r="B20"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439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1148</v>
      </c>
      <c r="D7" s="10">
        <v>561</v>
      </c>
      <c r="E7" s="10">
        <v>585</v>
      </c>
      <c r="F7" s="10"/>
      <c r="G7" s="10">
        <v>172</v>
      </c>
      <c r="H7" s="10">
        <v>249</v>
      </c>
      <c r="I7" s="10">
        <v>226</v>
      </c>
      <c r="J7" s="10">
        <v>195</v>
      </c>
      <c r="K7" s="10">
        <v>131</v>
      </c>
      <c r="L7" s="10">
        <v>175</v>
      </c>
      <c r="M7" s="10"/>
      <c r="N7" s="10">
        <v>376</v>
      </c>
      <c r="O7" s="10">
        <v>316</v>
      </c>
      <c r="P7" s="10">
        <v>213</v>
      </c>
      <c r="Q7" s="10">
        <v>242</v>
      </c>
      <c r="R7" s="10"/>
      <c r="S7" s="10">
        <v>183</v>
      </c>
      <c r="T7" s="10">
        <v>141</v>
      </c>
      <c r="U7" s="10">
        <v>81</v>
      </c>
      <c r="V7" s="10">
        <v>99</v>
      </c>
      <c r="W7" s="10">
        <v>86</v>
      </c>
      <c r="X7" s="10">
        <v>122</v>
      </c>
      <c r="Y7" s="10">
        <v>88</v>
      </c>
      <c r="Z7" s="10">
        <v>51</v>
      </c>
      <c r="AA7" s="10">
        <v>151</v>
      </c>
      <c r="AB7" s="10">
        <v>81</v>
      </c>
      <c r="AC7" s="10">
        <v>46</v>
      </c>
      <c r="AD7" s="10">
        <v>19</v>
      </c>
      <c r="AE7" s="10"/>
      <c r="AF7" s="10">
        <v>229</v>
      </c>
      <c r="AG7" s="10">
        <v>453</v>
      </c>
      <c r="AH7" s="10">
        <v>94</v>
      </c>
      <c r="AI7" s="10">
        <v>143</v>
      </c>
      <c r="AJ7" s="10">
        <v>60</v>
      </c>
      <c r="AK7" s="10"/>
      <c r="AL7" s="10">
        <v>937</v>
      </c>
      <c r="AM7" s="10">
        <v>169</v>
      </c>
      <c r="AN7" s="10">
        <v>42</v>
      </c>
      <c r="AO7" s="10"/>
      <c r="AP7" s="10">
        <v>474</v>
      </c>
      <c r="AQ7" s="10">
        <v>658</v>
      </c>
      <c r="AR7" s="10"/>
      <c r="AS7" s="10">
        <v>681</v>
      </c>
      <c r="AT7" s="10">
        <v>438</v>
      </c>
      <c r="AU7" s="10"/>
      <c r="AV7" s="10">
        <v>349</v>
      </c>
      <c r="AW7" s="10">
        <v>767</v>
      </c>
      <c r="AX7" s="10"/>
      <c r="AY7" s="10">
        <v>853</v>
      </c>
      <c r="AZ7" s="10">
        <v>87</v>
      </c>
      <c r="BA7" s="10"/>
      <c r="BB7" s="10">
        <v>800</v>
      </c>
      <c r="BC7" s="10">
        <v>136</v>
      </c>
    </row>
    <row r="8" spans="2:55" ht="30" customHeight="1" x14ac:dyDescent="0.35">
      <c r="B8" s="11" t="s">
        <v>19</v>
      </c>
      <c r="C8" s="11">
        <v>1161</v>
      </c>
      <c r="D8" s="11">
        <v>581</v>
      </c>
      <c r="E8" s="11">
        <v>578</v>
      </c>
      <c r="F8" s="11"/>
      <c r="G8" s="11">
        <v>209</v>
      </c>
      <c r="H8" s="11">
        <v>257</v>
      </c>
      <c r="I8" s="11">
        <v>221</v>
      </c>
      <c r="J8" s="11">
        <v>188</v>
      </c>
      <c r="K8" s="11">
        <v>123</v>
      </c>
      <c r="L8" s="11">
        <v>163</v>
      </c>
      <c r="M8" s="11"/>
      <c r="N8" s="11">
        <v>345</v>
      </c>
      <c r="O8" s="11">
        <v>296</v>
      </c>
      <c r="P8" s="11">
        <v>260</v>
      </c>
      <c r="Q8" s="11">
        <v>258</v>
      </c>
      <c r="R8" s="11"/>
      <c r="S8" s="11">
        <v>192</v>
      </c>
      <c r="T8" s="11">
        <v>136</v>
      </c>
      <c r="U8" s="11">
        <v>80</v>
      </c>
      <c r="V8" s="11">
        <v>103</v>
      </c>
      <c r="W8" s="11">
        <v>83</v>
      </c>
      <c r="X8" s="11">
        <v>115</v>
      </c>
      <c r="Y8" s="11">
        <v>87</v>
      </c>
      <c r="Z8" s="11">
        <v>49</v>
      </c>
      <c r="AA8" s="11">
        <v>144</v>
      </c>
      <c r="AB8" s="11">
        <v>88</v>
      </c>
      <c r="AC8" s="11">
        <v>50</v>
      </c>
      <c r="AD8" s="11">
        <v>34</v>
      </c>
      <c r="AE8" s="11"/>
      <c r="AF8" s="11">
        <v>224</v>
      </c>
      <c r="AG8" s="11">
        <v>455</v>
      </c>
      <c r="AH8" s="11">
        <v>91</v>
      </c>
      <c r="AI8" s="11">
        <v>146</v>
      </c>
      <c r="AJ8" s="11">
        <v>64</v>
      </c>
      <c r="AK8" s="11"/>
      <c r="AL8" s="11">
        <v>943</v>
      </c>
      <c r="AM8" s="11">
        <v>178</v>
      </c>
      <c r="AN8" s="11">
        <v>41</v>
      </c>
      <c r="AO8" s="11"/>
      <c r="AP8" s="11">
        <v>485</v>
      </c>
      <c r="AQ8" s="11">
        <v>658</v>
      </c>
      <c r="AR8" s="11"/>
      <c r="AS8" s="11">
        <v>691</v>
      </c>
      <c r="AT8" s="11">
        <v>435</v>
      </c>
      <c r="AU8" s="11"/>
      <c r="AV8" s="11">
        <v>353</v>
      </c>
      <c r="AW8" s="11">
        <v>772</v>
      </c>
      <c r="AX8" s="11"/>
      <c r="AY8" s="11">
        <v>867</v>
      </c>
      <c r="AZ8" s="11">
        <v>82</v>
      </c>
      <c r="BA8" s="11"/>
      <c r="BB8" s="11">
        <v>813</v>
      </c>
      <c r="BC8" s="11">
        <v>133</v>
      </c>
    </row>
    <row r="9" spans="2:55" x14ac:dyDescent="0.35">
      <c r="B9" s="15" t="s">
        <v>435</v>
      </c>
      <c r="C9" s="14">
        <v>0.39893612935649903</v>
      </c>
      <c r="D9" s="14">
        <v>0.35103764066597998</v>
      </c>
      <c r="E9" s="14">
        <v>0.44844455130446298</v>
      </c>
      <c r="F9" s="14"/>
      <c r="G9" s="14">
        <v>0.29431744746689698</v>
      </c>
      <c r="H9" s="14">
        <v>0.38239073175719102</v>
      </c>
      <c r="I9" s="14">
        <v>0.390996083906472</v>
      </c>
      <c r="J9" s="14">
        <v>0.44293327321859099</v>
      </c>
      <c r="K9" s="14">
        <v>0.44414341362108201</v>
      </c>
      <c r="L9" s="14">
        <v>0.484937162595316</v>
      </c>
      <c r="M9" s="14"/>
      <c r="N9" s="14">
        <v>0.44295203054211002</v>
      </c>
      <c r="O9" s="14">
        <v>0.370201009405423</v>
      </c>
      <c r="P9" s="14">
        <v>0.42463690769969198</v>
      </c>
      <c r="Q9" s="14">
        <v>0.34464137860800198</v>
      </c>
      <c r="R9" s="14"/>
      <c r="S9" s="14">
        <v>0.39649185414291599</v>
      </c>
      <c r="T9" s="14">
        <v>0.43193136054731701</v>
      </c>
      <c r="U9" s="14">
        <v>0.38876786088126802</v>
      </c>
      <c r="V9" s="14">
        <v>0.35274060619351699</v>
      </c>
      <c r="W9" s="14">
        <v>0.40073060556268603</v>
      </c>
      <c r="X9" s="14">
        <v>0.36268016466158598</v>
      </c>
      <c r="Y9" s="14">
        <v>0.41880667734618898</v>
      </c>
      <c r="Z9" s="14">
        <v>0.49533861898181603</v>
      </c>
      <c r="AA9" s="14">
        <v>0.36751960645179599</v>
      </c>
      <c r="AB9" s="14">
        <v>0.45772355440746998</v>
      </c>
      <c r="AC9" s="14">
        <v>0.37899944909345401</v>
      </c>
      <c r="AD9" s="14">
        <v>0.38339694476578401</v>
      </c>
      <c r="AE9" s="14"/>
      <c r="AF9" s="14">
        <v>0.43052694053893398</v>
      </c>
      <c r="AG9" s="14">
        <v>0.442701387709381</v>
      </c>
      <c r="AH9" s="14">
        <v>0.313416502483846</v>
      </c>
      <c r="AI9" s="14">
        <v>0.38612107887192698</v>
      </c>
      <c r="AJ9" s="14">
        <v>0.29342754732728499</v>
      </c>
      <c r="AK9" s="14"/>
      <c r="AL9" s="14">
        <v>0.40844623691255399</v>
      </c>
      <c r="AM9" s="14">
        <v>0.36344521411295799</v>
      </c>
      <c r="AN9" s="14">
        <v>0.33345715324729203</v>
      </c>
      <c r="AO9" s="14"/>
      <c r="AP9" s="14">
        <v>0.35158544454201701</v>
      </c>
      <c r="AQ9" s="14">
        <v>0.43464521084573099</v>
      </c>
      <c r="AR9" s="14"/>
      <c r="AS9" s="14">
        <v>0.381308166093905</v>
      </c>
      <c r="AT9" s="14">
        <v>0.43640128768709502</v>
      </c>
      <c r="AU9" s="14"/>
      <c r="AV9" s="14">
        <v>0.40351566873587302</v>
      </c>
      <c r="AW9" s="14">
        <v>0.39995411293253902</v>
      </c>
      <c r="AX9" s="14"/>
      <c r="AY9" s="14">
        <v>0.41215082323423902</v>
      </c>
      <c r="AZ9" s="14">
        <v>0.502181776433827</v>
      </c>
      <c r="BA9" s="14"/>
      <c r="BB9" s="14">
        <v>0.40701791139858901</v>
      </c>
      <c r="BC9" s="14">
        <v>0.453675393058732</v>
      </c>
    </row>
    <row r="10" spans="2:55" x14ac:dyDescent="0.35">
      <c r="B10" s="15" t="s">
        <v>436</v>
      </c>
      <c r="C10" s="14">
        <v>0.53959780794319701</v>
      </c>
      <c r="D10" s="14">
        <v>0.56966403249952502</v>
      </c>
      <c r="E10" s="14">
        <v>0.50954642465116495</v>
      </c>
      <c r="F10" s="14"/>
      <c r="G10" s="14">
        <v>0.61479836809961197</v>
      </c>
      <c r="H10" s="14">
        <v>0.56368453130969698</v>
      </c>
      <c r="I10" s="14">
        <v>0.55375512654417602</v>
      </c>
      <c r="J10" s="14">
        <v>0.495926454258448</v>
      </c>
      <c r="K10" s="14">
        <v>0.50083210154976798</v>
      </c>
      <c r="L10" s="14">
        <v>0.46581740410461597</v>
      </c>
      <c r="M10" s="14"/>
      <c r="N10" s="14">
        <v>0.520246528046857</v>
      </c>
      <c r="O10" s="14">
        <v>0.543665007430012</v>
      </c>
      <c r="P10" s="14">
        <v>0.52946230037827502</v>
      </c>
      <c r="Q10" s="14">
        <v>0.57324500569831605</v>
      </c>
      <c r="R10" s="14"/>
      <c r="S10" s="14">
        <v>0.55504542740456297</v>
      </c>
      <c r="T10" s="14">
        <v>0.53603620101746596</v>
      </c>
      <c r="U10" s="14">
        <v>0.56772900369823498</v>
      </c>
      <c r="V10" s="14">
        <v>0.53551602874533299</v>
      </c>
      <c r="W10" s="14">
        <v>0.57361617842285095</v>
      </c>
      <c r="X10" s="14">
        <v>0.55362959834888503</v>
      </c>
      <c r="Y10" s="14">
        <v>0.492406907736677</v>
      </c>
      <c r="Z10" s="14">
        <v>0.45242801967101998</v>
      </c>
      <c r="AA10" s="14">
        <v>0.58629309714660205</v>
      </c>
      <c r="AB10" s="14">
        <v>0.48530165503070799</v>
      </c>
      <c r="AC10" s="14">
        <v>0.55132671863274796</v>
      </c>
      <c r="AD10" s="14">
        <v>0.45492831094262798</v>
      </c>
      <c r="AE10" s="14"/>
      <c r="AF10" s="14">
        <v>0.51119481367074004</v>
      </c>
      <c r="AG10" s="14">
        <v>0.51602505613804805</v>
      </c>
      <c r="AH10" s="14">
        <v>0.67336707960541597</v>
      </c>
      <c r="AI10" s="14">
        <v>0.50485514190277203</v>
      </c>
      <c r="AJ10" s="14">
        <v>0.621663625829325</v>
      </c>
      <c r="AK10" s="14"/>
      <c r="AL10" s="14">
        <v>0.53244446336092699</v>
      </c>
      <c r="AM10" s="14">
        <v>0.57285556928381398</v>
      </c>
      <c r="AN10" s="14">
        <v>0.56020886099197498</v>
      </c>
      <c r="AO10" s="14"/>
      <c r="AP10" s="14">
        <v>0.58419604744388598</v>
      </c>
      <c r="AQ10" s="14">
        <v>0.50847682983478204</v>
      </c>
      <c r="AR10" s="14"/>
      <c r="AS10" s="14">
        <v>0.56536922838873105</v>
      </c>
      <c r="AT10" s="14">
        <v>0.49320582978941802</v>
      </c>
      <c r="AU10" s="14"/>
      <c r="AV10" s="14">
        <v>0.51096061484591404</v>
      </c>
      <c r="AW10" s="14">
        <v>0.55161971426672796</v>
      </c>
      <c r="AX10" s="14"/>
      <c r="AY10" s="14">
        <v>0.53383463009764098</v>
      </c>
      <c r="AZ10" s="14">
        <v>0.43765950922310498</v>
      </c>
      <c r="BA10" s="14"/>
      <c r="BB10" s="14">
        <v>0.54857902262441904</v>
      </c>
      <c r="BC10" s="14">
        <v>0.49548051711123398</v>
      </c>
    </row>
    <row r="11" spans="2:55" x14ac:dyDescent="0.35">
      <c r="B11" s="15" t="s">
        <v>437</v>
      </c>
      <c r="C11" s="14">
        <v>4.5455571697220497E-2</v>
      </c>
      <c r="D11" s="14">
        <v>6.48879134673368E-2</v>
      </c>
      <c r="E11" s="14">
        <v>2.4335571580585399E-2</v>
      </c>
      <c r="F11" s="14"/>
      <c r="G11" s="14">
        <v>8.6818855552273894E-2</v>
      </c>
      <c r="H11" s="14">
        <v>4.1578428123983602E-2</v>
      </c>
      <c r="I11" s="14">
        <v>3.7186208298362999E-2</v>
      </c>
      <c r="J11" s="14">
        <v>3.7514512400986001E-2</v>
      </c>
      <c r="K11" s="14">
        <v>4.38087687730329E-2</v>
      </c>
      <c r="L11" s="14">
        <v>2.01170024164011E-2</v>
      </c>
      <c r="M11" s="14"/>
      <c r="N11" s="14">
        <v>2.4768879782307001E-2</v>
      </c>
      <c r="O11" s="14">
        <v>6.2610722714040404E-2</v>
      </c>
      <c r="P11" s="14">
        <v>4.15842415791342E-2</v>
      </c>
      <c r="Q11" s="14">
        <v>5.75392969003167E-2</v>
      </c>
      <c r="R11" s="14"/>
      <c r="S11" s="14">
        <v>4.8462718452520599E-2</v>
      </c>
      <c r="T11" s="14">
        <v>1.9130619051088999E-2</v>
      </c>
      <c r="U11" s="14">
        <v>4.3503135420496497E-2</v>
      </c>
      <c r="V11" s="14">
        <v>7.4094044532822895E-2</v>
      </c>
      <c r="W11" s="14">
        <v>2.5653216014462799E-2</v>
      </c>
      <c r="X11" s="14">
        <v>4.6042233662340198E-2</v>
      </c>
      <c r="Y11" s="14">
        <v>6.70179057578459E-2</v>
      </c>
      <c r="Z11" s="14">
        <v>1.8788320040678399E-2</v>
      </c>
      <c r="AA11" s="14">
        <v>2.6726515517049299E-2</v>
      </c>
      <c r="AB11" s="14">
        <v>5.6974790561821802E-2</v>
      </c>
      <c r="AC11" s="14">
        <v>6.9673832273798406E-2</v>
      </c>
      <c r="AD11" s="14">
        <v>9.4348955616726196E-2</v>
      </c>
      <c r="AE11" s="14"/>
      <c r="AF11" s="14">
        <v>5.0273537470292902E-2</v>
      </c>
      <c r="AG11" s="14">
        <v>3.12759435049152E-2</v>
      </c>
      <c r="AH11" s="14">
        <v>1.3216417910738101E-2</v>
      </c>
      <c r="AI11" s="14">
        <v>8.4169377245009502E-2</v>
      </c>
      <c r="AJ11" s="14">
        <v>7.1998371809704101E-2</v>
      </c>
      <c r="AK11" s="14"/>
      <c r="AL11" s="14">
        <v>4.3952323540982899E-2</v>
      </c>
      <c r="AM11" s="14">
        <v>5.2111662176866198E-2</v>
      </c>
      <c r="AN11" s="14">
        <v>5.1239901652524102E-2</v>
      </c>
      <c r="AO11" s="14"/>
      <c r="AP11" s="14">
        <v>5.52073770311335E-2</v>
      </c>
      <c r="AQ11" s="14">
        <v>3.6526306939919602E-2</v>
      </c>
      <c r="AR11" s="14"/>
      <c r="AS11" s="14">
        <v>4.5723901112224297E-2</v>
      </c>
      <c r="AT11" s="14">
        <v>4.4495970657932503E-2</v>
      </c>
      <c r="AU11" s="14"/>
      <c r="AV11" s="14">
        <v>7.6502306076090695E-2</v>
      </c>
      <c r="AW11" s="14">
        <v>3.3326157648884698E-2</v>
      </c>
      <c r="AX11" s="14"/>
      <c r="AY11" s="14">
        <v>3.7655614129940097E-2</v>
      </c>
      <c r="AZ11" s="14">
        <v>3.7400894410133299E-2</v>
      </c>
      <c r="BA11" s="14"/>
      <c r="BB11" s="14">
        <v>3.4297355080835201E-2</v>
      </c>
      <c r="BC11" s="14">
        <v>3.19094326834879E-2</v>
      </c>
    </row>
    <row r="12" spans="2:55" x14ac:dyDescent="0.35">
      <c r="B12" s="15" t="s">
        <v>438</v>
      </c>
      <c r="C12" s="14">
        <v>5.34048047221794E-3</v>
      </c>
      <c r="D12" s="14">
        <v>1.48529041456933E-3</v>
      </c>
      <c r="E12" s="14">
        <v>9.2344535071747207E-3</v>
      </c>
      <c r="F12" s="14"/>
      <c r="G12" s="14">
        <v>0</v>
      </c>
      <c r="H12" s="14">
        <v>8.7813520410911592E-3</v>
      </c>
      <c r="I12" s="14">
        <v>1.39824045236668E-2</v>
      </c>
      <c r="J12" s="14">
        <v>0</v>
      </c>
      <c r="K12" s="14">
        <v>0</v>
      </c>
      <c r="L12" s="14">
        <v>5.28722710307576E-3</v>
      </c>
      <c r="M12" s="14"/>
      <c r="N12" s="14">
        <v>2.5000491131956402E-3</v>
      </c>
      <c r="O12" s="14">
        <v>3.3517012851850799E-3</v>
      </c>
      <c r="P12" s="14">
        <v>0</v>
      </c>
      <c r="Q12" s="14">
        <v>1.68161443350579E-2</v>
      </c>
      <c r="R12" s="14"/>
      <c r="S12" s="14">
        <v>0</v>
      </c>
      <c r="T12" s="14">
        <v>0</v>
      </c>
      <c r="U12" s="14">
        <v>0</v>
      </c>
      <c r="V12" s="14">
        <v>0</v>
      </c>
      <c r="W12" s="14">
        <v>0</v>
      </c>
      <c r="X12" s="14">
        <v>1.44146112448404E-2</v>
      </c>
      <c r="Y12" s="14">
        <v>1.1348352832342401E-2</v>
      </c>
      <c r="Z12" s="14">
        <v>0</v>
      </c>
      <c r="AA12" s="14">
        <v>8.7451127523489706E-3</v>
      </c>
      <c r="AB12" s="14">
        <v>0</v>
      </c>
      <c r="AC12" s="14">
        <v>0</v>
      </c>
      <c r="AD12" s="14">
        <v>6.7325788674861303E-2</v>
      </c>
      <c r="AE12" s="14"/>
      <c r="AF12" s="14">
        <v>3.8609617246898801E-3</v>
      </c>
      <c r="AG12" s="14">
        <v>0</v>
      </c>
      <c r="AH12" s="14">
        <v>0</v>
      </c>
      <c r="AI12" s="14">
        <v>1.22396529253881E-2</v>
      </c>
      <c r="AJ12" s="14">
        <v>0</v>
      </c>
      <c r="AK12" s="14"/>
      <c r="AL12" s="14">
        <v>3.47886887731197E-3</v>
      </c>
      <c r="AM12" s="14">
        <v>1.15875544263615E-2</v>
      </c>
      <c r="AN12" s="14">
        <v>2.1214614726042101E-2</v>
      </c>
      <c r="AO12" s="14"/>
      <c r="AP12" s="14">
        <v>0</v>
      </c>
      <c r="AQ12" s="14">
        <v>9.4168981259238893E-3</v>
      </c>
      <c r="AR12" s="14"/>
      <c r="AS12" s="14">
        <v>2.5841680040549699E-3</v>
      </c>
      <c r="AT12" s="14">
        <v>7.2484663631519298E-3</v>
      </c>
      <c r="AU12" s="14"/>
      <c r="AV12" s="14">
        <v>6.4753983464709902E-3</v>
      </c>
      <c r="AW12" s="14">
        <v>2.14638565561159E-3</v>
      </c>
      <c r="AX12" s="14"/>
      <c r="AY12" s="14">
        <v>6.23812932185308E-3</v>
      </c>
      <c r="AZ12" s="14">
        <v>0</v>
      </c>
      <c r="BA12" s="14"/>
      <c r="BB12" s="14">
        <v>2.6153895950616398E-3</v>
      </c>
      <c r="BC12" s="14">
        <v>5.9655476398225802E-3</v>
      </c>
    </row>
    <row r="13" spans="2:55" x14ac:dyDescent="0.35">
      <c r="B13" s="15" t="s">
        <v>205</v>
      </c>
      <c r="C13" s="20">
        <v>1.0670010530865E-2</v>
      </c>
      <c r="D13" s="20">
        <v>1.2925122952589E-2</v>
      </c>
      <c r="E13" s="20">
        <v>8.4389989566121208E-3</v>
      </c>
      <c r="F13" s="20"/>
      <c r="G13" s="20">
        <v>4.0653288812174298E-3</v>
      </c>
      <c r="H13" s="20">
        <v>3.5649567680374299E-3</v>
      </c>
      <c r="I13" s="20">
        <v>4.0801767273221604E-3</v>
      </c>
      <c r="J13" s="20">
        <v>2.3625760121974801E-2</v>
      </c>
      <c r="K13" s="20">
        <v>1.1215716056117099E-2</v>
      </c>
      <c r="L13" s="20">
        <v>2.3841203780591302E-2</v>
      </c>
      <c r="M13" s="20"/>
      <c r="N13" s="20">
        <v>9.5325125155299607E-3</v>
      </c>
      <c r="O13" s="20">
        <v>2.01715591653399E-2</v>
      </c>
      <c r="P13" s="20">
        <v>4.3165503428990396E-3</v>
      </c>
      <c r="Q13" s="20">
        <v>7.7581744583074498E-3</v>
      </c>
      <c r="R13" s="20"/>
      <c r="S13" s="20">
        <v>0</v>
      </c>
      <c r="T13" s="20">
        <v>1.29018193841276E-2</v>
      </c>
      <c r="U13" s="20">
        <v>0</v>
      </c>
      <c r="V13" s="20">
        <v>3.7649320528326799E-2</v>
      </c>
      <c r="W13" s="20">
        <v>0</v>
      </c>
      <c r="X13" s="20">
        <v>2.32333920823477E-2</v>
      </c>
      <c r="Y13" s="20">
        <v>1.0420156326945301E-2</v>
      </c>
      <c r="Z13" s="20">
        <v>3.34450413064857E-2</v>
      </c>
      <c r="AA13" s="20">
        <v>1.0715668132203199E-2</v>
      </c>
      <c r="AB13" s="20">
        <v>0</v>
      </c>
      <c r="AC13" s="20">
        <v>0</v>
      </c>
      <c r="AD13" s="20">
        <v>0</v>
      </c>
      <c r="AE13" s="20"/>
      <c r="AF13" s="20">
        <v>4.1437465953435603E-3</v>
      </c>
      <c r="AG13" s="20">
        <v>9.9976126476559908E-3</v>
      </c>
      <c r="AH13" s="20">
        <v>0</v>
      </c>
      <c r="AI13" s="20">
        <v>1.2614749054903699E-2</v>
      </c>
      <c r="AJ13" s="20">
        <v>1.29104550336855E-2</v>
      </c>
      <c r="AK13" s="20"/>
      <c r="AL13" s="20">
        <v>1.1678107308224999E-2</v>
      </c>
      <c r="AM13" s="20">
        <v>0</v>
      </c>
      <c r="AN13" s="20">
        <v>3.3879469382166599E-2</v>
      </c>
      <c r="AO13" s="20"/>
      <c r="AP13" s="20">
        <v>9.0111309829639594E-3</v>
      </c>
      <c r="AQ13" s="20">
        <v>1.09347542536441E-2</v>
      </c>
      <c r="AR13" s="20"/>
      <c r="AS13" s="20">
        <v>5.0145364010855103E-3</v>
      </c>
      <c r="AT13" s="20">
        <v>1.8648445502402401E-2</v>
      </c>
      <c r="AU13" s="20"/>
      <c r="AV13" s="20">
        <v>2.5460119956509002E-3</v>
      </c>
      <c r="AW13" s="20">
        <v>1.29536294962371E-2</v>
      </c>
      <c r="AX13" s="20"/>
      <c r="AY13" s="20">
        <v>1.01208032163275E-2</v>
      </c>
      <c r="AZ13" s="20">
        <v>2.27578199329346E-2</v>
      </c>
      <c r="BA13" s="20"/>
      <c r="BB13" s="20">
        <v>7.4903213010950199E-3</v>
      </c>
      <c r="BC13" s="20">
        <v>1.29691095067238E-2</v>
      </c>
    </row>
    <row r="14" spans="2:55" x14ac:dyDescent="0.35">
      <c r="B14" s="16" t="s">
        <v>440</v>
      </c>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B2:BC21"/>
  <sheetViews>
    <sheetView showGridLines="0" workbookViewId="0">
      <pane xSplit="2" topLeftCell="C1" activePane="topRight" state="frozen"/>
      <selection pane="topRight" activeCell="A9" sqref="A9:XFD13"/>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448</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1148</v>
      </c>
      <c r="D7" s="10">
        <v>561</v>
      </c>
      <c r="E7" s="10">
        <v>585</v>
      </c>
      <c r="F7" s="10"/>
      <c r="G7" s="10">
        <v>172</v>
      </c>
      <c r="H7" s="10">
        <v>249</v>
      </c>
      <c r="I7" s="10">
        <v>226</v>
      </c>
      <c r="J7" s="10">
        <v>195</v>
      </c>
      <c r="K7" s="10">
        <v>131</v>
      </c>
      <c r="L7" s="10">
        <v>175</v>
      </c>
      <c r="M7" s="10"/>
      <c r="N7" s="10">
        <v>376</v>
      </c>
      <c r="O7" s="10">
        <v>316</v>
      </c>
      <c r="P7" s="10">
        <v>213</v>
      </c>
      <c r="Q7" s="10">
        <v>242</v>
      </c>
      <c r="R7" s="10"/>
      <c r="S7" s="10">
        <v>183</v>
      </c>
      <c r="T7" s="10">
        <v>141</v>
      </c>
      <c r="U7" s="10">
        <v>81</v>
      </c>
      <c r="V7" s="10">
        <v>99</v>
      </c>
      <c r="W7" s="10">
        <v>86</v>
      </c>
      <c r="X7" s="10">
        <v>122</v>
      </c>
      <c r="Y7" s="10">
        <v>88</v>
      </c>
      <c r="Z7" s="10">
        <v>51</v>
      </c>
      <c r="AA7" s="10">
        <v>151</v>
      </c>
      <c r="AB7" s="10">
        <v>81</v>
      </c>
      <c r="AC7" s="10">
        <v>46</v>
      </c>
      <c r="AD7" s="10">
        <v>19</v>
      </c>
      <c r="AE7" s="10"/>
      <c r="AF7" s="10">
        <v>229</v>
      </c>
      <c r="AG7" s="10">
        <v>453</v>
      </c>
      <c r="AH7" s="10">
        <v>94</v>
      </c>
      <c r="AI7" s="10">
        <v>143</v>
      </c>
      <c r="AJ7" s="10">
        <v>60</v>
      </c>
      <c r="AK7" s="10"/>
      <c r="AL7" s="10">
        <v>937</v>
      </c>
      <c r="AM7" s="10">
        <v>169</v>
      </c>
      <c r="AN7" s="10">
        <v>42</v>
      </c>
      <c r="AO7" s="10"/>
      <c r="AP7" s="10">
        <v>474</v>
      </c>
      <c r="AQ7" s="10">
        <v>658</v>
      </c>
      <c r="AR7" s="10"/>
      <c r="AS7" s="10">
        <v>681</v>
      </c>
      <c r="AT7" s="10">
        <v>438</v>
      </c>
      <c r="AU7" s="10"/>
      <c r="AV7" s="10">
        <v>349</v>
      </c>
      <c r="AW7" s="10">
        <v>767</v>
      </c>
      <c r="AX7" s="10"/>
      <c r="AY7" s="10">
        <v>853</v>
      </c>
      <c r="AZ7" s="10">
        <v>87</v>
      </c>
      <c r="BA7" s="10"/>
      <c r="BB7" s="10">
        <v>800</v>
      </c>
      <c r="BC7" s="10">
        <v>136</v>
      </c>
    </row>
    <row r="8" spans="2:55" ht="30" customHeight="1" x14ac:dyDescent="0.35">
      <c r="B8" s="11" t="s">
        <v>19</v>
      </c>
      <c r="C8" s="11">
        <v>1161</v>
      </c>
      <c r="D8" s="11">
        <v>581</v>
      </c>
      <c r="E8" s="11">
        <v>578</v>
      </c>
      <c r="F8" s="11"/>
      <c r="G8" s="11">
        <v>209</v>
      </c>
      <c r="H8" s="11">
        <v>257</v>
      </c>
      <c r="I8" s="11">
        <v>221</v>
      </c>
      <c r="J8" s="11">
        <v>188</v>
      </c>
      <c r="K8" s="11">
        <v>123</v>
      </c>
      <c r="L8" s="11">
        <v>163</v>
      </c>
      <c r="M8" s="11"/>
      <c r="N8" s="11">
        <v>345</v>
      </c>
      <c r="O8" s="11">
        <v>296</v>
      </c>
      <c r="P8" s="11">
        <v>260</v>
      </c>
      <c r="Q8" s="11">
        <v>258</v>
      </c>
      <c r="R8" s="11"/>
      <c r="S8" s="11">
        <v>192</v>
      </c>
      <c r="T8" s="11">
        <v>136</v>
      </c>
      <c r="U8" s="11">
        <v>80</v>
      </c>
      <c r="V8" s="11">
        <v>103</v>
      </c>
      <c r="W8" s="11">
        <v>83</v>
      </c>
      <c r="X8" s="11">
        <v>115</v>
      </c>
      <c r="Y8" s="11">
        <v>87</v>
      </c>
      <c r="Z8" s="11">
        <v>49</v>
      </c>
      <c r="AA8" s="11">
        <v>144</v>
      </c>
      <c r="AB8" s="11">
        <v>88</v>
      </c>
      <c r="AC8" s="11">
        <v>50</v>
      </c>
      <c r="AD8" s="11">
        <v>34</v>
      </c>
      <c r="AE8" s="11"/>
      <c r="AF8" s="11">
        <v>224</v>
      </c>
      <c r="AG8" s="11">
        <v>455</v>
      </c>
      <c r="AH8" s="11">
        <v>91</v>
      </c>
      <c r="AI8" s="11">
        <v>146</v>
      </c>
      <c r="AJ8" s="11">
        <v>64</v>
      </c>
      <c r="AK8" s="11"/>
      <c r="AL8" s="11">
        <v>943</v>
      </c>
      <c r="AM8" s="11">
        <v>178</v>
      </c>
      <c r="AN8" s="11">
        <v>41</v>
      </c>
      <c r="AO8" s="11"/>
      <c r="AP8" s="11">
        <v>485</v>
      </c>
      <c r="AQ8" s="11">
        <v>658</v>
      </c>
      <c r="AR8" s="11"/>
      <c r="AS8" s="11">
        <v>691</v>
      </c>
      <c r="AT8" s="11">
        <v>435</v>
      </c>
      <c r="AU8" s="11"/>
      <c r="AV8" s="11">
        <v>353</v>
      </c>
      <c r="AW8" s="11">
        <v>772</v>
      </c>
      <c r="AX8" s="11"/>
      <c r="AY8" s="11">
        <v>867</v>
      </c>
      <c r="AZ8" s="11">
        <v>82</v>
      </c>
      <c r="BA8" s="11"/>
      <c r="BB8" s="11">
        <v>813</v>
      </c>
      <c r="BC8" s="11">
        <v>133</v>
      </c>
    </row>
    <row r="9" spans="2:55" ht="29" x14ac:dyDescent="0.35">
      <c r="B9" s="15" t="s">
        <v>441</v>
      </c>
      <c r="C9" s="14">
        <v>4.18657868839599E-2</v>
      </c>
      <c r="D9" s="14">
        <v>4.2940362985220901E-2</v>
      </c>
      <c r="E9" s="14">
        <v>4.0927452521276803E-2</v>
      </c>
      <c r="F9" s="14"/>
      <c r="G9" s="14">
        <v>2.72661388355038E-2</v>
      </c>
      <c r="H9" s="14">
        <v>4.0672629918481799E-2</v>
      </c>
      <c r="I9" s="14">
        <v>4.9974491366076998E-2</v>
      </c>
      <c r="J9" s="14">
        <v>5.72990645571749E-2</v>
      </c>
      <c r="K9" s="14">
        <v>3.6289652632361898E-2</v>
      </c>
      <c r="L9" s="14">
        <v>3.7880792832103397E-2</v>
      </c>
      <c r="M9" s="14"/>
      <c r="N9" s="14">
        <v>3.1514010684087199E-2</v>
      </c>
      <c r="O9" s="14">
        <v>4.6388127016988898E-2</v>
      </c>
      <c r="P9" s="14">
        <v>2.48589276100003E-2</v>
      </c>
      <c r="Q9" s="14">
        <v>6.7829654120376504E-2</v>
      </c>
      <c r="R9" s="14"/>
      <c r="S9" s="14">
        <v>1.4523400163424899E-2</v>
      </c>
      <c r="T9" s="14">
        <v>7.2113627797550503E-3</v>
      </c>
      <c r="U9" s="14">
        <v>3.6412014582148503E-2</v>
      </c>
      <c r="V9" s="14">
        <v>5.1509916588006299E-2</v>
      </c>
      <c r="W9" s="14">
        <v>2.5653216014462799E-2</v>
      </c>
      <c r="X9" s="14">
        <v>6.65809734728669E-2</v>
      </c>
      <c r="Y9" s="14">
        <v>5.25606098502545E-2</v>
      </c>
      <c r="Z9" s="14">
        <v>3.6415553075279702E-2</v>
      </c>
      <c r="AA9" s="14">
        <v>6.8389126587066598E-2</v>
      </c>
      <c r="AB9" s="14">
        <v>5.8030061612747701E-2</v>
      </c>
      <c r="AC9" s="14">
        <v>7.9687263238069503E-2</v>
      </c>
      <c r="AD9" s="14">
        <v>4.33449167338937E-2</v>
      </c>
      <c r="AE9" s="14"/>
      <c r="AF9" s="14">
        <v>5.2889459976646902E-2</v>
      </c>
      <c r="AG9" s="14">
        <v>3.6881598334708901E-2</v>
      </c>
      <c r="AH9" s="14">
        <v>3.02813610547552E-2</v>
      </c>
      <c r="AI9" s="14">
        <v>4.03326021996116E-2</v>
      </c>
      <c r="AJ9" s="14">
        <v>2.6719392491529499E-2</v>
      </c>
      <c r="AK9" s="14"/>
      <c r="AL9" s="14">
        <v>4.3414062750631997E-2</v>
      </c>
      <c r="AM9" s="14">
        <v>1.91854449606478E-2</v>
      </c>
      <c r="AN9" s="14">
        <v>0.104978090658606</v>
      </c>
      <c r="AO9" s="14"/>
      <c r="AP9" s="14">
        <v>3.63698977455338E-2</v>
      </c>
      <c r="AQ9" s="14">
        <v>4.7009280932259603E-2</v>
      </c>
      <c r="AR9" s="14"/>
      <c r="AS9" s="14">
        <v>3.7458982137829402E-2</v>
      </c>
      <c r="AT9" s="14">
        <v>4.4055167238986802E-2</v>
      </c>
      <c r="AU9" s="14"/>
      <c r="AV9" s="14">
        <v>3.94770193383965E-2</v>
      </c>
      <c r="AW9" s="14">
        <v>4.3574501574385603E-2</v>
      </c>
      <c r="AX9" s="14"/>
      <c r="AY9" s="14">
        <v>3.8231794383839897E-2</v>
      </c>
      <c r="AZ9" s="14">
        <v>8.1268729029653694E-2</v>
      </c>
      <c r="BA9" s="14"/>
      <c r="BB9" s="14">
        <v>3.6371052629904102E-2</v>
      </c>
      <c r="BC9" s="14">
        <v>8.3373817754839805E-2</v>
      </c>
    </row>
    <row r="10" spans="2:55" x14ac:dyDescent="0.35">
      <c r="B10" s="15" t="s">
        <v>442</v>
      </c>
      <c r="C10" s="14">
        <v>1.6339259571386499E-2</v>
      </c>
      <c r="D10" s="14">
        <v>1.39780341402301E-2</v>
      </c>
      <c r="E10" s="14">
        <v>1.8768564703424299E-2</v>
      </c>
      <c r="F10" s="14"/>
      <c r="G10" s="14">
        <v>1.0716371932004099E-2</v>
      </c>
      <c r="H10" s="14">
        <v>2.2106366165136199E-2</v>
      </c>
      <c r="I10" s="14">
        <v>2.3202793688326201E-2</v>
      </c>
      <c r="J10" s="14">
        <v>1.5709224050771999E-2</v>
      </c>
      <c r="K10" s="14">
        <v>1.4602698293705099E-2</v>
      </c>
      <c r="L10" s="14">
        <v>7.2400399134634596E-3</v>
      </c>
      <c r="M10" s="14"/>
      <c r="N10" s="14">
        <v>5.3779012604674896E-3</v>
      </c>
      <c r="O10" s="14">
        <v>2.7631613953488801E-2</v>
      </c>
      <c r="P10" s="14">
        <v>2.1823564161892399E-2</v>
      </c>
      <c r="Q10" s="14">
        <v>1.2594317998714501E-2</v>
      </c>
      <c r="R10" s="14"/>
      <c r="S10" s="14">
        <v>2.4847856548361701E-2</v>
      </c>
      <c r="T10" s="14">
        <v>8.7122493969885393E-3</v>
      </c>
      <c r="U10" s="14">
        <v>2.1330464429972499E-2</v>
      </c>
      <c r="V10" s="14">
        <v>1.19832213650953E-2</v>
      </c>
      <c r="W10" s="14">
        <v>1.34650534351853E-2</v>
      </c>
      <c r="X10" s="14">
        <v>2.5970369881400099E-2</v>
      </c>
      <c r="Y10" s="14">
        <v>2.1245807131731801E-2</v>
      </c>
      <c r="Z10" s="14">
        <v>4.1120353418306603E-2</v>
      </c>
      <c r="AA10" s="14">
        <v>5.66955620626226E-3</v>
      </c>
      <c r="AB10" s="14">
        <v>1.47546663195197E-2</v>
      </c>
      <c r="AC10" s="14">
        <v>0</v>
      </c>
      <c r="AD10" s="14">
        <v>0</v>
      </c>
      <c r="AE10" s="14"/>
      <c r="AF10" s="14">
        <v>5.2869900320430697E-3</v>
      </c>
      <c r="AG10" s="14">
        <v>1.88435815231069E-2</v>
      </c>
      <c r="AH10" s="14">
        <v>8.3421309153274802E-3</v>
      </c>
      <c r="AI10" s="14">
        <v>2.18010173966251E-2</v>
      </c>
      <c r="AJ10" s="14">
        <v>1.5809569494451E-2</v>
      </c>
      <c r="AK10" s="14"/>
      <c r="AL10" s="14">
        <v>1.8140211028545999E-2</v>
      </c>
      <c r="AM10" s="14">
        <v>1.0520821882620201E-2</v>
      </c>
      <c r="AN10" s="14">
        <v>0</v>
      </c>
      <c r="AO10" s="14"/>
      <c r="AP10" s="14">
        <v>1.00679277332116E-2</v>
      </c>
      <c r="AQ10" s="14">
        <v>1.5333691373648701E-2</v>
      </c>
      <c r="AR10" s="14"/>
      <c r="AS10" s="14">
        <v>1.33969986430323E-2</v>
      </c>
      <c r="AT10" s="14">
        <v>1.8037242385491099E-2</v>
      </c>
      <c r="AU10" s="14"/>
      <c r="AV10" s="14">
        <v>1.4691307214496799E-2</v>
      </c>
      <c r="AW10" s="14">
        <v>1.6609811127528001E-2</v>
      </c>
      <c r="AX10" s="14"/>
      <c r="AY10" s="14">
        <v>1.3878431219415E-2</v>
      </c>
      <c r="AZ10" s="14">
        <v>3.49483976788953E-2</v>
      </c>
      <c r="BA10" s="14"/>
      <c r="BB10" s="14">
        <v>1.3901506090376501E-2</v>
      </c>
      <c r="BC10" s="14">
        <v>6.95723277654311E-3</v>
      </c>
    </row>
    <row r="11" spans="2:55" x14ac:dyDescent="0.35">
      <c r="B11" s="15" t="s">
        <v>443</v>
      </c>
      <c r="C11" s="14">
        <v>0.100956772099804</v>
      </c>
      <c r="D11" s="14">
        <v>0.102355538168551</v>
      </c>
      <c r="E11" s="14">
        <v>9.9892938000916698E-2</v>
      </c>
      <c r="F11" s="14"/>
      <c r="G11" s="14">
        <v>0.107657186938716</v>
      </c>
      <c r="H11" s="14">
        <v>8.4381352671006604E-2</v>
      </c>
      <c r="I11" s="14">
        <v>0.12059036616721901</v>
      </c>
      <c r="J11" s="14">
        <v>0.109235384423246</v>
      </c>
      <c r="K11" s="14">
        <v>9.6735416600698496E-2</v>
      </c>
      <c r="L11" s="14">
        <v>8.5536970631369197E-2</v>
      </c>
      <c r="M11" s="14"/>
      <c r="N11" s="14">
        <v>7.1452969767016497E-2</v>
      </c>
      <c r="O11" s="14">
        <v>0.11239428226885199</v>
      </c>
      <c r="P11" s="14">
        <v>0.106160400427734</v>
      </c>
      <c r="Q11" s="14">
        <v>0.122450095650578</v>
      </c>
      <c r="R11" s="14"/>
      <c r="S11" s="14">
        <v>7.4756856300450106E-2</v>
      </c>
      <c r="T11" s="14">
        <v>0.10876520585103901</v>
      </c>
      <c r="U11" s="14">
        <v>0.11486707228010699</v>
      </c>
      <c r="V11" s="14">
        <v>0.143333751342755</v>
      </c>
      <c r="W11" s="14">
        <v>0.104514060252257</v>
      </c>
      <c r="X11" s="14">
        <v>0.10529879210286699</v>
      </c>
      <c r="Y11" s="14">
        <v>0.13041810631824199</v>
      </c>
      <c r="Z11" s="14">
        <v>8.2805742395505297E-2</v>
      </c>
      <c r="AA11" s="14">
        <v>9.7571689412625104E-2</v>
      </c>
      <c r="AB11" s="14">
        <v>7.9973300983734397E-2</v>
      </c>
      <c r="AC11" s="14">
        <v>9.0940001963944E-2</v>
      </c>
      <c r="AD11" s="14">
        <v>6.7325788674861303E-2</v>
      </c>
      <c r="AE11" s="14"/>
      <c r="AF11" s="14">
        <v>0.10736630714918199</v>
      </c>
      <c r="AG11" s="14">
        <v>8.7650154891800405E-2</v>
      </c>
      <c r="AH11" s="14">
        <v>9.5281278898024402E-2</v>
      </c>
      <c r="AI11" s="14">
        <v>0.10830082714351801</v>
      </c>
      <c r="AJ11" s="14">
        <v>0.125546927260621</v>
      </c>
      <c r="AK11" s="14"/>
      <c r="AL11" s="14">
        <v>9.8349042560632205E-2</v>
      </c>
      <c r="AM11" s="14">
        <v>0.105170872514879</v>
      </c>
      <c r="AN11" s="14">
        <v>0.14299439169975001</v>
      </c>
      <c r="AO11" s="14"/>
      <c r="AP11" s="14">
        <v>0.128316962836072</v>
      </c>
      <c r="AQ11" s="14">
        <v>8.1668128241970506E-2</v>
      </c>
      <c r="AR11" s="14"/>
      <c r="AS11" s="14">
        <v>9.8444285537841597E-2</v>
      </c>
      <c r="AT11" s="14">
        <v>9.4233167556608793E-2</v>
      </c>
      <c r="AU11" s="14"/>
      <c r="AV11" s="14">
        <v>0.106054291918592</v>
      </c>
      <c r="AW11" s="14">
        <v>9.65392085156771E-2</v>
      </c>
      <c r="AX11" s="14"/>
      <c r="AY11" s="14">
        <v>9.7166627318618595E-2</v>
      </c>
      <c r="AZ11" s="14">
        <v>5.70915031013048E-2</v>
      </c>
      <c r="BA11" s="14"/>
      <c r="BB11" s="14">
        <v>8.7177637479230297E-2</v>
      </c>
      <c r="BC11" s="14">
        <v>9.5037981569575297E-2</v>
      </c>
    </row>
    <row r="12" spans="2:55" x14ac:dyDescent="0.35">
      <c r="B12" s="15" t="s">
        <v>444</v>
      </c>
      <c r="C12" s="14">
        <v>0.28928192171323602</v>
      </c>
      <c r="D12" s="14">
        <v>0.30202274207510599</v>
      </c>
      <c r="E12" s="14">
        <v>0.275716342920305</v>
      </c>
      <c r="F12" s="14"/>
      <c r="G12" s="14">
        <v>0.34792719438460301</v>
      </c>
      <c r="H12" s="14">
        <v>0.31558255210156799</v>
      </c>
      <c r="I12" s="14">
        <v>0.268784905535011</v>
      </c>
      <c r="J12" s="14">
        <v>0.26462885266181102</v>
      </c>
      <c r="K12" s="14">
        <v>0.296496474729319</v>
      </c>
      <c r="L12" s="14">
        <v>0.22347367180442701</v>
      </c>
      <c r="M12" s="14"/>
      <c r="N12" s="14">
        <v>0.24821945096449799</v>
      </c>
      <c r="O12" s="14">
        <v>0.30470579259165598</v>
      </c>
      <c r="P12" s="14">
        <v>0.26637300901898198</v>
      </c>
      <c r="Q12" s="14">
        <v>0.35076465232985998</v>
      </c>
      <c r="R12" s="14"/>
      <c r="S12" s="14">
        <v>0.28519681686753801</v>
      </c>
      <c r="T12" s="14">
        <v>0.33230110160731902</v>
      </c>
      <c r="U12" s="14">
        <v>0.38111463781220101</v>
      </c>
      <c r="V12" s="14">
        <v>0.26043325208539603</v>
      </c>
      <c r="W12" s="14">
        <v>0.33310592670369799</v>
      </c>
      <c r="X12" s="14">
        <v>0.22080905342320001</v>
      </c>
      <c r="Y12" s="14">
        <v>0.269998013039351</v>
      </c>
      <c r="Z12" s="14">
        <v>0.151397778120999</v>
      </c>
      <c r="AA12" s="14">
        <v>0.279243654271775</v>
      </c>
      <c r="AB12" s="14">
        <v>0.27722620034039203</v>
      </c>
      <c r="AC12" s="14">
        <v>0.33808841248793198</v>
      </c>
      <c r="AD12" s="14">
        <v>0.38676547441673498</v>
      </c>
      <c r="AE12" s="14"/>
      <c r="AF12" s="14">
        <v>0.261889649121678</v>
      </c>
      <c r="AG12" s="14">
        <v>0.28318165794868699</v>
      </c>
      <c r="AH12" s="14">
        <v>0.32593661220771802</v>
      </c>
      <c r="AI12" s="14">
        <v>0.24892911818604599</v>
      </c>
      <c r="AJ12" s="14">
        <v>0.31900367742485097</v>
      </c>
      <c r="AK12" s="14"/>
      <c r="AL12" s="14">
        <v>0.29306199075940698</v>
      </c>
      <c r="AM12" s="14">
        <v>0.26965483798261802</v>
      </c>
      <c r="AN12" s="14">
        <v>0.28734902425678499</v>
      </c>
      <c r="AO12" s="14"/>
      <c r="AP12" s="14">
        <v>0.29629239725846501</v>
      </c>
      <c r="AQ12" s="14">
        <v>0.28722115287038702</v>
      </c>
      <c r="AR12" s="14"/>
      <c r="AS12" s="14">
        <v>0.28612342377211702</v>
      </c>
      <c r="AT12" s="14">
        <v>0.30193517051433899</v>
      </c>
      <c r="AU12" s="14"/>
      <c r="AV12" s="14">
        <v>0.25315917755779899</v>
      </c>
      <c r="AW12" s="14">
        <v>0.30257060567013699</v>
      </c>
      <c r="AX12" s="14"/>
      <c r="AY12" s="14">
        <v>0.28861016525308902</v>
      </c>
      <c r="AZ12" s="14">
        <v>0.35321029467314702</v>
      </c>
      <c r="BA12" s="14"/>
      <c r="BB12" s="14">
        <v>0.28934199406917999</v>
      </c>
      <c r="BC12" s="14">
        <v>0.29637503644327401</v>
      </c>
    </row>
    <row r="13" spans="2:55" x14ac:dyDescent="0.35">
      <c r="B13" s="15" t="s">
        <v>445</v>
      </c>
      <c r="C13" s="14">
        <v>0.28355797862780302</v>
      </c>
      <c r="D13" s="14">
        <v>0.27287351620233102</v>
      </c>
      <c r="E13" s="14">
        <v>0.29526151240678999</v>
      </c>
      <c r="F13" s="14"/>
      <c r="G13" s="14">
        <v>0.26990611271148501</v>
      </c>
      <c r="H13" s="14">
        <v>0.26597206787841898</v>
      </c>
      <c r="I13" s="14">
        <v>0.30557108100455799</v>
      </c>
      <c r="J13" s="14">
        <v>0.271514525956913</v>
      </c>
      <c r="K13" s="14">
        <v>0.28400666111602402</v>
      </c>
      <c r="L13" s="14">
        <v>0.31254523957340602</v>
      </c>
      <c r="M13" s="14"/>
      <c r="N13" s="14">
        <v>0.341920662193617</v>
      </c>
      <c r="O13" s="14">
        <v>0.25628242466082302</v>
      </c>
      <c r="P13" s="14">
        <v>0.28847944068243597</v>
      </c>
      <c r="Q13" s="14">
        <v>0.23303705859969601</v>
      </c>
      <c r="R13" s="14"/>
      <c r="S13" s="14">
        <v>0.31644401255514498</v>
      </c>
      <c r="T13" s="14">
        <v>0.32378345415119503</v>
      </c>
      <c r="U13" s="14">
        <v>0.21442280607849601</v>
      </c>
      <c r="V13" s="14">
        <v>0.210374465512181</v>
      </c>
      <c r="W13" s="14">
        <v>0.21943609096302599</v>
      </c>
      <c r="X13" s="14">
        <v>0.29916349193138703</v>
      </c>
      <c r="Y13" s="14">
        <v>0.282253591696905</v>
      </c>
      <c r="Z13" s="14">
        <v>0.42749753829329301</v>
      </c>
      <c r="AA13" s="14">
        <v>0.274943417961308</v>
      </c>
      <c r="AB13" s="14">
        <v>0.31137616783511601</v>
      </c>
      <c r="AC13" s="14">
        <v>0.24390871170615</v>
      </c>
      <c r="AD13" s="14">
        <v>0.243909528787497</v>
      </c>
      <c r="AE13" s="14"/>
      <c r="AF13" s="14">
        <v>0.31663363905271302</v>
      </c>
      <c r="AG13" s="14">
        <v>0.26437829427162401</v>
      </c>
      <c r="AH13" s="14">
        <v>0.30654252045534103</v>
      </c>
      <c r="AI13" s="14">
        <v>0.33441145522036198</v>
      </c>
      <c r="AJ13" s="14">
        <v>0.240745496882948</v>
      </c>
      <c r="AK13" s="14"/>
      <c r="AL13" s="14">
        <v>0.27290688685438902</v>
      </c>
      <c r="AM13" s="14">
        <v>0.32299479526284802</v>
      </c>
      <c r="AN13" s="14">
        <v>0.35825530148589901</v>
      </c>
      <c r="AO13" s="14"/>
      <c r="AP13" s="14">
        <v>0.27361987763216</v>
      </c>
      <c r="AQ13" s="14">
        <v>0.29279376735020002</v>
      </c>
      <c r="AR13" s="14"/>
      <c r="AS13" s="14">
        <v>0.30717145195689199</v>
      </c>
      <c r="AT13" s="14">
        <v>0.25099102229808401</v>
      </c>
      <c r="AU13" s="14"/>
      <c r="AV13" s="14">
        <v>0.29472062302291202</v>
      </c>
      <c r="AW13" s="14">
        <v>0.28050538888715998</v>
      </c>
      <c r="AX13" s="14"/>
      <c r="AY13" s="14">
        <v>0.29336250566657301</v>
      </c>
      <c r="AZ13" s="14">
        <v>0.174368309954165</v>
      </c>
      <c r="BA13" s="14"/>
      <c r="BB13" s="14">
        <v>0.286794278009255</v>
      </c>
      <c r="BC13" s="14">
        <v>0.28399598072655802</v>
      </c>
    </row>
    <row r="14" spans="2:55" x14ac:dyDescent="0.35">
      <c r="B14" s="15" t="s">
        <v>446</v>
      </c>
      <c r="C14" s="14">
        <v>0.16046602651202199</v>
      </c>
      <c r="D14" s="14">
        <v>0.17194437903121301</v>
      </c>
      <c r="E14" s="14">
        <v>0.14947041332670599</v>
      </c>
      <c r="F14" s="14"/>
      <c r="G14" s="14">
        <v>0.12295360964695499</v>
      </c>
      <c r="H14" s="14">
        <v>0.21268768029735599</v>
      </c>
      <c r="I14" s="14">
        <v>0.15960672436183199</v>
      </c>
      <c r="J14" s="14">
        <v>0.16814325864271401</v>
      </c>
      <c r="K14" s="14">
        <v>0.14240213328238699</v>
      </c>
      <c r="L14" s="14">
        <v>0.132312619783746</v>
      </c>
      <c r="M14" s="14"/>
      <c r="N14" s="14">
        <v>0.19631917956544401</v>
      </c>
      <c r="O14" s="14">
        <v>0.13800541682409001</v>
      </c>
      <c r="P14" s="14">
        <v>0.17683654148727301</v>
      </c>
      <c r="Q14" s="14">
        <v>0.122453798523629</v>
      </c>
      <c r="R14" s="14"/>
      <c r="S14" s="14">
        <v>0.16071290814900999</v>
      </c>
      <c r="T14" s="14">
        <v>0.105180357630531</v>
      </c>
      <c r="U14" s="14">
        <v>0.126319081032256</v>
      </c>
      <c r="V14" s="14">
        <v>0.19809692721275099</v>
      </c>
      <c r="W14" s="14">
        <v>0.17801078149459301</v>
      </c>
      <c r="X14" s="14">
        <v>0.170789778146301</v>
      </c>
      <c r="Y14" s="14">
        <v>0.11712416746919101</v>
      </c>
      <c r="Z14" s="14">
        <v>0.154025968220595</v>
      </c>
      <c r="AA14" s="14">
        <v>0.192998947570198</v>
      </c>
      <c r="AB14" s="14">
        <v>0.17728777617775099</v>
      </c>
      <c r="AC14" s="14">
        <v>0.194309531575416</v>
      </c>
      <c r="AD14" s="14">
        <v>0.15733062965040701</v>
      </c>
      <c r="AE14" s="14"/>
      <c r="AF14" s="14">
        <v>0.13758687571391401</v>
      </c>
      <c r="AG14" s="14">
        <v>0.223959320727566</v>
      </c>
      <c r="AH14" s="14">
        <v>0.105032835517729</v>
      </c>
      <c r="AI14" s="14">
        <v>0.116114177401584</v>
      </c>
      <c r="AJ14" s="14">
        <v>0.12707859581567699</v>
      </c>
      <c r="AK14" s="14"/>
      <c r="AL14" s="14">
        <v>0.16490606604059399</v>
      </c>
      <c r="AM14" s="14">
        <v>0.17365704231377699</v>
      </c>
      <c r="AN14" s="14">
        <v>0</v>
      </c>
      <c r="AO14" s="14"/>
      <c r="AP14" s="14">
        <v>0.15267071739310001</v>
      </c>
      <c r="AQ14" s="14">
        <v>0.16328366069162001</v>
      </c>
      <c r="AR14" s="14"/>
      <c r="AS14" s="14">
        <v>0.16990262150021901</v>
      </c>
      <c r="AT14" s="14">
        <v>0.15164743366748501</v>
      </c>
      <c r="AU14" s="14"/>
      <c r="AV14" s="14">
        <v>0.21187111212658799</v>
      </c>
      <c r="AW14" s="14">
        <v>0.138336652376745</v>
      </c>
      <c r="AX14" s="14"/>
      <c r="AY14" s="14">
        <v>0.16538307854961501</v>
      </c>
      <c r="AZ14" s="14">
        <v>0.16788102159007701</v>
      </c>
      <c r="BA14" s="14"/>
      <c r="BB14" s="14">
        <v>0.175331632509415</v>
      </c>
      <c r="BC14" s="14">
        <v>0.148773081209811</v>
      </c>
    </row>
    <row r="15" spans="2:55" x14ac:dyDescent="0.35">
      <c r="B15" s="15" t="s">
        <v>447</v>
      </c>
      <c r="C15" s="14">
        <v>3.3197883737998597E-2</v>
      </c>
      <c r="D15" s="14">
        <v>3.3485065467144602E-2</v>
      </c>
      <c r="E15" s="14">
        <v>3.3021764894264401E-2</v>
      </c>
      <c r="F15" s="14"/>
      <c r="G15" s="14">
        <v>7.1951251714803696E-2</v>
      </c>
      <c r="H15" s="14">
        <v>4.4742251949591597E-2</v>
      </c>
      <c r="I15" s="14">
        <v>1.6408107041547999E-2</v>
      </c>
      <c r="J15" s="14">
        <v>2.6376664125640801E-2</v>
      </c>
      <c r="K15" s="14">
        <v>0</v>
      </c>
      <c r="L15" s="14">
        <v>2.0920078456478499E-2</v>
      </c>
      <c r="M15" s="14"/>
      <c r="N15" s="14">
        <v>5.6449131456092302E-2</v>
      </c>
      <c r="O15" s="14">
        <v>2.1147935447279501E-2</v>
      </c>
      <c r="P15" s="14">
        <v>4.0311003587300998E-2</v>
      </c>
      <c r="Q15" s="14">
        <v>4.7541524382850404E-3</v>
      </c>
      <c r="R15" s="14"/>
      <c r="S15" s="14">
        <v>7.3724159578333198E-2</v>
      </c>
      <c r="T15" s="14">
        <v>1.75179591499709E-2</v>
      </c>
      <c r="U15" s="14">
        <v>4.2832876371262499E-2</v>
      </c>
      <c r="V15" s="14">
        <v>1.9715138265285499E-2</v>
      </c>
      <c r="W15" s="14">
        <v>4.4394797890457201E-2</v>
      </c>
      <c r="X15" s="14">
        <v>4.3162931120475402E-2</v>
      </c>
      <c r="Y15" s="14">
        <v>3.4371532671154399E-2</v>
      </c>
      <c r="Z15" s="14">
        <v>1.79392846849009E-2</v>
      </c>
      <c r="AA15" s="14">
        <v>2.0061178546170601E-2</v>
      </c>
      <c r="AB15" s="14">
        <v>1.3367067404035701E-2</v>
      </c>
      <c r="AC15" s="14">
        <v>0</v>
      </c>
      <c r="AD15" s="14">
        <v>0</v>
      </c>
      <c r="AE15" s="14"/>
      <c r="AF15" s="14">
        <v>5.5234073780729302E-2</v>
      </c>
      <c r="AG15" s="14">
        <v>2.5874671068972899E-2</v>
      </c>
      <c r="AH15" s="14">
        <v>3.7823412803094397E-2</v>
      </c>
      <c r="AI15" s="14">
        <v>2.89286190959781E-2</v>
      </c>
      <c r="AJ15" s="14">
        <v>5.6306835192344001E-2</v>
      </c>
      <c r="AK15" s="14"/>
      <c r="AL15" s="14">
        <v>2.77109847342356E-2</v>
      </c>
      <c r="AM15" s="14">
        <v>6.5804878885498005E-2</v>
      </c>
      <c r="AN15" s="14">
        <v>1.8031645058529399E-2</v>
      </c>
      <c r="AO15" s="14"/>
      <c r="AP15" s="14">
        <v>3.6790774135812998E-2</v>
      </c>
      <c r="AQ15" s="14">
        <v>3.1414838757103498E-2</v>
      </c>
      <c r="AR15" s="14"/>
      <c r="AS15" s="14">
        <v>3.5651495540468099E-2</v>
      </c>
      <c r="AT15" s="14">
        <v>3.19635977757496E-2</v>
      </c>
      <c r="AU15" s="14"/>
      <c r="AV15" s="14">
        <v>4.10252815034991E-2</v>
      </c>
      <c r="AW15" s="14">
        <v>2.8794714727679201E-2</v>
      </c>
      <c r="AX15" s="14"/>
      <c r="AY15" s="14">
        <v>4.0395333380180497E-2</v>
      </c>
      <c r="AZ15" s="14">
        <v>1.95005605683586E-2</v>
      </c>
      <c r="BA15" s="14"/>
      <c r="BB15" s="14">
        <v>3.9507013498337698E-2</v>
      </c>
      <c r="BC15" s="14">
        <v>6.49299842273605E-3</v>
      </c>
    </row>
    <row r="16" spans="2:55" x14ac:dyDescent="0.35">
      <c r="B16" s="15" t="s">
        <v>105</v>
      </c>
      <c r="C16" s="20">
        <v>7.4334370853789897E-2</v>
      </c>
      <c r="D16" s="20">
        <v>6.0400361930203102E-2</v>
      </c>
      <c r="E16" s="20">
        <v>8.6941011226317394E-2</v>
      </c>
      <c r="F16" s="20"/>
      <c r="G16" s="20">
        <v>4.1622133835929602E-2</v>
      </c>
      <c r="H16" s="20">
        <v>1.38550990184413E-2</v>
      </c>
      <c r="I16" s="20">
        <v>5.5861530835429198E-2</v>
      </c>
      <c r="J16" s="20">
        <v>8.7093025581726699E-2</v>
      </c>
      <c r="K16" s="20">
        <v>0.129466963345504</v>
      </c>
      <c r="L16" s="20">
        <v>0.18009058700500599</v>
      </c>
      <c r="M16" s="20"/>
      <c r="N16" s="20">
        <v>4.8746694108777598E-2</v>
      </c>
      <c r="O16" s="20">
        <v>9.3444407236822596E-2</v>
      </c>
      <c r="P16" s="20">
        <v>7.5157113024381106E-2</v>
      </c>
      <c r="Q16" s="20">
        <v>8.6116270338860795E-2</v>
      </c>
      <c r="R16" s="20"/>
      <c r="S16" s="20">
        <v>4.9793989837737702E-2</v>
      </c>
      <c r="T16" s="20">
        <v>9.6528309433201301E-2</v>
      </c>
      <c r="U16" s="20">
        <v>6.2701047413556699E-2</v>
      </c>
      <c r="V16" s="20">
        <v>0.10455332762852999</v>
      </c>
      <c r="W16" s="20">
        <v>8.1420073246320696E-2</v>
      </c>
      <c r="X16" s="20">
        <v>6.8224609921501603E-2</v>
      </c>
      <c r="Y16" s="20">
        <v>9.2028171823170302E-2</v>
      </c>
      <c r="Z16" s="20">
        <v>8.8797781791121203E-2</v>
      </c>
      <c r="AA16" s="20">
        <v>6.1122429444594298E-2</v>
      </c>
      <c r="AB16" s="20">
        <v>6.7984759326703406E-2</v>
      </c>
      <c r="AC16" s="20">
        <v>5.3066079028488498E-2</v>
      </c>
      <c r="AD16" s="20">
        <v>0.10132366173660701</v>
      </c>
      <c r="AE16" s="20"/>
      <c r="AF16" s="20">
        <v>6.3113005173094094E-2</v>
      </c>
      <c r="AG16" s="20">
        <v>5.9230721233533602E-2</v>
      </c>
      <c r="AH16" s="20">
        <v>9.0759848148011094E-2</v>
      </c>
      <c r="AI16" s="20">
        <v>0.101182183356275</v>
      </c>
      <c r="AJ16" s="20">
        <v>8.8789505437579505E-2</v>
      </c>
      <c r="AK16" s="20"/>
      <c r="AL16" s="20">
        <v>8.1510755271563595E-2</v>
      </c>
      <c r="AM16" s="20">
        <v>3.30113061971119E-2</v>
      </c>
      <c r="AN16" s="20">
        <v>8.8391546840430907E-2</v>
      </c>
      <c r="AO16" s="20"/>
      <c r="AP16" s="20">
        <v>6.5871445265643896E-2</v>
      </c>
      <c r="AQ16" s="20">
        <v>8.1275479782810203E-2</v>
      </c>
      <c r="AR16" s="20"/>
      <c r="AS16" s="20">
        <v>5.1850740911600801E-2</v>
      </c>
      <c r="AT16" s="20">
        <v>0.107137198563255</v>
      </c>
      <c r="AU16" s="20"/>
      <c r="AV16" s="20">
        <v>3.9001187317715298E-2</v>
      </c>
      <c r="AW16" s="20">
        <v>9.30691171206873E-2</v>
      </c>
      <c r="AX16" s="20"/>
      <c r="AY16" s="20">
        <v>6.2972064228668898E-2</v>
      </c>
      <c r="AZ16" s="20">
        <v>0.111731183404398</v>
      </c>
      <c r="BA16" s="20"/>
      <c r="BB16" s="20">
        <v>7.1574885714301997E-2</v>
      </c>
      <c r="BC16" s="20">
        <v>7.8993871096662505E-2</v>
      </c>
    </row>
    <row r="17" spans="2:2" x14ac:dyDescent="0.35">
      <c r="B17" s="16" t="s">
        <v>440</v>
      </c>
    </row>
    <row r="18" spans="2:2" x14ac:dyDescent="0.35">
      <c r="B18" t="s">
        <v>81</v>
      </c>
    </row>
    <row r="19" spans="2:2" x14ac:dyDescent="0.35">
      <c r="B19" t="s">
        <v>630</v>
      </c>
    </row>
    <row r="21" spans="2:2" x14ac:dyDescent="0.35">
      <c r="B21"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B2:Q22"/>
  <sheetViews>
    <sheetView showGridLines="0" workbookViewId="0">
      <pane xSplit="2" topLeftCell="C1" activePane="topRight" state="frozen"/>
      <selection pane="topRight" activeCell="B22" sqref="B22"/>
    </sheetView>
  </sheetViews>
  <sheetFormatPr defaultColWidth="10.90625" defaultRowHeight="14.5" x14ac:dyDescent="0.35"/>
  <cols>
    <col min="2" max="2" width="25.7265625" customWidth="1"/>
    <col min="3" max="17" width="20.7265625" customWidth="1"/>
  </cols>
  <sheetData>
    <row r="2" spans="2:17" ht="40" customHeight="1" x14ac:dyDescent="0.35">
      <c r="D2" s="29" t="s">
        <v>450</v>
      </c>
      <c r="E2" s="26"/>
      <c r="F2" s="26"/>
      <c r="G2" s="26"/>
      <c r="H2" s="26"/>
      <c r="I2" s="26"/>
      <c r="J2" s="26"/>
      <c r="K2" s="26"/>
      <c r="L2" s="26"/>
      <c r="M2" s="26"/>
      <c r="N2" s="26"/>
      <c r="O2" s="26"/>
      <c r="P2" s="26"/>
      <c r="Q2" s="26"/>
    </row>
    <row r="6" spans="2:17" ht="50" customHeight="1" x14ac:dyDescent="0.35">
      <c r="B6" s="17" t="s">
        <v>14</v>
      </c>
      <c r="C6" s="17" t="s">
        <v>330</v>
      </c>
      <c r="D6" s="17" t="s">
        <v>331</v>
      </c>
      <c r="E6" s="17" t="s">
        <v>406</v>
      </c>
      <c r="F6" s="17" t="s">
        <v>333</v>
      </c>
      <c r="G6" s="17" t="s">
        <v>334</v>
      </c>
      <c r="H6" s="17" t="s">
        <v>335</v>
      </c>
      <c r="I6" s="17" t="s">
        <v>336</v>
      </c>
      <c r="J6" s="17" t="s">
        <v>337</v>
      </c>
      <c r="K6" s="17" t="s">
        <v>338</v>
      </c>
      <c r="L6" s="17" t="s">
        <v>407</v>
      </c>
      <c r="M6" s="17" t="s">
        <v>408</v>
      </c>
      <c r="N6" s="17" t="s">
        <v>409</v>
      </c>
      <c r="O6" s="17" t="s">
        <v>341</v>
      </c>
      <c r="P6" s="17" t="s">
        <v>410</v>
      </c>
    </row>
    <row r="7" spans="2:17" x14ac:dyDescent="0.35">
      <c r="B7" s="15" t="s">
        <v>71</v>
      </c>
      <c r="C7" s="14">
        <v>1.68417366278267E-2</v>
      </c>
      <c r="D7" s="14">
        <v>1.4010546420083401E-2</v>
      </c>
      <c r="E7" s="14">
        <v>9.0305006706146405E-3</v>
      </c>
      <c r="F7" s="14">
        <v>9.7127087471220192E-3</v>
      </c>
      <c r="G7" s="14">
        <v>1.1345699752607101E-2</v>
      </c>
      <c r="H7" s="14">
        <v>1.35639371039806E-2</v>
      </c>
      <c r="I7" s="14">
        <v>1.44246049001927E-2</v>
      </c>
      <c r="J7" s="14">
        <v>2.2805438596298501E-2</v>
      </c>
      <c r="K7" s="14">
        <v>1.35107895228314E-2</v>
      </c>
      <c r="L7" s="14">
        <v>1.43179112242913E-2</v>
      </c>
      <c r="M7" s="14">
        <v>1.02199679648598E-2</v>
      </c>
      <c r="N7" s="14">
        <v>6.1509425003213299E-3</v>
      </c>
      <c r="O7" s="14">
        <v>9.3796747578990397E-3</v>
      </c>
      <c r="P7" s="14">
        <v>1.0167569904446E-2</v>
      </c>
    </row>
    <row r="8" spans="2:17" x14ac:dyDescent="0.35">
      <c r="B8" s="15" t="s">
        <v>72</v>
      </c>
      <c r="C8" s="14">
        <v>3.1052266369922199E-2</v>
      </c>
      <c r="D8" s="14">
        <v>2.5136011430707199E-2</v>
      </c>
      <c r="E8" s="14">
        <v>3.5431772270677897E-2</v>
      </c>
      <c r="F8" s="14">
        <v>2.9446679985306898E-2</v>
      </c>
      <c r="G8" s="14">
        <v>3.9598305552198197E-2</v>
      </c>
      <c r="H8" s="14">
        <v>5.60173258859522E-2</v>
      </c>
      <c r="I8" s="14">
        <v>5.3934044973786399E-2</v>
      </c>
      <c r="J8" s="14">
        <v>5.4625922553265503E-2</v>
      </c>
      <c r="K8" s="14">
        <v>4.3055857663772797E-2</v>
      </c>
      <c r="L8" s="14">
        <v>4.3928214309997299E-2</v>
      </c>
      <c r="M8" s="14">
        <v>3.3630814924915299E-2</v>
      </c>
      <c r="N8" s="14">
        <v>1.4263755831987E-2</v>
      </c>
      <c r="O8" s="14">
        <v>3.1256332487548499E-2</v>
      </c>
      <c r="P8" s="14">
        <v>2.6481469918723799E-2</v>
      </c>
    </row>
    <row r="9" spans="2:17" x14ac:dyDescent="0.35">
      <c r="B9" s="15" t="s">
        <v>73</v>
      </c>
      <c r="C9" s="14">
        <v>4.3079209337480801E-2</v>
      </c>
      <c r="D9" s="14">
        <v>5.3542437619593299E-2</v>
      </c>
      <c r="E9" s="14">
        <v>4.0897364005095201E-2</v>
      </c>
      <c r="F9" s="14">
        <v>3.3920906562381503E-2</v>
      </c>
      <c r="G9" s="14">
        <v>4.0130940540916198E-2</v>
      </c>
      <c r="H9" s="14">
        <v>8.3741472387995605E-2</v>
      </c>
      <c r="I9" s="14">
        <v>5.0326598843683699E-2</v>
      </c>
      <c r="J9" s="14">
        <v>7.4041557220667201E-2</v>
      </c>
      <c r="K9" s="14">
        <v>4.0156803344196801E-2</v>
      </c>
      <c r="L9" s="14">
        <v>7.3856156806929502E-2</v>
      </c>
      <c r="M9" s="14">
        <v>5.5275532113084599E-2</v>
      </c>
      <c r="N9" s="14">
        <v>3.0871634962240099E-2</v>
      </c>
      <c r="O9" s="14">
        <v>2.6445749556724699E-2</v>
      </c>
      <c r="P9" s="14">
        <v>3.0374533981888201E-2</v>
      </c>
    </row>
    <row r="10" spans="2:17" x14ac:dyDescent="0.35">
      <c r="B10" s="15" t="s">
        <v>74</v>
      </c>
      <c r="C10" s="14">
        <v>4.9650341678620799E-2</v>
      </c>
      <c r="D10" s="14">
        <v>0.123294721016282</v>
      </c>
      <c r="E10" s="14">
        <v>7.3812561558587994E-2</v>
      </c>
      <c r="F10" s="14">
        <v>4.3168799301847298E-2</v>
      </c>
      <c r="G10" s="14">
        <v>7.67684008591938E-2</v>
      </c>
      <c r="H10" s="14">
        <v>8.1658119767324594E-2</v>
      </c>
      <c r="I10" s="14">
        <v>7.5154994809840406E-2</v>
      </c>
      <c r="J10" s="14">
        <v>8.5460119939836807E-2</v>
      </c>
      <c r="K10" s="14">
        <v>7.79774848203625E-2</v>
      </c>
      <c r="L10" s="14">
        <v>6.1725029869029897E-2</v>
      </c>
      <c r="M10" s="14">
        <v>8.0776193362524895E-2</v>
      </c>
      <c r="N10" s="14">
        <v>4.7943477984868997E-2</v>
      </c>
      <c r="O10" s="14">
        <v>5.3458565523611001E-2</v>
      </c>
      <c r="P10" s="14">
        <v>4.3995461311813498E-2</v>
      </c>
    </row>
    <row r="11" spans="2:17" x14ac:dyDescent="0.35">
      <c r="B11" s="15" t="s">
        <v>75</v>
      </c>
      <c r="C11" s="14">
        <v>9.6491547779621697E-2</v>
      </c>
      <c r="D11" s="14">
        <v>0.27056659570726999</v>
      </c>
      <c r="E11" s="14">
        <v>9.5701430456930706E-2</v>
      </c>
      <c r="F11" s="14">
        <v>4.89519069853767E-2</v>
      </c>
      <c r="G11" s="14">
        <v>6.3001664712012795E-2</v>
      </c>
      <c r="H11" s="14">
        <v>9.8059217968125598E-2</v>
      </c>
      <c r="I11" s="14">
        <v>9.8698029909806501E-2</v>
      </c>
      <c r="J11" s="14">
        <v>7.9301256177232798E-2</v>
      </c>
      <c r="K11" s="14">
        <v>8.3654151441709096E-2</v>
      </c>
      <c r="L11" s="14">
        <v>4.4874744081890801E-2</v>
      </c>
      <c r="M11" s="14">
        <v>8.2306355337334103E-2</v>
      </c>
      <c r="N11" s="14">
        <v>4.4989635480339699E-2</v>
      </c>
      <c r="O11" s="14">
        <v>4.05216450861106E-2</v>
      </c>
      <c r="P11" s="14">
        <v>3.15207360899128E-2</v>
      </c>
    </row>
    <row r="12" spans="2:17" x14ac:dyDescent="0.35">
      <c r="B12" s="15" t="s">
        <v>76</v>
      </c>
      <c r="C12" s="14">
        <v>0.167513298282322</v>
      </c>
      <c r="D12" s="14">
        <v>0.27953335481927399</v>
      </c>
      <c r="E12" s="14">
        <v>0.25486163937714101</v>
      </c>
      <c r="F12" s="14">
        <v>0.18905084638733799</v>
      </c>
      <c r="G12" s="14">
        <v>0.12775018069570601</v>
      </c>
      <c r="H12" s="14">
        <v>0.13508122047075299</v>
      </c>
      <c r="I12" s="14">
        <v>0.107193490744617</v>
      </c>
      <c r="J12" s="14">
        <v>9.5837727446126703E-2</v>
      </c>
      <c r="K12" s="14">
        <v>0.22077513705012899</v>
      </c>
      <c r="L12" s="14">
        <v>5.3667748594447999E-2</v>
      </c>
      <c r="M12" s="14">
        <v>0.16818003015022501</v>
      </c>
      <c r="N12" s="14">
        <v>0.36411394026636401</v>
      </c>
      <c r="O12" s="14">
        <v>0.109385816097856</v>
      </c>
      <c r="P12" s="14">
        <v>5.6187681875916898E-2</v>
      </c>
    </row>
    <row r="13" spans="2:17" x14ac:dyDescent="0.35">
      <c r="B13" s="15" t="s">
        <v>77</v>
      </c>
      <c r="C13" s="14">
        <v>0.230877352716922</v>
      </c>
      <c r="D13" s="14">
        <v>5.8183332559557099E-2</v>
      </c>
      <c r="E13" s="14">
        <v>0.116371025862814</v>
      </c>
      <c r="F13" s="14">
        <v>0.274649791448698</v>
      </c>
      <c r="G13" s="14">
        <v>4.3807769128528601E-2</v>
      </c>
      <c r="H13" s="14">
        <v>5.4430337658777E-2</v>
      </c>
      <c r="I13" s="14">
        <v>6.2655945089344994E-2</v>
      </c>
      <c r="J13" s="14">
        <v>3.81856213502954E-2</v>
      </c>
      <c r="K13" s="14">
        <v>0.190085119930758</v>
      </c>
      <c r="L13" s="14">
        <v>4.5082924222406798E-2</v>
      </c>
      <c r="M13" s="14">
        <v>0.12527936361410999</v>
      </c>
      <c r="N13" s="14">
        <v>0.27525555638257598</v>
      </c>
      <c r="O13" s="14">
        <v>0.31133576756742098</v>
      </c>
      <c r="P13" s="14">
        <v>0.108497375842837</v>
      </c>
    </row>
    <row r="14" spans="2:17" x14ac:dyDescent="0.35">
      <c r="B14" s="15" t="s">
        <v>78</v>
      </c>
      <c r="C14" s="14">
        <v>0.182096733462907</v>
      </c>
      <c r="D14" s="14">
        <v>0.10213141835363999</v>
      </c>
      <c r="E14" s="14">
        <v>0.22063308739868101</v>
      </c>
      <c r="F14" s="14">
        <v>0.223685799882576</v>
      </c>
      <c r="G14" s="14">
        <v>0.14536171745332199</v>
      </c>
      <c r="H14" s="14">
        <v>0.15955370390401499</v>
      </c>
      <c r="I14" s="14">
        <v>0.22417991954653901</v>
      </c>
      <c r="J14" s="14">
        <v>0.130574510476517</v>
      </c>
      <c r="K14" s="14">
        <v>0.20477454451153601</v>
      </c>
      <c r="L14" s="14">
        <v>8.7354220941017094E-2</v>
      </c>
      <c r="M14" s="14">
        <v>0.128444236453162</v>
      </c>
      <c r="N14" s="14">
        <v>0.13766574532484899</v>
      </c>
      <c r="O14" s="14">
        <v>0.23423030911758799</v>
      </c>
      <c r="P14" s="14">
        <v>0.17278973254367599</v>
      </c>
    </row>
    <row r="15" spans="2:17" x14ac:dyDescent="0.35">
      <c r="B15" s="15" t="s">
        <v>449</v>
      </c>
      <c r="C15" s="14">
        <v>0.18239751374437699</v>
      </c>
      <c r="D15" s="14">
        <v>7.3601582073593005E-2</v>
      </c>
      <c r="E15" s="14">
        <v>0.15326061839945801</v>
      </c>
      <c r="F15" s="14">
        <v>0.14741256069935399</v>
      </c>
      <c r="G15" s="14">
        <v>0.45223532130551503</v>
      </c>
      <c r="H15" s="14">
        <v>0.31789466485307599</v>
      </c>
      <c r="I15" s="14">
        <v>0.31343237118218897</v>
      </c>
      <c r="J15" s="14">
        <v>0.41916784623976</v>
      </c>
      <c r="K15" s="14">
        <v>0.126010111714704</v>
      </c>
      <c r="L15" s="14">
        <v>0.57519304994998899</v>
      </c>
      <c r="M15" s="14">
        <v>0.315887506079784</v>
      </c>
      <c r="N15" s="14">
        <v>7.8745311266454399E-2</v>
      </c>
      <c r="O15" s="14">
        <v>0.18398613980524001</v>
      </c>
      <c r="P15" s="14">
        <v>0.51998543853078505</v>
      </c>
    </row>
    <row r="16" spans="2:17" x14ac:dyDescent="0.35">
      <c r="B16" s="16" t="s">
        <v>384</v>
      </c>
      <c r="C16" s="16"/>
      <c r="D16" s="16"/>
      <c r="E16" s="16"/>
      <c r="F16" s="16"/>
      <c r="G16" s="16"/>
      <c r="H16" s="16"/>
      <c r="I16" s="16"/>
      <c r="J16" s="16"/>
      <c r="K16" s="16"/>
      <c r="L16" s="16"/>
      <c r="M16" s="16"/>
      <c r="N16" s="16"/>
      <c r="O16" s="16"/>
      <c r="P16" s="16"/>
    </row>
    <row r="17" spans="2:2" x14ac:dyDescent="0.35">
      <c r="B17" t="s">
        <v>81</v>
      </c>
    </row>
    <row r="18" spans="2:2" x14ac:dyDescent="0.35">
      <c r="B18" t="s">
        <v>630</v>
      </c>
    </row>
    <row r="22" spans="2:2" x14ac:dyDescent="0.35">
      <c r="B22" s="8" t="str">
        <f>HYPERLINK("#'Contents'!A1", "Return to Contents")</f>
        <v>Return to Contents</v>
      </c>
    </row>
  </sheetData>
  <mergeCells count="1">
    <mergeCell ref="D2:Q2"/>
  </mergeCells>
  <pageMargins left="0.7" right="0.7" top="0.75" bottom="0.75" header="0.3" footer="0.3"/>
  <pageSetup paperSize="9" orientation="portrait" horizontalDpi="300" verticalDpi="300"/>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451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1117</v>
      </c>
      <c r="D7" s="10">
        <v>545</v>
      </c>
      <c r="E7" s="10">
        <v>569</v>
      </c>
      <c r="F7" s="10"/>
      <c r="G7" s="10">
        <v>122</v>
      </c>
      <c r="H7" s="10">
        <v>193</v>
      </c>
      <c r="I7" s="10">
        <v>191</v>
      </c>
      <c r="J7" s="10">
        <v>189</v>
      </c>
      <c r="K7" s="10">
        <v>169</v>
      </c>
      <c r="L7" s="10">
        <v>253</v>
      </c>
      <c r="M7" s="10"/>
      <c r="N7" s="10">
        <v>349</v>
      </c>
      <c r="O7" s="10">
        <v>314</v>
      </c>
      <c r="P7" s="10">
        <v>189</v>
      </c>
      <c r="Q7" s="10">
        <v>262</v>
      </c>
      <c r="R7" s="10"/>
      <c r="S7" s="10">
        <v>156</v>
      </c>
      <c r="T7" s="10">
        <v>143</v>
      </c>
      <c r="U7" s="10">
        <v>81</v>
      </c>
      <c r="V7" s="10">
        <v>94</v>
      </c>
      <c r="W7" s="10">
        <v>92</v>
      </c>
      <c r="X7" s="10">
        <v>107</v>
      </c>
      <c r="Y7" s="10">
        <v>94</v>
      </c>
      <c r="Z7" s="10">
        <v>51</v>
      </c>
      <c r="AA7" s="10">
        <v>148</v>
      </c>
      <c r="AB7" s="10">
        <v>89</v>
      </c>
      <c r="AC7" s="10">
        <v>48</v>
      </c>
      <c r="AD7" s="10">
        <v>14</v>
      </c>
      <c r="AE7" s="10"/>
      <c r="AF7" s="10">
        <v>252</v>
      </c>
      <c r="AG7" s="10">
        <v>415</v>
      </c>
      <c r="AH7" s="10">
        <v>99</v>
      </c>
      <c r="AI7" s="10">
        <v>118</v>
      </c>
      <c r="AJ7" s="10">
        <v>44</v>
      </c>
      <c r="AK7" s="10"/>
      <c r="AL7" s="10">
        <v>931</v>
      </c>
      <c r="AM7" s="10">
        <v>133</v>
      </c>
      <c r="AN7" s="10">
        <v>53</v>
      </c>
      <c r="AO7" s="10"/>
      <c r="AP7" s="10">
        <v>430</v>
      </c>
      <c r="AQ7" s="10">
        <v>676</v>
      </c>
      <c r="AR7" s="10"/>
      <c r="AS7" s="10">
        <v>625</v>
      </c>
      <c r="AT7" s="10">
        <v>468</v>
      </c>
      <c r="AU7" s="10"/>
      <c r="AV7" s="10">
        <v>286</v>
      </c>
      <c r="AW7" s="10">
        <v>804</v>
      </c>
      <c r="AX7" s="10"/>
      <c r="AY7" s="10">
        <v>816</v>
      </c>
      <c r="AZ7" s="10">
        <v>105</v>
      </c>
      <c r="BA7" s="10"/>
      <c r="BB7" s="10">
        <v>796</v>
      </c>
      <c r="BC7" s="10">
        <v>126</v>
      </c>
    </row>
    <row r="8" spans="2:55" ht="30" customHeight="1" x14ac:dyDescent="0.35">
      <c r="B8" s="11" t="s">
        <v>19</v>
      </c>
      <c r="C8" s="11">
        <v>1105</v>
      </c>
      <c r="D8" s="11">
        <v>548</v>
      </c>
      <c r="E8" s="11">
        <v>554</v>
      </c>
      <c r="F8" s="11"/>
      <c r="G8" s="11">
        <v>145</v>
      </c>
      <c r="H8" s="11">
        <v>198</v>
      </c>
      <c r="I8" s="11">
        <v>184</v>
      </c>
      <c r="J8" s="11">
        <v>180</v>
      </c>
      <c r="K8" s="11">
        <v>161</v>
      </c>
      <c r="L8" s="11">
        <v>237</v>
      </c>
      <c r="M8" s="11"/>
      <c r="N8" s="11">
        <v>317</v>
      </c>
      <c r="O8" s="11">
        <v>290</v>
      </c>
      <c r="P8" s="11">
        <v>226</v>
      </c>
      <c r="Q8" s="11">
        <v>269</v>
      </c>
      <c r="R8" s="11"/>
      <c r="S8" s="11">
        <v>158</v>
      </c>
      <c r="T8" s="11">
        <v>137</v>
      </c>
      <c r="U8" s="11">
        <v>78</v>
      </c>
      <c r="V8" s="11">
        <v>94</v>
      </c>
      <c r="W8" s="11">
        <v>83</v>
      </c>
      <c r="X8" s="11">
        <v>101</v>
      </c>
      <c r="Y8" s="11">
        <v>93</v>
      </c>
      <c r="Z8" s="11">
        <v>49</v>
      </c>
      <c r="AA8" s="11">
        <v>140</v>
      </c>
      <c r="AB8" s="11">
        <v>94</v>
      </c>
      <c r="AC8" s="11">
        <v>52</v>
      </c>
      <c r="AD8" s="11">
        <v>26</v>
      </c>
      <c r="AE8" s="11"/>
      <c r="AF8" s="11">
        <v>239</v>
      </c>
      <c r="AG8" s="11">
        <v>411</v>
      </c>
      <c r="AH8" s="11">
        <v>93</v>
      </c>
      <c r="AI8" s="11">
        <v>120</v>
      </c>
      <c r="AJ8" s="11">
        <v>45</v>
      </c>
      <c r="AK8" s="11"/>
      <c r="AL8" s="11">
        <v>918</v>
      </c>
      <c r="AM8" s="11">
        <v>138</v>
      </c>
      <c r="AN8" s="11">
        <v>49</v>
      </c>
      <c r="AO8" s="11"/>
      <c r="AP8" s="11">
        <v>427</v>
      </c>
      <c r="AQ8" s="11">
        <v>668</v>
      </c>
      <c r="AR8" s="11"/>
      <c r="AS8" s="11">
        <v>618</v>
      </c>
      <c r="AT8" s="11">
        <v>459</v>
      </c>
      <c r="AU8" s="11"/>
      <c r="AV8" s="11">
        <v>284</v>
      </c>
      <c r="AW8" s="11">
        <v>791</v>
      </c>
      <c r="AX8" s="11"/>
      <c r="AY8" s="11">
        <v>809</v>
      </c>
      <c r="AZ8" s="11">
        <v>100</v>
      </c>
      <c r="BA8" s="11"/>
      <c r="BB8" s="11">
        <v>789</v>
      </c>
      <c r="BC8" s="11">
        <v>124</v>
      </c>
    </row>
    <row r="9" spans="2:55" x14ac:dyDescent="0.35">
      <c r="B9" s="15" t="s">
        <v>71</v>
      </c>
      <c r="C9" s="14">
        <v>1.68417366278267E-2</v>
      </c>
      <c r="D9" s="14">
        <v>2.1690116931919901E-2</v>
      </c>
      <c r="E9" s="14">
        <v>1.2133009602816699E-2</v>
      </c>
      <c r="F9" s="14"/>
      <c r="G9" s="14">
        <v>4.46413575346934E-2</v>
      </c>
      <c r="H9" s="14">
        <v>1.45309723110343E-2</v>
      </c>
      <c r="I9" s="14">
        <v>1.8997147301017599E-2</v>
      </c>
      <c r="J9" s="14">
        <v>1.03663855806717E-2</v>
      </c>
      <c r="K9" s="14">
        <v>6.6102353321436198E-3</v>
      </c>
      <c r="L9" s="14">
        <v>1.1893954506752701E-2</v>
      </c>
      <c r="M9" s="14"/>
      <c r="N9" s="14">
        <v>2.5230542522855701E-2</v>
      </c>
      <c r="O9" s="14">
        <v>0</v>
      </c>
      <c r="P9" s="14">
        <v>2.3765606644075999E-2</v>
      </c>
      <c r="Q9" s="14">
        <v>1.9468010229868101E-2</v>
      </c>
      <c r="R9" s="14"/>
      <c r="S9" s="14">
        <v>1.6915660170149699E-2</v>
      </c>
      <c r="T9" s="14">
        <v>5.4706732729473996E-3</v>
      </c>
      <c r="U9" s="14">
        <v>1.3621008767354999E-2</v>
      </c>
      <c r="V9" s="14">
        <v>2.2888865536093799E-2</v>
      </c>
      <c r="W9" s="14">
        <v>2.4398097360744501E-2</v>
      </c>
      <c r="X9" s="14">
        <v>1.43916501792775E-2</v>
      </c>
      <c r="Y9" s="14">
        <v>0</v>
      </c>
      <c r="Z9" s="14">
        <v>1.8103953018547499E-2</v>
      </c>
      <c r="AA9" s="14">
        <v>3.64126468670848E-2</v>
      </c>
      <c r="AB9" s="14">
        <v>2.6667930410780801E-2</v>
      </c>
      <c r="AC9" s="14">
        <v>0</v>
      </c>
      <c r="AD9" s="14">
        <v>0</v>
      </c>
      <c r="AE9" s="14"/>
      <c r="AF9" s="14">
        <v>6.9618046930324902E-3</v>
      </c>
      <c r="AG9" s="14">
        <v>2.7052822836095398E-2</v>
      </c>
      <c r="AH9" s="14">
        <v>0</v>
      </c>
      <c r="AI9" s="14">
        <v>2.39252129182051E-2</v>
      </c>
      <c r="AJ9" s="14">
        <v>1.9918847877723099E-2</v>
      </c>
      <c r="AK9" s="14"/>
      <c r="AL9" s="14">
        <v>4.9436943543620902E-3</v>
      </c>
      <c r="AM9" s="14">
        <v>9.6344051480878101E-2</v>
      </c>
      <c r="AN9" s="14">
        <v>1.63297799413917E-2</v>
      </c>
      <c r="AO9" s="14"/>
      <c r="AP9" s="14">
        <v>1.7011277700067998E-2</v>
      </c>
      <c r="AQ9" s="14">
        <v>1.69974180716299E-2</v>
      </c>
      <c r="AR9" s="14"/>
      <c r="AS9" s="14">
        <v>1.7819686667148799E-2</v>
      </c>
      <c r="AT9" s="14">
        <v>1.6533309599287001E-2</v>
      </c>
      <c r="AU9" s="14"/>
      <c r="AV9" s="14">
        <v>2.7386211311724099E-2</v>
      </c>
      <c r="AW9" s="14">
        <v>1.25392367830028E-2</v>
      </c>
      <c r="AX9" s="14"/>
      <c r="AY9" s="14">
        <v>2.0204504505368901E-2</v>
      </c>
      <c r="AZ9" s="14">
        <v>0</v>
      </c>
      <c r="BA9" s="14"/>
      <c r="BB9" s="14">
        <v>2.07145664237318E-2</v>
      </c>
      <c r="BC9" s="14">
        <v>0</v>
      </c>
    </row>
    <row r="10" spans="2:55" x14ac:dyDescent="0.35">
      <c r="B10" s="15" t="s">
        <v>72</v>
      </c>
      <c r="C10" s="14">
        <v>3.1052266369922199E-2</v>
      </c>
      <c r="D10" s="14">
        <v>4.0196197194434902E-2</v>
      </c>
      <c r="E10" s="14">
        <v>2.2167871634618599E-2</v>
      </c>
      <c r="F10" s="14"/>
      <c r="G10" s="14">
        <v>3.6359828423354702E-2</v>
      </c>
      <c r="H10" s="14">
        <v>7.5681099366026003E-2</v>
      </c>
      <c r="I10" s="14">
        <v>5.2405406561088302E-2</v>
      </c>
      <c r="J10" s="14">
        <v>1.14296085668545E-2</v>
      </c>
      <c r="K10" s="14">
        <v>1.45813118851099E-2</v>
      </c>
      <c r="L10" s="14">
        <v>0</v>
      </c>
      <c r="M10" s="14"/>
      <c r="N10" s="14">
        <v>4.6913654717591499E-2</v>
      </c>
      <c r="O10" s="14">
        <v>2.8808279439773599E-2</v>
      </c>
      <c r="P10" s="14">
        <v>2.9383902245602701E-2</v>
      </c>
      <c r="Q10" s="14">
        <v>1.65178636287872E-2</v>
      </c>
      <c r="R10" s="14"/>
      <c r="S10" s="14">
        <v>7.6050169560623507E-2</v>
      </c>
      <c r="T10" s="14">
        <v>2.0913836171266499E-2</v>
      </c>
      <c r="U10" s="14">
        <v>0</v>
      </c>
      <c r="V10" s="14">
        <v>2.4513482615533402E-2</v>
      </c>
      <c r="W10" s="14">
        <v>3.5083277063932702E-2</v>
      </c>
      <c r="X10" s="14">
        <v>2.0335900637315399E-2</v>
      </c>
      <c r="Y10" s="14">
        <v>1.8853140537442602E-2</v>
      </c>
      <c r="Z10" s="14">
        <v>1.88606688069471E-2</v>
      </c>
      <c r="AA10" s="14">
        <v>3.54552178416477E-2</v>
      </c>
      <c r="AB10" s="14">
        <v>3.20941794335491E-2</v>
      </c>
      <c r="AC10" s="14">
        <v>0</v>
      </c>
      <c r="AD10" s="14">
        <v>5.8404297506919903E-2</v>
      </c>
      <c r="AE10" s="14"/>
      <c r="AF10" s="14">
        <v>1.42563626977203E-2</v>
      </c>
      <c r="AG10" s="14">
        <v>5.50389391648042E-2</v>
      </c>
      <c r="AH10" s="14">
        <v>2.11222685758207E-2</v>
      </c>
      <c r="AI10" s="14">
        <v>1.57048814483676E-2</v>
      </c>
      <c r="AJ10" s="14">
        <v>3.8067830616196098E-2</v>
      </c>
      <c r="AK10" s="14"/>
      <c r="AL10" s="14">
        <v>1.61980993981726E-2</v>
      </c>
      <c r="AM10" s="14">
        <v>0.13486501819366101</v>
      </c>
      <c r="AN10" s="14">
        <v>1.77167896548392E-2</v>
      </c>
      <c r="AO10" s="14"/>
      <c r="AP10" s="14">
        <v>3.91918120986691E-2</v>
      </c>
      <c r="AQ10" s="14">
        <v>2.3237350994942799E-2</v>
      </c>
      <c r="AR10" s="14"/>
      <c r="AS10" s="14">
        <v>3.6937933124901901E-2</v>
      </c>
      <c r="AT10" s="14">
        <v>1.8094402683814501E-2</v>
      </c>
      <c r="AU10" s="14"/>
      <c r="AV10" s="14">
        <v>6.0546789470293301E-2</v>
      </c>
      <c r="AW10" s="14">
        <v>1.85638365483142E-2</v>
      </c>
      <c r="AX10" s="14"/>
      <c r="AY10" s="14">
        <v>3.76635020522431E-2</v>
      </c>
      <c r="AZ10" s="14">
        <v>1.7774613381942899E-2</v>
      </c>
      <c r="BA10" s="14"/>
      <c r="BB10" s="14">
        <v>3.5768716375069502E-2</v>
      </c>
      <c r="BC10" s="14">
        <v>1.43001288431915E-2</v>
      </c>
    </row>
    <row r="11" spans="2:55" x14ac:dyDescent="0.35">
      <c r="B11" s="15" t="s">
        <v>73</v>
      </c>
      <c r="C11" s="14">
        <v>4.3079209337480801E-2</v>
      </c>
      <c r="D11" s="14">
        <v>5.4316321636221299E-2</v>
      </c>
      <c r="E11" s="14">
        <v>3.21876613862827E-2</v>
      </c>
      <c r="F11" s="14"/>
      <c r="G11" s="14">
        <v>0.11467766521801601</v>
      </c>
      <c r="H11" s="14">
        <v>0.102223765046179</v>
      </c>
      <c r="I11" s="14">
        <v>4.2311251866333603E-2</v>
      </c>
      <c r="J11" s="14">
        <v>1.1965176575054699E-2</v>
      </c>
      <c r="K11" s="14">
        <v>4.7412673526189301E-3</v>
      </c>
      <c r="L11" s="14">
        <v>0</v>
      </c>
      <c r="M11" s="14"/>
      <c r="N11" s="14">
        <v>4.8363508095815001E-2</v>
      </c>
      <c r="O11" s="14">
        <v>3.2029406672492697E-2</v>
      </c>
      <c r="P11" s="14">
        <v>5.1088685170493198E-2</v>
      </c>
      <c r="Q11" s="14">
        <v>4.2499785283669898E-2</v>
      </c>
      <c r="R11" s="14"/>
      <c r="S11" s="14">
        <v>6.3003213396977994E-2</v>
      </c>
      <c r="T11" s="14">
        <v>1.388253285338E-2</v>
      </c>
      <c r="U11" s="14">
        <v>6.2000422281811997E-2</v>
      </c>
      <c r="V11" s="14">
        <v>6.1934083563101497E-2</v>
      </c>
      <c r="W11" s="14">
        <v>2.0257911671980999E-2</v>
      </c>
      <c r="X11" s="14">
        <v>9.1615778133222206E-2</v>
      </c>
      <c r="Y11" s="14">
        <v>3.6441824398704303E-2</v>
      </c>
      <c r="Z11" s="14">
        <v>1.9581779579579801E-2</v>
      </c>
      <c r="AA11" s="14">
        <v>5.2997479538437697E-2</v>
      </c>
      <c r="AB11" s="14">
        <v>2.5413419774194899E-2</v>
      </c>
      <c r="AC11" s="14">
        <v>0</v>
      </c>
      <c r="AD11" s="14">
        <v>0</v>
      </c>
      <c r="AE11" s="14"/>
      <c r="AF11" s="14">
        <v>3.5411822782416898E-2</v>
      </c>
      <c r="AG11" s="14">
        <v>5.3097226160852398E-2</v>
      </c>
      <c r="AH11" s="14">
        <v>4.0146096065022202E-2</v>
      </c>
      <c r="AI11" s="14">
        <v>6.4275858780147799E-2</v>
      </c>
      <c r="AJ11" s="14">
        <v>5.8760004426189401E-2</v>
      </c>
      <c r="AK11" s="14"/>
      <c r="AL11" s="14">
        <v>3.0031597170562498E-2</v>
      </c>
      <c r="AM11" s="14">
        <v>0.139272021258356</v>
      </c>
      <c r="AN11" s="14">
        <v>1.7421300916197199E-2</v>
      </c>
      <c r="AO11" s="14"/>
      <c r="AP11" s="14">
        <v>4.1147577471976199E-2</v>
      </c>
      <c r="AQ11" s="14">
        <v>4.49881141436747E-2</v>
      </c>
      <c r="AR11" s="14"/>
      <c r="AS11" s="14">
        <v>4.64229585142754E-2</v>
      </c>
      <c r="AT11" s="14">
        <v>3.1327170399714901E-2</v>
      </c>
      <c r="AU11" s="14"/>
      <c r="AV11" s="14">
        <v>8.2195759033610399E-2</v>
      </c>
      <c r="AW11" s="14">
        <v>2.66350712001295E-2</v>
      </c>
      <c r="AX11" s="14"/>
      <c r="AY11" s="14">
        <v>4.1017260608275E-2</v>
      </c>
      <c r="AZ11" s="14">
        <v>2.8054197818543999E-2</v>
      </c>
      <c r="BA11" s="14"/>
      <c r="BB11" s="14">
        <v>4.3603685060056602E-2</v>
      </c>
      <c r="BC11" s="14">
        <v>4.4282803216096997E-2</v>
      </c>
    </row>
    <row r="12" spans="2:55" x14ac:dyDescent="0.35">
      <c r="B12" s="15" t="s">
        <v>74</v>
      </c>
      <c r="C12" s="14">
        <v>4.9650341678620799E-2</v>
      </c>
      <c r="D12" s="14">
        <v>6.7263571873584199E-2</v>
      </c>
      <c r="E12" s="14">
        <v>3.2482038303232999E-2</v>
      </c>
      <c r="F12" s="14"/>
      <c r="G12" s="14">
        <v>0.111417682398779</v>
      </c>
      <c r="H12" s="14">
        <v>8.9216085076343404E-2</v>
      </c>
      <c r="I12" s="14">
        <v>6.3399853263202494E-2</v>
      </c>
      <c r="J12" s="14">
        <v>1.9722890888110901E-2</v>
      </c>
      <c r="K12" s="14">
        <v>2.5370635869896501E-2</v>
      </c>
      <c r="L12" s="14">
        <v>7.2098642284013801E-3</v>
      </c>
      <c r="M12" s="14"/>
      <c r="N12" s="14">
        <v>7.2995052725566195E-2</v>
      </c>
      <c r="O12" s="14">
        <v>2.6095395809118301E-2</v>
      </c>
      <c r="P12" s="14">
        <v>4.90827860748837E-2</v>
      </c>
      <c r="Q12" s="14">
        <v>4.8562818916576801E-2</v>
      </c>
      <c r="R12" s="14"/>
      <c r="S12" s="14">
        <v>8.1126521412488106E-2</v>
      </c>
      <c r="T12" s="14">
        <v>1.8455812659621599E-2</v>
      </c>
      <c r="U12" s="14">
        <v>3.5017076297176E-2</v>
      </c>
      <c r="V12" s="14">
        <v>6.0140204261213102E-2</v>
      </c>
      <c r="W12" s="14">
        <v>2.5062782634527801E-2</v>
      </c>
      <c r="X12" s="14">
        <v>4.8409166102770101E-2</v>
      </c>
      <c r="Y12" s="14">
        <v>4.4561844978493401E-2</v>
      </c>
      <c r="Z12" s="14">
        <v>0.101713809619759</v>
      </c>
      <c r="AA12" s="14">
        <v>4.1703958888234999E-2</v>
      </c>
      <c r="AB12" s="14">
        <v>2.42952772644538E-2</v>
      </c>
      <c r="AC12" s="14">
        <v>3.9598725263336999E-2</v>
      </c>
      <c r="AD12" s="14">
        <v>0.18911704177036001</v>
      </c>
      <c r="AE12" s="14"/>
      <c r="AF12" s="14">
        <v>4.74587158056664E-2</v>
      </c>
      <c r="AG12" s="14">
        <v>6.70142673992766E-2</v>
      </c>
      <c r="AH12" s="14">
        <v>2.0061722171411299E-2</v>
      </c>
      <c r="AI12" s="14">
        <v>5.0767620771452297E-2</v>
      </c>
      <c r="AJ12" s="14">
        <v>6.1155816120636801E-2</v>
      </c>
      <c r="AK12" s="14"/>
      <c r="AL12" s="14">
        <v>4.33095323750659E-2</v>
      </c>
      <c r="AM12" s="14">
        <v>0.10061474245082</v>
      </c>
      <c r="AN12" s="14">
        <v>2.54336814989468E-2</v>
      </c>
      <c r="AO12" s="14"/>
      <c r="AP12" s="14">
        <v>6.2747579627027497E-2</v>
      </c>
      <c r="AQ12" s="14">
        <v>3.9309561875549397E-2</v>
      </c>
      <c r="AR12" s="14"/>
      <c r="AS12" s="14">
        <v>5.4427239510006199E-2</v>
      </c>
      <c r="AT12" s="14">
        <v>4.0595513522796403E-2</v>
      </c>
      <c r="AU12" s="14"/>
      <c r="AV12" s="14">
        <v>0.10536539015881501</v>
      </c>
      <c r="AW12" s="14">
        <v>3.0249894999968802E-2</v>
      </c>
      <c r="AX12" s="14"/>
      <c r="AY12" s="14">
        <v>5.7582104866751901E-2</v>
      </c>
      <c r="AZ12" s="14">
        <v>1.8478410636624702E-2</v>
      </c>
      <c r="BA12" s="14"/>
      <c r="BB12" s="14">
        <v>5.1750541505624199E-2</v>
      </c>
      <c r="BC12" s="14">
        <v>1.5322264422983799E-2</v>
      </c>
    </row>
    <row r="13" spans="2:55" x14ac:dyDescent="0.35">
      <c r="B13" s="15" t="s">
        <v>75</v>
      </c>
      <c r="C13" s="14">
        <v>9.6491547779621697E-2</v>
      </c>
      <c r="D13" s="14">
        <v>0.10727106346038701</v>
      </c>
      <c r="E13" s="14">
        <v>8.6342052803827105E-2</v>
      </c>
      <c r="F13" s="14"/>
      <c r="G13" s="14">
        <v>0.134948351454757</v>
      </c>
      <c r="H13" s="14">
        <v>0.17721345213103101</v>
      </c>
      <c r="I13" s="14">
        <v>8.8871935942436905E-2</v>
      </c>
      <c r="J13" s="14">
        <v>6.8537560922943899E-2</v>
      </c>
      <c r="K13" s="14">
        <v>8.0115784656785802E-2</v>
      </c>
      <c r="L13" s="14">
        <v>4.37558579735862E-2</v>
      </c>
      <c r="M13" s="14"/>
      <c r="N13" s="14">
        <v>0.10348611107403</v>
      </c>
      <c r="O13" s="14">
        <v>9.6566414532590295E-2</v>
      </c>
      <c r="P13" s="14">
        <v>0.10620099152434399</v>
      </c>
      <c r="Q13" s="14">
        <v>8.1061017671941293E-2</v>
      </c>
      <c r="R13" s="14"/>
      <c r="S13" s="14">
        <v>0.17896154950967899</v>
      </c>
      <c r="T13" s="14">
        <v>9.6760359659932099E-2</v>
      </c>
      <c r="U13" s="14">
        <v>0.110090062274645</v>
      </c>
      <c r="V13" s="14">
        <v>8.8384042173919194E-2</v>
      </c>
      <c r="W13" s="14">
        <v>5.4956529851520899E-2</v>
      </c>
      <c r="X13" s="14">
        <v>8.2501400889464505E-2</v>
      </c>
      <c r="Y13" s="14">
        <v>0.10392706551318801</v>
      </c>
      <c r="Z13" s="14">
        <v>7.52086425892107E-2</v>
      </c>
      <c r="AA13" s="14">
        <v>8.6066908594046795E-2</v>
      </c>
      <c r="AB13" s="14">
        <v>4.4400871163131697E-2</v>
      </c>
      <c r="AC13" s="14">
        <v>3.8667322123585E-2</v>
      </c>
      <c r="AD13" s="14">
        <v>0.14438583052919399</v>
      </c>
      <c r="AE13" s="14"/>
      <c r="AF13" s="14">
        <v>0.11066491307890899</v>
      </c>
      <c r="AG13" s="14">
        <v>0.111910333043483</v>
      </c>
      <c r="AH13" s="14">
        <v>4.50602398022961E-2</v>
      </c>
      <c r="AI13" s="14">
        <v>5.86256058982699E-2</v>
      </c>
      <c r="AJ13" s="14">
        <v>5.6223705330912997E-2</v>
      </c>
      <c r="AK13" s="14"/>
      <c r="AL13" s="14">
        <v>8.9848075163258503E-2</v>
      </c>
      <c r="AM13" s="14">
        <v>0.160779212814468</v>
      </c>
      <c r="AN13" s="14">
        <v>4.0781246802063402E-2</v>
      </c>
      <c r="AO13" s="14"/>
      <c r="AP13" s="14">
        <v>0.104009465349735</v>
      </c>
      <c r="AQ13" s="14">
        <v>9.0049443716439304E-2</v>
      </c>
      <c r="AR13" s="14"/>
      <c r="AS13" s="14">
        <v>0.11126265438682401</v>
      </c>
      <c r="AT13" s="14">
        <v>7.7511775621735293E-2</v>
      </c>
      <c r="AU13" s="14"/>
      <c r="AV13" s="14">
        <v>0.15008306022853601</v>
      </c>
      <c r="AW13" s="14">
        <v>7.47466347011492E-2</v>
      </c>
      <c r="AX13" s="14"/>
      <c r="AY13" s="14">
        <v>9.8521591367059E-2</v>
      </c>
      <c r="AZ13" s="14">
        <v>0.111830069916519</v>
      </c>
      <c r="BA13" s="14"/>
      <c r="BB13" s="14">
        <v>9.7683127620002794E-2</v>
      </c>
      <c r="BC13" s="14">
        <v>8.99889873641712E-2</v>
      </c>
    </row>
    <row r="14" spans="2:55" x14ac:dyDescent="0.35">
      <c r="B14" s="15" t="s">
        <v>76</v>
      </c>
      <c r="C14" s="14">
        <v>0.167513298282322</v>
      </c>
      <c r="D14" s="14">
        <v>0.17539209638641701</v>
      </c>
      <c r="E14" s="14">
        <v>0.158892820718465</v>
      </c>
      <c r="F14" s="14"/>
      <c r="G14" s="14">
        <v>0.17643747626390099</v>
      </c>
      <c r="H14" s="14">
        <v>0.14685506581878899</v>
      </c>
      <c r="I14" s="14">
        <v>0.18637330494784801</v>
      </c>
      <c r="J14" s="14">
        <v>0.14526211539980399</v>
      </c>
      <c r="K14" s="14">
        <v>0.157665971988833</v>
      </c>
      <c r="L14" s="14">
        <v>0.188193377999606</v>
      </c>
      <c r="M14" s="14"/>
      <c r="N14" s="14">
        <v>0.190467304144252</v>
      </c>
      <c r="O14" s="14">
        <v>0.17764790904121</v>
      </c>
      <c r="P14" s="14">
        <v>0.13515642243888701</v>
      </c>
      <c r="Q14" s="14">
        <v>0.15468303962973701</v>
      </c>
      <c r="R14" s="14"/>
      <c r="S14" s="14">
        <v>0.16226808488946901</v>
      </c>
      <c r="T14" s="14">
        <v>0.152993065769328</v>
      </c>
      <c r="U14" s="14">
        <v>0.16890232389401399</v>
      </c>
      <c r="V14" s="14">
        <v>0.200151761438155</v>
      </c>
      <c r="W14" s="14">
        <v>0.27391307499759798</v>
      </c>
      <c r="X14" s="14">
        <v>0.143436618761037</v>
      </c>
      <c r="Y14" s="14">
        <v>0.160239028984342</v>
      </c>
      <c r="Z14" s="14">
        <v>0.13652515079458599</v>
      </c>
      <c r="AA14" s="14">
        <v>0.16753253900920101</v>
      </c>
      <c r="AB14" s="14">
        <v>0.129416425860201</v>
      </c>
      <c r="AC14" s="14">
        <v>0.16663024052241701</v>
      </c>
      <c r="AD14" s="14">
        <v>0.13006897521529701</v>
      </c>
      <c r="AE14" s="14"/>
      <c r="AF14" s="14">
        <v>0.15796137549776601</v>
      </c>
      <c r="AG14" s="14">
        <v>0.17391384971622001</v>
      </c>
      <c r="AH14" s="14">
        <v>0.13356402744169199</v>
      </c>
      <c r="AI14" s="14">
        <v>0.22150168492495401</v>
      </c>
      <c r="AJ14" s="14">
        <v>0.19902134088705201</v>
      </c>
      <c r="AK14" s="14"/>
      <c r="AL14" s="14">
        <v>0.180342959799275</v>
      </c>
      <c r="AM14" s="14">
        <v>0.105329370913763</v>
      </c>
      <c r="AN14" s="14">
        <v>0.102480890472398</v>
      </c>
      <c r="AO14" s="14"/>
      <c r="AP14" s="14">
        <v>0.13044029164553</v>
      </c>
      <c r="AQ14" s="14">
        <v>0.19381690045087499</v>
      </c>
      <c r="AR14" s="14"/>
      <c r="AS14" s="14">
        <v>0.16558550135710201</v>
      </c>
      <c r="AT14" s="14">
        <v>0.17823321253784499</v>
      </c>
      <c r="AU14" s="14"/>
      <c r="AV14" s="14">
        <v>0.19594425543586899</v>
      </c>
      <c r="AW14" s="14">
        <v>0.155071773313957</v>
      </c>
      <c r="AX14" s="14"/>
      <c r="AY14" s="14">
        <v>0.162367280373197</v>
      </c>
      <c r="AZ14" s="14">
        <v>0.177731591385102</v>
      </c>
      <c r="BA14" s="14"/>
      <c r="BB14" s="14">
        <v>0.17232848697442599</v>
      </c>
      <c r="BC14" s="14">
        <v>0.15013096024741099</v>
      </c>
    </row>
    <row r="15" spans="2:55" x14ac:dyDescent="0.35">
      <c r="B15" s="15" t="s">
        <v>77</v>
      </c>
      <c r="C15" s="14">
        <v>0.230877352716922</v>
      </c>
      <c r="D15" s="14">
        <v>0.223385765849272</v>
      </c>
      <c r="E15" s="14">
        <v>0.239543343002251</v>
      </c>
      <c r="F15" s="14"/>
      <c r="G15" s="14">
        <v>7.0968033983190501E-2</v>
      </c>
      <c r="H15" s="14">
        <v>8.7152810418550303E-2</v>
      </c>
      <c r="I15" s="14">
        <v>0.15037381625145099</v>
      </c>
      <c r="J15" s="14">
        <v>0.29844210517158298</v>
      </c>
      <c r="K15" s="14">
        <v>0.29692839322929099</v>
      </c>
      <c r="L15" s="14">
        <v>0.41553279252407699</v>
      </c>
      <c r="M15" s="14"/>
      <c r="N15" s="14">
        <v>0.187042480467904</v>
      </c>
      <c r="O15" s="14">
        <v>0.25564492227769797</v>
      </c>
      <c r="P15" s="14">
        <v>0.27408625750964499</v>
      </c>
      <c r="Q15" s="14">
        <v>0.21842737886439401</v>
      </c>
      <c r="R15" s="14"/>
      <c r="S15" s="14">
        <v>0.10243464266675401</v>
      </c>
      <c r="T15" s="14">
        <v>0.29591499396940302</v>
      </c>
      <c r="U15" s="14">
        <v>0.27683902727916299</v>
      </c>
      <c r="V15" s="14">
        <v>0.230311191696217</v>
      </c>
      <c r="W15" s="14">
        <v>0.24191674092451099</v>
      </c>
      <c r="X15" s="14">
        <v>0.18983483840729201</v>
      </c>
      <c r="Y15" s="14">
        <v>0.22334006603626699</v>
      </c>
      <c r="Z15" s="14">
        <v>0.30833031162007801</v>
      </c>
      <c r="AA15" s="14">
        <v>0.237790176997356</v>
      </c>
      <c r="AB15" s="14">
        <v>0.29058466787464099</v>
      </c>
      <c r="AC15" s="14">
        <v>0.29865608457635201</v>
      </c>
      <c r="AD15" s="14">
        <v>0.14791852566767999</v>
      </c>
      <c r="AE15" s="14"/>
      <c r="AF15" s="14">
        <v>0.26583186623988803</v>
      </c>
      <c r="AG15" s="14">
        <v>0.20685379223861</v>
      </c>
      <c r="AH15" s="14">
        <v>0.224747602269041</v>
      </c>
      <c r="AI15" s="14">
        <v>0.24877148399950499</v>
      </c>
      <c r="AJ15" s="14">
        <v>0.18151856190136101</v>
      </c>
      <c r="AK15" s="14"/>
      <c r="AL15" s="14">
        <v>0.24886629634337701</v>
      </c>
      <c r="AM15" s="14">
        <v>0.11654465645829901</v>
      </c>
      <c r="AN15" s="14">
        <v>0.215302759355912</v>
      </c>
      <c r="AO15" s="14"/>
      <c r="AP15" s="14">
        <v>0.166618233033999</v>
      </c>
      <c r="AQ15" s="14">
        <v>0.27553754653013801</v>
      </c>
      <c r="AR15" s="14"/>
      <c r="AS15" s="14">
        <v>0.198689177340999</v>
      </c>
      <c r="AT15" s="14">
        <v>0.27969687774858998</v>
      </c>
      <c r="AU15" s="14"/>
      <c r="AV15" s="14">
        <v>0.12741887347352901</v>
      </c>
      <c r="AW15" s="14">
        <v>0.275579619267943</v>
      </c>
      <c r="AX15" s="14"/>
      <c r="AY15" s="14">
        <v>0.21879180881450899</v>
      </c>
      <c r="AZ15" s="14">
        <v>0.22242504394443199</v>
      </c>
      <c r="BA15" s="14"/>
      <c r="BB15" s="14">
        <v>0.23436064067628101</v>
      </c>
      <c r="BC15" s="14">
        <v>0.231847918081003</v>
      </c>
    </row>
    <row r="16" spans="2:55" x14ac:dyDescent="0.35">
      <c r="B16" s="15" t="s">
        <v>78</v>
      </c>
      <c r="C16" s="14">
        <v>0.182096733462907</v>
      </c>
      <c r="D16" s="14">
        <v>0.16739925828769101</v>
      </c>
      <c r="E16" s="14">
        <v>0.195818411054865</v>
      </c>
      <c r="F16" s="14"/>
      <c r="G16" s="14">
        <v>0.164385237956052</v>
      </c>
      <c r="H16" s="14">
        <v>0.15722533806091599</v>
      </c>
      <c r="I16" s="14">
        <v>0.16625046296853399</v>
      </c>
      <c r="J16" s="14">
        <v>0.219290050381996</v>
      </c>
      <c r="K16" s="14">
        <v>0.18935765953138201</v>
      </c>
      <c r="L16" s="14">
        <v>0.19289500567817</v>
      </c>
      <c r="M16" s="14"/>
      <c r="N16" s="14">
        <v>0.18138369952026101</v>
      </c>
      <c r="O16" s="14">
        <v>0.16774683488888001</v>
      </c>
      <c r="P16" s="14">
        <v>0.15905982274847599</v>
      </c>
      <c r="Q16" s="14">
        <v>0.21621432325442899</v>
      </c>
      <c r="R16" s="14"/>
      <c r="S16" s="14">
        <v>0.156654717991109</v>
      </c>
      <c r="T16" s="14">
        <v>0.22322472547063099</v>
      </c>
      <c r="U16" s="14">
        <v>0.15363466599852599</v>
      </c>
      <c r="V16" s="14">
        <v>0.18443818557470901</v>
      </c>
      <c r="W16" s="14">
        <v>0.14213993343942199</v>
      </c>
      <c r="X16" s="14">
        <v>0.203995591285278</v>
      </c>
      <c r="Y16" s="14">
        <v>0.190822810950527</v>
      </c>
      <c r="Z16" s="14">
        <v>0.17974273599926899</v>
      </c>
      <c r="AA16" s="14">
        <v>0.161599271862328</v>
      </c>
      <c r="AB16" s="14">
        <v>0.21764553632019201</v>
      </c>
      <c r="AC16" s="14">
        <v>0.20994976974600399</v>
      </c>
      <c r="AD16" s="14">
        <v>0.138524713236507</v>
      </c>
      <c r="AE16" s="14"/>
      <c r="AF16" s="14">
        <v>0.16359587204846401</v>
      </c>
      <c r="AG16" s="14">
        <v>0.168505749939206</v>
      </c>
      <c r="AH16" s="14">
        <v>0.238812334510697</v>
      </c>
      <c r="AI16" s="14">
        <v>0.14891702305405199</v>
      </c>
      <c r="AJ16" s="14">
        <v>0.25307615539020001</v>
      </c>
      <c r="AK16" s="14"/>
      <c r="AL16" s="14">
        <v>0.19914412675965701</v>
      </c>
      <c r="AM16" s="14">
        <v>8.4327576761150602E-2</v>
      </c>
      <c r="AN16" s="14">
        <v>0.137866765055881</v>
      </c>
      <c r="AO16" s="14"/>
      <c r="AP16" s="14">
        <v>0.19044418586358799</v>
      </c>
      <c r="AQ16" s="14">
        <v>0.17605267116516399</v>
      </c>
      <c r="AR16" s="14"/>
      <c r="AS16" s="14">
        <v>0.187071243479217</v>
      </c>
      <c r="AT16" s="14">
        <v>0.17086523169607101</v>
      </c>
      <c r="AU16" s="14"/>
      <c r="AV16" s="14">
        <v>0.15104602482195101</v>
      </c>
      <c r="AW16" s="14">
        <v>0.19357393413645799</v>
      </c>
      <c r="AX16" s="14"/>
      <c r="AY16" s="14">
        <v>0.174259340346099</v>
      </c>
      <c r="AZ16" s="14">
        <v>0.23476553425076299</v>
      </c>
      <c r="BA16" s="14"/>
      <c r="BB16" s="14">
        <v>0.16958327405356899</v>
      </c>
      <c r="BC16" s="14">
        <v>0.242076002989111</v>
      </c>
    </row>
    <row r="17" spans="2:55" x14ac:dyDescent="0.35">
      <c r="B17" s="15" t="s">
        <v>449</v>
      </c>
      <c r="C17" s="20">
        <v>0.18239751374437699</v>
      </c>
      <c r="D17" s="20">
        <v>0.143085608380072</v>
      </c>
      <c r="E17" s="20">
        <v>0.22043279149364101</v>
      </c>
      <c r="F17" s="20"/>
      <c r="G17" s="20">
        <v>0.146164366767257</v>
      </c>
      <c r="H17" s="20">
        <v>0.149901411771132</v>
      </c>
      <c r="I17" s="20">
        <v>0.231016820898088</v>
      </c>
      <c r="J17" s="20">
        <v>0.214984106512982</v>
      </c>
      <c r="K17" s="20">
        <v>0.22462874015393899</v>
      </c>
      <c r="L17" s="20">
        <v>0.14051914708940599</v>
      </c>
      <c r="M17" s="20"/>
      <c r="N17" s="20">
        <v>0.144117646731725</v>
      </c>
      <c r="O17" s="20">
        <v>0.21546083733823701</v>
      </c>
      <c r="P17" s="20">
        <v>0.17217552564359201</v>
      </c>
      <c r="Q17" s="20">
        <v>0.20256576252059599</v>
      </c>
      <c r="R17" s="20"/>
      <c r="S17" s="20">
        <v>0.162585440402749</v>
      </c>
      <c r="T17" s="20">
        <v>0.17238400017349101</v>
      </c>
      <c r="U17" s="20">
        <v>0.17989541320730801</v>
      </c>
      <c r="V17" s="20">
        <v>0.127238183141058</v>
      </c>
      <c r="W17" s="20">
        <v>0.18227165205576301</v>
      </c>
      <c r="X17" s="20">
        <v>0.20547905560434301</v>
      </c>
      <c r="Y17" s="20">
        <v>0.22181421860103501</v>
      </c>
      <c r="Z17" s="20">
        <v>0.14193294797202299</v>
      </c>
      <c r="AA17" s="20">
        <v>0.18044180040166299</v>
      </c>
      <c r="AB17" s="20">
        <v>0.20948169189885599</v>
      </c>
      <c r="AC17" s="20">
        <v>0.24649785776830599</v>
      </c>
      <c r="AD17" s="20">
        <v>0.191580616074043</v>
      </c>
      <c r="AE17" s="20"/>
      <c r="AF17" s="20">
        <v>0.197857267156137</v>
      </c>
      <c r="AG17" s="20">
        <v>0.13661301950145199</v>
      </c>
      <c r="AH17" s="20">
        <v>0.27648570916401999</v>
      </c>
      <c r="AI17" s="20">
        <v>0.167510628205047</v>
      </c>
      <c r="AJ17" s="20">
        <v>0.13225773744972899</v>
      </c>
      <c r="AK17" s="20"/>
      <c r="AL17" s="20">
        <v>0.187315618636269</v>
      </c>
      <c r="AM17" s="20">
        <v>6.19233496686038E-2</v>
      </c>
      <c r="AN17" s="20">
        <v>0.42666678630236998</v>
      </c>
      <c r="AO17" s="20"/>
      <c r="AP17" s="20">
        <v>0.24838957720940799</v>
      </c>
      <c r="AQ17" s="20">
        <v>0.14001099305158601</v>
      </c>
      <c r="AR17" s="20"/>
      <c r="AS17" s="20">
        <v>0.181783605619526</v>
      </c>
      <c r="AT17" s="20">
        <v>0.187142506190146</v>
      </c>
      <c r="AU17" s="20"/>
      <c r="AV17" s="20">
        <v>0.100013636065672</v>
      </c>
      <c r="AW17" s="20">
        <v>0.213039999049077</v>
      </c>
      <c r="AX17" s="20"/>
      <c r="AY17" s="20">
        <v>0.189592607066497</v>
      </c>
      <c r="AZ17" s="20">
        <v>0.18894053866607299</v>
      </c>
      <c r="BA17" s="20"/>
      <c r="BB17" s="20">
        <v>0.174206961311239</v>
      </c>
      <c r="BC17" s="20">
        <v>0.21205093483603199</v>
      </c>
    </row>
    <row r="18" spans="2:55" x14ac:dyDescent="0.35">
      <c r="B18" s="16" t="s">
        <v>384</v>
      </c>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452</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1691</v>
      </c>
      <c r="D7" s="10">
        <v>792</v>
      </c>
      <c r="E7" s="10">
        <v>896</v>
      </c>
      <c r="F7" s="10"/>
      <c r="G7" s="10">
        <v>169</v>
      </c>
      <c r="H7" s="10">
        <v>257</v>
      </c>
      <c r="I7" s="10">
        <v>280</v>
      </c>
      <c r="J7" s="10">
        <v>306</v>
      </c>
      <c r="K7" s="10">
        <v>270</v>
      </c>
      <c r="L7" s="10">
        <v>409</v>
      </c>
      <c r="M7" s="10"/>
      <c r="N7" s="10">
        <v>505</v>
      </c>
      <c r="O7" s="10">
        <v>472</v>
      </c>
      <c r="P7" s="10">
        <v>305</v>
      </c>
      <c r="Q7" s="10">
        <v>405</v>
      </c>
      <c r="R7" s="10"/>
      <c r="S7" s="10">
        <v>224</v>
      </c>
      <c r="T7" s="10">
        <v>238</v>
      </c>
      <c r="U7" s="10">
        <v>139</v>
      </c>
      <c r="V7" s="10">
        <v>150</v>
      </c>
      <c r="W7" s="10">
        <v>125</v>
      </c>
      <c r="X7" s="10">
        <v>156</v>
      </c>
      <c r="Y7" s="10">
        <v>134</v>
      </c>
      <c r="Z7" s="10">
        <v>75</v>
      </c>
      <c r="AA7" s="10">
        <v>195</v>
      </c>
      <c r="AB7" s="10">
        <v>148</v>
      </c>
      <c r="AC7" s="10">
        <v>81</v>
      </c>
      <c r="AD7" s="10">
        <v>26</v>
      </c>
      <c r="AE7" s="10"/>
      <c r="AF7" s="10">
        <v>383</v>
      </c>
      <c r="AG7" s="10">
        <v>576</v>
      </c>
      <c r="AH7" s="10">
        <v>164</v>
      </c>
      <c r="AI7" s="10">
        <v>188</v>
      </c>
      <c r="AJ7" s="10">
        <v>79</v>
      </c>
      <c r="AK7" s="10"/>
      <c r="AL7" s="10">
        <v>1445</v>
      </c>
      <c r="AM7" s="10">
        <v>157</v>
      </c>
      <c r="AN7" s="10">
        <v>89</v>
      </c>
      <c r="AO7" s="10"/>
      <c r="AP7" s="10">
        <v>710</v>
      </c>
      <c r="AQ7" s="10">
        <v>963</v>
      </c>
      <c r="AR7" s="10"/>
      <c r="AS7" s="10">
        <v>953</v>
      </c>
      <c r="AT7" s="10">
        <v>702</v>
      </c>
      <c r="AU7" s="10"/>
      <c r="AV7" s="10">
        <v>380</v>
      </c>
      <c r="AW7" s="10">
        <v>1281</v>
      </c>
      <c r="AX7" s="10"/>
      <c r="AY7" s="10">
        <v>1202</v>
      </c>
      <c r="AZ7" s="10">
        <v>158</v>
      </c>
      <c r="BA7" s="10"/>
      <c r="BB7" s="10">
        <v>1178</v>
      </c>
      <c r="BC7" s="10">
        <v>198</v>
      </c>
    </row>
    <row r="8" spans="2:55" ht="30" customHeight="1" x14ac:dyDescent="0.35">
      <c r="B8" s="11" t="s">
        <v>19</v>
      </c>
      <c r="C8" s="11">
        <v>1675</v>
      </c>
      <c r="D8" s="11">
        <v>794</v>
      </c>
      <c r="E8" s="11">
        <v>879</v>
      </c>
      <c r="F8" s="11"/>
      <c r="G8" s="11">
        <v>199</v>
      </c>
      <c r="H8" s="11">
        <v>268</v>
      </c>
      <c r="I8" s="11">
        <v>275</v>
      </c>
      <c r="J8" s="11">
        <v>294</v>
      </c>
      <c r="K8" s="11">
        <v>259</v>
      </c>
      <c r="L8" s="11">
        <v>381</v>
      </c>
      <c r="M8" s="11"/>
      <c r="N8" s="11">
        <v>456</v>
      </c>
      <c r="O8" s="11">
        <v>435</v>
      </c>
      <c r="P8" s="11">
        <v>366</v>
      </c>
      <c r="Q8" s="11">
        <v>414</v>
      </c>
      <c r="R8" s="11"/>
      <c r="S8" s="11">
        <v>230</v>
      </c>
      <c r="T8" s="11">
        <v>228</v>
      </c>
      <c r="U8" s="11">
        <v>130</v>
      </c>
      <c r="V8" s="11">
        <v>146</v>
      </c>
      <c r="W8" s="11">
        <v>115</v>
      </c>
      <c r="X8" s="11">
        <v>148</v>
      </c>
      <c r="Y8" s="11">
        <v>133</v>
      </c>
      <c r="Z8" s="11">
        <v>70</v>
      </c>
      <c r="AA8" s="11">
        <v>183</v>
      </c>
      <c r="AB8" s="11">
        <v>156</v>
      </c>
      <c r="AC8" s="11">
        <v>89</v>
      </c>
      <c r="AD8" s="11">
        <v>47</v>
      </c>
      <c r="AE8" s="11"/>
      <c r="AF8" s="11">
        <v>364</v>
      </c>
      <c r="AG8" s="11">
        <v>565</v>
      </c>
      <c r="AH8" s="11">
        <v>155</v>
      </c>
      <c r="AI8" s="11">
        <v>190</v>
      </c>
      <c r="AJ8" s="11">
        <v>83</v>
      </c>
      <c r="AK8" s="11"/>
      <c r="AL8" s="11">
        <v>1431</v>
      </c>
      <c r="AM8" s="11">
        <v>160</v>
      </c>
      <c r="AN8" s="11">
        <v>85</v>
      </c>
      <c r="AO8" s="11"/>
      <c r="AP8" s="11">
        <v>709</v>
      </c>
      <c r="AQ8" s="11">
        <v>947</v>
      </c>
      <c r="AR8" s="11"/>
      <c r="AS8" s="11">
        <v>953</v>
      </c>
      <c r="AT8" s="11">
        <v>684</v>
      </c>
      <c r="AU8" s="11"/>
      <c r="AV8" s="11">
        <v>378</v>
      </c>
      <c r="AW8" s="11">
        <v>1267</v>
      </c>
      <c r="AX8" s="11"/>
      <c r="AY8" s="11">
        <v>1192</v>
      </c>
      <c r="AZ8" s="11">
        <v>152</v>
      </c>
      <c r="BA8" s="11"/>
      <c r="BB8" s="11">
        <v>1170</v>
      </c>
      <c r="BC8" s="11">
        <v>196</v>
      </c>
    </row>
    <row r="9" spans="2:55" x14ac:dyDescent="0.35">
      <c r="B9" s="15" t="s">
        <v>71</v>
      </c>
      <c r="C9" s="14">
        <v>1.4010546420083401E-2</v>
      </c>
      <c r="D9" s="14">
        <v>1.20195952555635E-2</v>
      </c>
      <c r="E9" s="14">
        <v>1.5857615423248501E-2</v>
      </c>
      <c r="F9" s="14"/>
      <c r="G9" s="14">
        <v>2.9604189151502501E-2</v>
      </c>
      <c r="H9" s="14">
        <v>2.1156277230603999E-2</v>
      </c>
      <c r="I9" s="14">
        <v>2.3465728762538999E-2</v>
      </c>
      <c r="J9" s="14">
        <v>0</v>
      </c>
      <c r="K9" s="14">
        <v>1.3146128130666899E-2</v>
      </c>
      <c r="L9" s="14">
        <v>5.4247457050899403E-3</v>
      </c>
      <c r="M9" s="14"/>
      <c r="N9" s="14">
        <v>2.01571126533449E-2</v>
      </c>
      <c r="O9" s="14">
        <v>8.3371112092313591E-3</v>
      </c>
      <c r="P9" s="14">
        <v>1.7672818106530101E-2</v>
      </c>
      <c r="Q9" s="14">
        <v>1.00853117331219E-2</v>
      </c>
      <c r="R9" s="14"/>
      <c r="S9" s="14">
        <v>1.1255872039944201E-2</v>
      </c>
      <c r="T9" s="14">
        <v>1.11914821018309E-2</v>
      </c>
      <c r="U9" s="14">
        <v>7.2797853392651199E-3</v>
      </c>
      <c r="V9" s="14">
        <v>2.23376749431951E-2</v>
      </c>
      <c r="W9" s="14">
        <v>9.8928384100553206E-3</v>
      </c>
      <c r="X9" s="14">
        <v>2.5338835104184599E-2</v>
      </c>
      <c r="Y9" s="14">
        <v>1.49602636424838E-2</v>
      </c>
      <c r="Z9" s="14">
        <v>0</v>
      </c>
      <c r="AA9" s="14">
        <v>1.8905355379630801E-2</v>
      </c>
      <c r="AB9" s="14">
        <v>1.4652665325850101E-2</v>
      </c>
      <c r="AC9" s="14">
        <v>0</v>
      </c>
      <c r="AD9" s="14">
        <v>3.1680430188940803E-2</v>
      </c>
      <c r="AE9" s="14"/>
      <c r="AF9" s="14">
        <v>8.6169196931171095E-3</v>
      </c>
      <c r="AG9" s="14">
        <v>1.9053115334255601E-2</v>
      </c>
      <c r="AH9" s="14">
        <v>1.08453911921147E-2</v>
      </c>
      <c r="AI9" s="14">
        <v>1.2389595991566299E-2</v>
      </c>
      <c r="AJ9" s="14">
        <v>2.20901895237486E-2</v>
      </c>
      <c r="AK9" s="14"/>
      <c r="AL9" s="14">
        <v>6.9227199306663902E-3</v>
      </c>
      <c r="AM9" s="14">
        <v>7.9889600893246301E-2</v>
      </c>
      <c r="AN9" s="14">
        <v>9.3903997784901307E-3</v>
      </c>
      <c r="AO9" s="14"/>
      <c r="AP9" s="14">
        <v>1.0581052103764E-2</v>
      </c>
      <c r="AQ9" s="14">
        <v>1.5867488976123299E-2</v>
      </c>
      <c r="AR9" s="14"/>
      <c r="AS9" s="14">
        <v>1.5196899035834001E-2</v>
      </c>
      <c r="AT9" s="14">
        <v>1.0604775436947799E-2</v>
      </c>
      <c r="AU9" s="14"/>
      <c r="AV9" s="14">
        <v>3.1462340060989497E-2</v>
      </c>
      <c r="AW9" s="14">
        <v>6.4979804005005299E-3</v>
      </c>
      <c r="AX9" s="14"/>
      <c r="AY9" s="14">
        <v>1.6637642960199601E-2</v>
      </c>
      <c r="AZ9" s="14">
        <v>0</v>
      </c>
      <c r="BA9" s="14"/>
      <c r="BB9" s="14">
        <v>1.7119252820120601E-2</v>
      </c>
      <c r="BC9" s="14">
        <v>4.7286400564762396E-3</v>
      </c>
    </row>
    <row r="10" spans="2:55" x14ac:dyDescent="0.35">
      <c r="B10" s="15" t="s">
        <v>72</v>
      </c>
      <c r="C10" s="14">
        <v>2.5136011430707199E-2</v>
      </c>
      <c r="D10" s="14">
        <v>3.5271843358271097E-2</v>
      </c>
      <c r="E10" s="14">
        <v>1.60616458551717E-2</v>
      </c>
      <c r="F10" s="14"/>
      <c r="G10" s="14">
        <v>4.1583890793194501E-2</v>
      </c>
      <c r="H10" s="14">
        <v>6.6938683200394297E-2</v>
      </c>
      <c r="I10" s="14">
        <v>1.8978885533594201E-2</v>
      </c>
      <c r="J10" s="14">
        <v>2.0445369339545098E-2</v>
      </c>
      <c r="K10" s="14">
        <v>1.52256615216312E-2</v>
      </c>
      <c r="L10" s="14">
        <v>1.9635848944813002E-3</v>
      </c>
      <c r="M10" s="14"/>
      <c r="N10" s="14">
        <v>2.6005496282459399E-2</v>
      </c>
      <c r="O10" s="14">
        <v>1.8063781165584901E-2</v>
      </c>
      <c r="P10" s="14">
        <v>3.4989618333469703E-2</v>
      </c>
      <c r="Q10" s="14">
        <v>2.3125868421616701E-2</v>
      </c>
      <c r="R10" s="14"/>
      <c r="S10" s="14">
        <v>4.1103142198571398E-2</v>
      </c>
      <c r="T10" s="14">
        <v>3.2842074544573402E-3</v>
      </c>
      <c r="U10" s="14">
        <v>2.2937951958096899E-2</v>
      </c>
      <c r="V10" s="14">
        <v>2.1572660828408401E-2</v>
      </c>
      <c r="W10" s="14">
        <v>4.0085267800929997E-2</v>
      </c>
      <c r="X10" s="14">
        <v>2.8888217729558002E-2</v>
      </c>
      <c r="Y10" s="14">
        <v>9.4414779665701401E-3</v>
      </c>
      <c r="Z10" s="14">
        <v>2.5641987652338102E-2</v>
      </c>
      <c r="AA10" s="14">
        <v>4.4480349845458303E-2</v>
      </c>
      <c r="AB10" s="14">
        <v>1.2195907465575801E-2</v>
      </c>
      <c r="AC10" s="14">
        <v>4.2833179098100901E-2</v>
      </c>
      <c r="AD10" s="14">
        <v>0</v>
      </c>
      <c r="AE10" s="14"/>
      <c r="AF10" s="14">
        <v>2.0650233125663001E-2</v>
      </c>
      <c r="AG10" s="14">
        <v>4.13002513240774E-2</v>
      </c>
      <c r="AH10" s="14">
        <v>0</v>
      </c>
      <c r="AI10" s="14">
        <v>6.0033863109051396E-3</v>
      </c>
      <c r="AJ10" s="14">
        <v>4.5733598840248801E-2</v>
      </c>
      <c r="AK10" s="14"/>
      <c r="AL10" s="14">
        <v>1.9590136614830399E-2</v>
      </c>
      <c r="AM10" s="14">
        <v>7.5170008968309998E-2</v>
      </c>
      <c r="AN10" s="14">
        <v>2.4378811680696898E-2</v>
      </c>
      <c r="AO10" s="14"/>
      <c r="AP10" s="14">
        <v>2.7774326349954699E-2</v>
      </c>
      <c r="AQ10" s="14">
        <v>2.1229953299427E-2</v>
      </c>
      <c r="AR10" s="14"/>
      <c r="AS10" s="14">
        <v>2.79376246655277E-2</v>
      </c>
      <c r="AT10" s="14">
        <v>1.96752460534458E-2</v>
      </c>
      <c r="AU10" s="14"/>
      <c r="AV10" s="14">
        <v>4.30255174157105E-2</v>
      </c>
      <c r="AW10" s="14">
        <v>1.9479268953719701E-2</v>
      </c>
      <c r="AX10" s="14"/>
      <c r="AY10" s="14">
        <v>2.58264368917809E-2</v>
      </c>
      <c r="AZ10" s="14">
        <v>2.0647041605636199E-2</v>
      </c>
      <c r="BA10" s="14"/>
      <c r="BB10" s="14">
        <v>2.7667933677142698E-2</v>
      </c>
      <c r="BC10" s="14">
        <v>1.5470626919415E-2</v>
      </c>
    </row>
    <row r="11" spans="2:55" x14ac:dyDescent="0.35">
      <c r="B11" s="15" t="s">
        <v>73</v>
      </c>
      <c r="C11" s="14">
        <v>5.3542437619593299E-2</v>
      </c>
      <c r="D11" s="14">
        <v>6.0134685955253002E-2</v>
      </c>
      <c r="E11" s="14">
        <v>4.7767400984123701E-2</v>
      </c>
      <c r="F11" s="14"/>
      <c r="G11" s="14">
        <v>8.7848126998050197E-2</v>
      </c>
      <c r="H11" s="14">
        <v>0.112360056694601</v>
      </c>
      <c r="I11" s="14">
        <v>4.6131489102735901E-2</v>
      </c>
      <c r="J11" s="14">
        <v>4.33799505848389E-2</v>
      </c>
      <c r="K11" s="14">
        <v>3.0103699209536799E-2</v>
      </c>
      <c r="L11" s="14">
        <v>2.3388723292400101E-2</v>
      </c>
      <c r="M11" s="14"/>
      <c r="N11" s="14">
        <v>6.3276622929974602E-2</v>
      </c>
      <c r="O11" s="14">
        <v>4.8741766839682801E-2</v>
      </c>
      <c r="P11" s="14">
        <v>4.5365223547595999E-2</v>
      </c>
      <c r="Q11" s="14">
        <v>5.5606977308995199E-2</v>
      </c>
      <c r="R11" s="14"/>
      <c r="S11" s="14">
        <v>8.1548852549682194E-2</v>
      </c>
      <c r="T11" s="14">
        <v>5.3272798472048202E-2</v>
      </c>
      <c r="U11" s="14">
        <v>9.6738505231018096E-3</v>
      </c>
      <c r="V11" s="14">
        <v>7.1829745473494203E-2</v>
      </c>
      <c r="W11" s="14">
        <v>8.3564266910568896E-2</v>
      </c>
      <c r="X11" s="14">
        <v>5.1520453201940403E-2</v>
      </c>
      <c r="Y11" s="14">
        <v>9.4414779665701401E-3</v>
      </c>
      <c r="Z11" s="14">
        <v>6.5907176867470899E-2</v>
      </c>
      <c r="AA11" s="14">
        <v>5.66974989933932E-2</v>
      </c>
      <c r="AB11" s="14">
        <v>4.8462626182391298E-2</v>
      </c>
      <c r="AC11" s="14">
        <v>5.2332669482671602E-2</v>
      </c>
      <c r="AD11" s="14">
        <v>2.9099087572383501E-2</v>
      </c>
      <c r="AE11" s="14"/>
      <c r="AF11" s="14">
        <v>5.3921327290437998E-2</v>
      </c>
      <c r="AG11" s="14">
        <v>6.1836566979522799E-2</v>
      </c>
      <c r="AH11" s="14">
        <v>4.2450529078986998E-2</v>
      </c>
      <c r="AI11" s="14">
        <v>5.9240823869113703E-2</v>
      </c>
      <c r="AJ11" s="14">
        <v>9.0616659528195004E-2</v>
      </c>
      <c r="AK11" s="14"/>
      <c r="AL11" s="14">
        <v>4.4560974979821803E-2</v>
      </c>
      <c r="AM11" s="14">
        <v>0.14975384797503999</v>
      </c>
      <c r="AN11" s="14">
        <v>2.3641583117010201E-2</v>
      </c>
      <c r="AO11" s="14"/>
      <c r="AP11" s="14">
        <v>5.0724946951200903E-2</v>
      </c>
      <c r="AQ11" s="14">
        <v>5.2448099627944403E-2</v>
      </c>
      <c r="AR11" s="14"/>
      <c r="AS11" s="14">
        <v>6.3036406508297796E-2</v>
      </c>
      <c r="AT11" s="14">
        <v>3.97952831875618E-2</v>
      </c>
      <c r="AU11" s="14"/>
      <c r="AV11" s="14">
        <v>7.7619896648215295E-2</v>
      </c>
      <c r="AW11" s="14">
        <v>4.64035193443302E-2</v>
      </c>
      <c r="AX11" s="14"/>
      <c r="AY11" s="14">
        <v>5.0993638806204299E-2</v>
      </c>
      <c r="AZ11" s="14">
        <v>6.1904810261382198E-2</v>
      </c>
      <c r="BA11" s="14"/>
      <c r="BB11" s="14">
        <v>4.7677185072163702E-2</v>
      </c>
      <c r="BC11" s="14">
        <v>6.3429271423996306E-2</v>
      </c>
    </row>
    <row r="12" spans="2:55" x14ac:dyDescent="0.35">
      <c r="B12" s="15" t="s">
        <v>74</v>
      </c>
      <c r="C12" s="14">
        <v>0.123294721016282</v>
      </c>
      <c r="D12" s="14">
        <v>0.12474581978337999</v>
      </c>
      <c r="E12" s="14">
        <v>0.121260510057928</v>
      </c>
      <c r="F12" s="14"/>
      <c r="G12" s="14">
        <v>0.190253931327686</v>
      </c>
      <c r="H12" s="14">
        <v>0.19367482129927499</v>
      </c>
      <c r="I12" s="14">
        <v>0.13485528959687201</v>
      </c>
      <c r="J12" s="14">
        <v>0.12747246280781099</v>
      </c>
      <c r="K12" s="14">
        <v>6.5209656397148999E-2</v>
      </c>
      <c r="L12" s="14">
        <v>6.6727342926779606E-2</v>
      </c>
      <c r="M12" s="14"/>
      <c r="N12" s="14">
        <v>0.12929009859503299</v>
      </c>
      <c r="O12" s="14">
        <v>0.12842692490886601</v>
      </c>
      <c r="P12" s="14">
        <v>0.110543300474176</v>
      </c>
      <c r="Q12" s="14">
        <v>0.123772326597125</v>
      </c>
      <c r="R12" s="14"/>
      <c r="S12" s="14">
        <v>0.152814782080477</v>
      </c>
      <c r="T12" s="14">
        <v>0.15701663281593001</v>
      </c>
      <c r="U12" s="14">
        <v>0.112747693387624</v>
      </c>
      <c r="V12" s="14">
        <v>8.2465880154613799E-2</v>
      </c>
      <c r="W12" s="14">
        <v>9.2383479448673395E-2</v>
      </c>
      <c r="X12" s="14">
        <v>0.10678508628509201</v>
      </c>
      <c r="Y12" s="14">
        <v>0.107816882669547</v>
      </c>
      <c r="Z12" s="14">
        <v>0.13230055857533801</v>
      </c>
      <c r="AA12" s="14">
        <v>0.155242114604765</v>
      </c>
      <c r="AB12" s="14">
        <v>8.8610477052568803E-2</v>
      </c>
      <c r="AC12" s="14">
        <v>8.39076267870148E-2</v>
      </c>
      <c r="AD12" s="14">
        <v>0.19428731132442001</v>
      </c>
      <c r="AE12" s="14"/>
      <c r="AF12" s="14">
        <v>9.05803309617461E-2</v>
      </c>
      <c r="AG12" s="14">
        <v>0.155546253053438</v>
      </c>
      <c r="AH12" s="14">
        <v>0.107297486967603</v>
      </c>
      <c r="AI12" s="14">
        <v>0.14458555448768101</v>
      </c>
      <c r="AJ12" s="14">
        <v>8.0340324254578099E-2</v>
      </c>
      <c r="AK12" s="14"/>
      <c r="AL12" s="14">
        <v>0.117603059540107</v>
      </c>
      <c r="AM12" s="14">
        <v>0.21620239502218799</v>
      </c>
      <c r="AN12" s="14">
        <v>4.4025773270080303E-2</v>
      </c>
      <c r="AO12" s="14"/>
      <c r="AP12" s="14">
        <v>8.7037895944173493E-2</v>
      </c>
      <c r="AQ12" s="14">
        <v>0.151735499349932</v>
      </c>
      <c r="AR12" s="14"/>
      <c r="AS12" s="14">
        <v>0.10568621590321001</v>
      </c>
      <c r="AT12" s="14">
        <v>0.14310208454880699</v>
      </c>
      <c r="AU12" s="14"/>
      <c r="AV12" s="14">
        <v>0.172136979510879</v>
      </c>
      <c r="AW12" s="14">
        <v>0.107303312188803</v>
      </c>
      <c r="AX12" s="14"/>
      <c r="AY12" s="14">
        <v>0.117288159221155</v>
      </c>
      <c r="AZ12" s="14">
        <v>0.16276516754509401</v>
      </c>
      <c r="BA12" s="14"/>
      <c r="BB12" s="14">
        <v>0.115669953107936</v>
      </c>
      <c r="BC12" s="14">
        <v>0.127088767627698</v>
      </c>
    </row>
    <row r="13" spans="2:55" x14ac:dyDescent="0.35">
      <c r="B13" s="15" t="s">
        <v>75</v>
      </c>
      <c r="C13" s="14">
        <v>0.27056659570726999</v>
      </c>
      <c r="D13" s="14">
        <v>0.26003417550267999</v>
      </c>
      <c r="E13" s="14">
        <v>0.28100781128945901</v>
      </c>
      <c r="F13" s="14"/>
      <c r="G13" s="14">
        <v>0.12662436335341901</v>
      </c>
      <c r="H13" s="14">
        <v>0.19852150472400201</v>
      </c>
      <c r="I13" s="14">
        <v>0.25534822647538202</v>
      </c>
      <c r="J13" s="14">
        <v>0.24831761621235299</v>
      </c>
      <c r="K13" s="14">
        <v>0.35392448657357101</v>
      </c>
      <c r="L13" s="14">
        <v>0.36799406712282401</v>
      </c>
      <c r="M13" s="14"/>
      <c r="N13" s="14">
        <v>0.24761840004126601</v>
      </c>
      <c r="O13" s="14">
        <v>0.26651189384195101</v>
      </c>
      <c r="P13" s="14">
        <v>0.28039118569472898</v>
      </c>
      <c r="Q13" s="14">
        <v>0.28931979674890601</v>
      </c>
      <c r="R13" s="14"/>
      <c r="S13" s="14">
        <v>0.20527019513561401</v>
      </c>
      <c r="T13" s="14">
        <v>0.24386703609015301</v>
      </c>
      <c r="U13" s="14">
        <v>0.24599496404374299</v>
      </c>
      <c r="V13" s="14">
        <v>0.35978269655895001</v>
      </c>
      <c r="W13" s="14">
        <v>0.30593633571946</v>
      </c>
      <c r="X13" s="14">
        <v>0.23577305193571099</v>
      </c>
      <c r="Y13" s="14">
        <v>0.39538694125888602</v>
      </c>
      <c r="Z13" s="14">
        <v>0.27844771166403598</v>
      </c>
      <c r="AA13" s="14">
        <v>0.28428116260506198</v>
      </c>
      <c r="AB13" s="14">
        <v>0.221995430383888</v>
      </c>
      <c r="AC13" s="14">
        <v>0.256361812789417</v>
      </c>
      <c r="AD13" s="14">
        <v>0.30107943284853</v>
      </c>
      <c r="AE13" s="14"/>
      <c r="AF13" s="14">
        <v>0.26181848197346003</v>
      </c>
      <c r="AG13" s="14">
        <v>0.26005634545571699</v>
      </c>
      <c r="AH13" s="14">
        <v>0.28113233275741101</v>
      </c>
      <c r="AI13" s="14">
        <v>0.323577093285357</v>
      </c>
      <c r="AJ13" s="14">
        <v>0.194646816731015</v>
      </c>
      <c r="AK13" s="14"/>
      <c r="AL13" s="14">
        <v>0.27627126961740001</v>
      </c>
      <c r="AM13" s="14">
        <v>0.24310251529726801</v>
      </c>
      <c r="AN13" s="14">
        <v>0.226011538152085</v>
      </c>
      <c r="AO13" s="14"/>
      <c r="AP13" s="14">
        <v>0.13678713772596901</v>
      </c>
      <c r="AQ13" s="14">
        <v>0.37423799346374098</v>
      </c>
      <c r="AR13" s="14"/>
      <c r="AS13" s="14">
        <v>0.20480894452682399</v>
      </c>
      <c r="AT13" s="14">
        <v>0.36633621683121098</v>
      </c>
      <c r="AU13" s="14"/>
      <c r="AV13" s="14">
        <v>0.23616102937439101</v>
      </c>
      <c r="AW13" s="14">
        <v>0.28175213755293199</v>
      </c>
      <c r="AX13" s="14"/>
      <c r="AY13" s="14">
        <v>0.233716567791033</v>
      </c>
      <c r="AZ13" s="14">
        <v>0.38919072917416297</v>
      </c>
      <c r="BA13" s="14"/>
      <c r="BB13" s="14">
        <v>0.24990464686836</v>
      </c>
      <c r="BC13" s="14">
        <v>0.37023837577800001</v>
      </c>
    </row>
    <row r="14" spans="2:55" x14ac:dyDescent="0.35">
      <c r="B14" s="15" t="s">
        <v>76</v>
      </c>
      <c r="C14" s="14">
        <v>0.27953335481927399</v>
      </c>
      <c r="D14" s="14">
        <v>0.270397621847212</v>
      </c>
      <c r="E14" s="14">
        <v>0.28647587812118303</v>
      </c>
      <c r="F14" s="14"/>
      <c r="G14" s="14">
        <v>0.31865826748909098</v>
      </c>
      <c r="H14" s="14">
        <v>0.20639940692933001</v>
      </c>
      <c r="I14" s="14">
        <v>0.28695440549226803</v>
      </c>
      <c r="J14" s="14">
        <v>0.28598073679636299</v>
      </c>
      <c r="K14" s="14">
        <v>0.25766082987877198</v>
      </c>
      <c r="L14" s="14">
        <v>0.314936365353574</v>
      </c>
      <c r="M14" s="14"/>
      <c r="N14" s="14">
        <v>0.29365158473712999</v>
      </c>
      <c r="O14" s="14">
        <v>0.294507953309667</v>
      </c>
      <c r="P14" s="14">
        <v>0.279215557266069</v>
      </c>
      <c r="Q14" s="14">
        <v>0.24628385373583001</v>
      </c>
      <c r="R14" s="14"/>
      <c r="S14" s="14">
        <v>0.29714662268181902</v>
      </c>
      <c r="T14" s="14">
        <v>0.31215997393007999</v>
      </c>
      <c r="U14" s="14">
        <v>0.30250548905883701</v>
      </c>
      <c r="V14" s="14">
        <v>0.19822950259400399</v>
      </c>
      <c r="W14" s="14">
        <v>0.24875892425124099</v>
      </c>
      <c r="X14" s="14">
        <v>0.32004292781773702</v>
      </c>
      <c r="Y14" s="14">
        <v>0.27215842401673401</v>
      </c>
      <c r="Z14" s="14">
        <v>0.26297113857562199</v>
      </c>
      <c r="AA14" s="14">
        <v>0.24245638665269501</v>
      </c>
      <c r="AB14" s="14">
        <v>0.333898218546549</v>
      </c>
      <c r="AC14" s="14">
        <v>0.23332237625223101</v>
      </c>
      <c r="AD14" s="14">
        <v>0.26966228140732901</v>
      </c>
      <c r="AE14" s="14"/>
      <c r="AF14" s="14">
        <v>0.32267093661656798</v>
      </c>
      <c r="AG14" s="14">
        <v>0.26954871109514</v>
      </c>
      <c r="AH14" s="14">
        <v>0.27338316596175299</v>
      </c>
      <c r="AI14" s="14">
        <v>0.23092810883359999</v>
      </c>
      <c r="AJ14" s="14">
        <v>0.37314104890552202</v>
      </c>
      <c r="AK14" s="14"/>
      <c r="AL14" s="14">
        <v>0.29255780292003197</v>
      </c>
      <c r="AM14" s="14">
        <v>0.162726063029761</v>
      </c>
      <c r="AN14" s="14">
        <v>0.27999482277461402</v>
      </c>
      <c r="AO14" s="14"/>
      <c r="AP14" s="14">
        <v>0.25934579551647902</v>
      </c>
      <c r="AQ14" s="14">
        <v>0.292804379424632</v>
      </c>
      <c r="AR14" s="14"/>
      <c r="AS14" s="14">
        <v>0.283675167560966</v>
      </c>
      <c r="AT14" s="14">
        <v>0.27801054004363601</v>
      </c>
      <c r="AU14" s="14"/>
      <c r="AV14" s="14">
        <v>0.27011577776742302</v>
      </c>
      <c r="AW14" s="14">
        <v>0.28496644227764201</v>
      </c>
      <c r="AX14" s="14"/>
      <c r="AY14" s="14">
        <v>0.29131324297669797</v>
      </c>
      <c r="AZ14" s="14">
        <v>0.25454087030688199</v>
      </c>
      <c r="BA14" s="14"/>
      <c r="BB14" s="14">
        <v>0.30095071113934202</v>
      </c>
      <c r="BC14" s="14">
        <v>0.27258862606743101</v>
      </c>
    </row>
    <row r="15" spans="2:55" x14ac:dyDescent="0.35">
      <c r="B15" s="15" t="s">
        <v>77</v>
      </c>
      <c r="C15" s="14">
        <v>5.8183332559557099E-2</v>
      </c>
      <c r="D15" s="14">
        <v>5.4103322326723803E-2</v>
      </c>
      <c r="E15" s="14">
        <v>6.2068996771429602E-2</v>
      </c>
      <c r="F15" s="14"/>
      <c r="G15" s="14">
        <v>5.0525052764600398E-2</v>
      </c>
      <c r="H15" s="14">
        <v>3.7423933195279403E-2</v>
      </c>
      <c r="I15" s="14">
        <v>8.2857412229495095E-2</v>
      </c>
      <c r="J15" s="14">
        <v>6.8532496221972605E-2</v>
      </c>
      <c r="K15" s="14">
        <v>7.7029204328017797E-2</v>
      </c>
      <c r="L15" s="14">
        <v>3.8221482040949897E-2</v>
      </c>
      <c r="M15" s="14"/>
      <c r="N15" s="14">
        <v>5.1772145416915202E-2</v>
      </c>
      <c r="O15" s="14">
        <v>5.6118803329622297E-2</v>
      </c>
      <c r="P15" s="14">
        <v>6.1100215278257403E-2</v>
      </c>
      <c r="Q15" s="14">
        <v>6.5401616597746307E-2</v>
      </c>
      <c r="R15" s="14"/>
      <c r="S15" s="14">
        <v>6.5101496804452305E-2</v>
      </c>
      <c r="T15" s="14">
        <v>5.4967405657131298E-2</v>
      </c>
      <c r="U15" s="14">
        <v>6.8259424793134807E-2</v>
      </c>
      <c r="V15" s="14">
        <v>6.2336631628146399E-2</v>
      </c>
      <c r="W15" s="14">
        <v>4.3249717957145203E-2</v>
      </c>
      <c r="X15" s="14">
        <v>6.7217302294155595E-2</v>
      </c>
      <c r="Y15" s="14">
        <v>5.6121574771166902E-2</v>
      </c>
      <c r="Z15" s="14">
        <v>7.6709711615068496E-2</v>
      </c>
      <c r="AA15" s="14">
        <v>3.7071632324852902E-2</v>
      </c>
      <c r="AB15" s="14">
        <v>6.79431746566206E-2</v>
      </c>
      <c r="AC15" s="14">
        <v>5.4750462405751599E-2</v>
      </c>
      <c r="AD15" s="14">
        <v>4.1876725672298297E-2</v>
      </c>
      <c r="AE15" s="14"/>
      <c r="AF15" s="14">
        <v>5.7005432932306303E-2</v>
      </c>
      <c r="AG15" s="14">
        <v>5.1166246819565497E-2</v>
      </c>
      <c r="AH15" s="14">
        <v>7.9018609034072901E-2</v>
      </c>
      <c r="AI15" s="14">
        <v>5.2895165502630903E-2</v>
      </c>
      <c r="AJ15" s="14">
        <v>4.8122328606321797E-2</v>
      </c>
      <c r="AK15" s="14"/>
      <c r="AL15" s="14">
        <v>6.4846653058133003E-2</v>
      </c>
      <c r="AM15" s="14">
        <v>8.0834180707112895E-3</v>
      </c>
      <c r="AN15" s="14">
        <v>4.0176714116852301E-2</v>
      </c>
      <c r="AO15" s="14"/>
      <c r="AP15" s="14">
        <v>9.3719318042450206E-2</v>
      </c>
      <c r="AQ15" s="14">
        <v>3.1890849739636802E-2</v>
      </c>
      <c r="AR15" s="14"/>
      <c r="AS15" s="14">
        <v>7.3204635573296706E-2</v>
      </c>
      <c r="AT15" s="14">
        <v>3.6147486984178703E-2</v>
      </c>
      <c r="AU15" s="14"/>
      <c r="AV15" s="14">
        <v>6.1923369688232997E-2</v>
      </c>
      <c r="AW15" s="14">
        <v>5.6979449617948298E-2</v>
      </c>
      <c r="AX15" s="14"/>
      <c r="AY15" s="14">
        <v>6.7987001378570305E-2</v>
      </c>
      <c r="AZ15" s="14">
        <v>6.1047630449171499E-3</v>
      </c>
      <c r="BA15" s="14"/>
      <c r="BB15" s="14">
        <v>6.2221696158305001E-2</v>
      </c>
      <c r="BC15" s="14">
        <v>1.9219193296838299E-2</v>
      </c>
    </row>
    <row r="16" spans="2:55" x14ac:dyDescent="0.35">
      <c r="B16" s="15" t="s">
        <v>78</v>
      </c>
      <c r="C16" s="14">
        <v>0.10213141835363999</v>
      </c>
      <c r="D16" s="14">
        <v>0.10118552846630501</v>
      </c>
      <c r="E16" s="14">
        <v>0.103334551058336</v>
      </c>
      <c r="F16" s="14"/>
      <c r="G16" s="14">
        <v>0.104638765667078</v>
      </c>
      <c r="H16" s="14">
        <v>8.6521166987766795E-2</v>
      </c>
      <c r="I16" s="14">
        <v>9.9512812895232394E-2</v>
      </c>
      <c r="J16" s="14">
        <v>0.103933912415762</v>
      </c>
      <c r="K16" s="14">
        <v>0.110035467198454</v>
      </c>
      <c r="L16" s="14">
        <v>0.106911323283511</v>
      </c>
      <c r="M16" s="14"/>
      <c r="N16" s="14">
        <v>0.105752350326451</v>
      </c>
      <c r="O16" s="14">
        <v>0.108451921796536</v>
      </c>
      <c r="P16" s="14">
        <v>9.5806050973224602E-2</v>
      </c>
      <c r="Q16" s="14">
        <v>9.8086226609878202E-2</v>
      </c>
      <c r="R16" s="14"/>
      <c r="S16" s="14">
        <v>8.3559372497841594E-2</v>
      </c>
      <c r="T16" s="14">
        <v>9.9756532146453095E-2</v>
      </c>
      <c r="U16" s="14">
        <v>0.125591868781569</v>
      </c>
      <c r="V16" s="14">
        <v>9.6191548142794403E-2</v>
      </c>
      <c r="W16" s="14">
        <v>9.5830228514381E-2</v>
      </c>
      <c r="X16" s="14">
        <v>9.2060582598047794E-2</v>
      </c>
      <c r="Y16" s="14">
        <v>9.9299567313479303E-2</v>
      </c>
      <c r="Z16" s="14">
        <v>7.9514028890650804E-2</v>
      </c>
      <c r="AA16" s="14">
        <v>8.5502273767201695E-2</v>
      </c>
      <c r="AB16" s="14">
        <v>0.13407279883432999</v>
      </c>
      <c r="AC16" s="14">
        <v>0.18599282231352901</v>
      </c>
      <c r="AD16" s="14">
        <v>4.7771242609969997E-2</v>
      </c>
      <c r="AE16" s="14"/>
      <c r="AF16" s="14">
        <v>9.1968754480827003E-2</v>
      </c>
      <c r="AG16" s="14">
        <v>9.2108257637159699E-2</v>
      </c>
      <c r="AH16" s="14">
        <v>0.12533849026295099</v>
      </c>
      <c r="AI16" s="14">
        <v>0.112235241886829</v>
      </c>
      <c r="AJ16" s="14">
        <v>7.8816943497292805E-2</v>
      </c>
      <c r="AK16" s="14"/>
      <c r="AL16" s="14">
        <v>0.10864065379577199</v>
      </c>
      <c r="AM16" s="14">
        <v>3.8904271414345597E-2</v>
      </c>
      <c r="AN16" s="14">
        <v>0.11152287004714199</v>
      </c>
      <c r="AO16" s="14"/>
      <c r="AP16" s="14">
        <v>0.19290311665783699</v>
      </c>
      <c r="AQ16" s="14">
        <v>3.6362420010385997E-2</v>
      </c>
      <c r="AR16" s="14"/>
      <c r="AS16" s="14">
        <v>0.138612201842544</v>
      </c>
      <c r="AT16" s="14">
        <v>5.3612399603668599E-2</v>
      </c>
      <c r="AU16" s="14"/>
      <c r="AV16" s="14">
        <v>6.21083251360025E-2</v>
      </c>
      <c r="AW16" s="14">
        <v>0.11492096894613101</v>
      </c>
      <c r="AX16" s="14"/>
      <c r="AY16" s="14">
        <v>0.11814895013123899</v>
      </c>
      <c r="AZ16" s="14">
        <v>5.3317806555358102E-2</v>
      </c>
      <c r="BA16" s="14"/>
      <c r="BB16" s="14">
        <v>0.10725314180431</v>
      </c>
      <c r="BC16" s="14">
        <v>6.4417700349980803E-2</v>
      </c>
    </row>
    <row r="17" spans="2:55" x14ac:dyDescent="0.35">
      <c r="B17" s="15" t="s">
        <v>449</v>
      </c>
      <c r="C17" s="20">
        <v>7.3601582073593005E-2</v>
      </c>
      <c r="D17" s="20">
        <v>8.2107407504611707E-2</v>
      </c>
      <c r="E17" s="20">
        <v>6.6165590439120403E-2</v>
      </c>
      <c r="F17" s="20"/>
      <c r="G17" s="20">
        <v>5.0263412455378902E-2</v>
      </c>
      <c r="H17" s="20">
        <v>7.7004149738747099E-2</v>
      </c>
      <c r="I17" s="20">
        <v>5.1895749911880902E-2</v>
      </c>
      <c r="J17" s="20">
        <v>0.10193745562135501</v>
      </c>
      <c r="K17" s="20">
        <v>7.7664866762201204E-2</v>
      </c>
      <c r="L17" s="20">
        <v>7.44323653803899E-2</v>
      </c>
      <c r="M17" s="20"/>
      <c r="N17" s="20">
        <v>6.2476189017425902E-2</v>
      </c>
      <c r="O17" s="20">
        <v>7.0839843598858601E-2</v>
      </c>
      <c r="P17" s="20">
        <v>7.4916030325948305E-2</v>
      </c>
      <c r="Q17" s="20">
        <v>8.8318022246780398E-2</v>
      </c>
      <c r="R17" s="20"/>
      <c r="S17" s="20">
        <v>6.2199664011597801E-2</v>
      </c>
      <c r="T17" s="20">
        <v>6.4483931331916905E-2</v>
      </c>
      <c r="U17" s="20">
        <v>0.10500897211463001</v>
      </c>
      <c r="V17" s="20">
        <v>8.5253659676393104E-2</v>
      </c>
      <c r="W17" s="20">
        <v>8.0298940987544198E-2</v>
      </c>
      <c r="X17" s="20">
        <v>7.2373543033573406E-2</v>
      </c>
      <c r="Y17" s="20">
        <v>3.5373390394562797E-2</v>
      </c>
      <c r="Z17" s="20">
        <v>7.8507686159475606E-2</v>
      </c>
      <c r="AA17" s="20">
        <v>7.5363225826940702E-2</v>
      </c>
      <c r="AB17" s="20">
        <v>7.8168701552226605E-2</v>
      </c>
      <c r="AC17" s="20">
        <v>9.04990508712845E-2</v>
      </c>
      <c r="AD17" s="20">
        <v>8.4543488376128698E-2</v>
      </c>
      <c r="AE17" s="20"/>
      <c r="AF17" s="20">
        <v>9.2767582925873698E-2</v>
      </c>
      <c r="AG17" s="20">
        <v>4.9384252301124303E-2</v>
      </c>
      <c r="AH17" s="20">
        <v>8.0533994745107099E-2</v>
      </c>
      <c r="AI17" s="20">
        <v>5.8145029832316501E-2</v>
      </c>
      <c r="AJ17" s="20">
        <v>6.6492090113077301E-2</v>
      </c>
      <c r="AK17" s="20"/>
      <c r="AL17" s="20">
        <v>6.9006729543237194E-2</v>
      </c>
      <c r="AM17" s="20">
        <v>2.6167879329129801E-2</v>
      </c>
      <c r="AN17" s="20">
        <v>0.24085748706302901</v>
      </c>
      <c r="AO17" s="20"/>
      <c r="AP17" s="20">
        <v>0.141126410708171</v>
      </c>
      <c r="AQ17" s="20">
        <v>2.3423316108177199E-2</v>
      </c>
      <c r="AR17" s="20"/>
      <c r="AS17" s="20">
        <v>8.7841904383500105E-2</v>
      </c>
      <c r="AT17" s="20">
        <v>5.2715967310544301E-2</v>
      </c>
      <c r="AU17" s="20"/>
      <c r="AV17" s="20">
        <v>4.5446764398155801E-2</v>
      </c>
      <c r="AW17" s="20">
        <v>8.1696920717993504E-2</v>
      </c>
      <c r="AX17" s="20"/>
      <c r="AY17" s="20">
        <v>7.8088359843119903E-2</v>
      </c>
      <c r="AZ17" s="20">
        <v>5.1528811506566602E-2</v>
      </c>
      <c r="BA17" s="20"/>
      <c r="BB17" s="20">
        <v>7.1535479352320006E-2</v>
      </c>
      <c r="BC17" s="20">
        <v>6.2818798480163904E-2</v>
      </c>
    </row>
    <row r="18" spans="2:55" x14ac:dyDescent="0.35">
      <c r="B18" s="16" t="s">
        <v>384</v>
      </c>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453</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1329</v>
      </c>
      <c r="D7" s="10">
        <v>631</v>
      </c>
      <c r="E7" s="10">
        <v>695</v>
      </c>
      <c r="F7" s="10"/>
      <c r="G7" s="10">
        <v>131</v>
      </c>
      <c r="H7" s="10">
        <v>221</v>
      </c>
      <c r="I7" s="10">
        <v>224</v>
      </c>
      <c r="J7" s="10">
        <v>238</v>
      </c>
      <c r="K7" s="10">
        <v>202</v>
      </c>
      <c r="L7" s="10">
        <v>313</v>
      </c>
      <c r="M7" s="10"/>
      <c r="N7" s="10">
        <v>390</v>
      </c>
      <c r="O7" s="10">
        <v>369</v>
      </c>
      <c r="P7" s="10">
        <v>232</v>
      </c>
      <c r="Q7" s="10">
        <v>335</v>
      </c>
      <c r="R7" s="10"/>
      <c r="S7" s="10">
        <v>181</v>
      </c>
      <c r="T7" s="10">
        <v>198</v>
      </c>
      <c r="U7" s="10">
        <v>105</v>
      </c>
      <c r="V7" s="10">
        <v>111</v>
      </c>
      <c r="W7" s="10">
        <v>103</v>
      </c>
      <c r="X7" s="10">
        <v>121</v>
      </c>
      <c r="Y7" s="10">
        <v>107</v>
      </c>
      <c r="Z7" s="10">
        <v>58</v>
      </c>
      <c r="AA7" s="10">
        <v>145</v>
      </c>
      <c r="AB7" s="10">
        <v>117</v>
      </c>
      <c r="AC7" s="10">
        <v>60</v>
      </c>
      <c r="AD7" s="10">
        <v>23</v>
      </c>
      <c r="AE7" s="10"/>
      <c r="AF7" s="10">
        <v>289</v>
      </c>
      <c r="AG7" s="10">
        <v>490</v>
      </c>
      <c r="AH7" s="10">
        <v>122</v>
      </c>
      <c r="AI7" s="10">
        <v>140</v>
      </c>
      <c r="AJ7" s="10">
        <v>50</v>
      </c>
      <c r="AK7" s="10"/>
      <c r="AL7" s="10">
        <v>1119</v>
      </c>
      <c r="AM7" s="10">
        <v>143</v>
      </c>
      <c r="AN7" s="10">
        <v>67</v>
      </c>
      <c r="AO7" s="10"/>
      <c r="AP7" s="10">
        <v>540</v>
      </c>
      <c r="AQ7" s="10">
        <v>774</v>
      </c>
      <c r="AR7" s="10"/>
      <c r="AS7" s="10">
        <v>750</v>
      </c>
      <c r="AT7" s="10">
        <v>546</v>
      </c>
      <c r="AU7" s="10"/>
      <c r="AV7" s="10">
        <v>317</v>
      </c>
      <c r="AW7" s="10">
        <v>982</v>
      </c>
      <c r="AX7" s="10"/>
      <c r="AY7" s="10">
        <v>952</v>
      </c>
      <c r="AZ7" s="10">
        <v>120</v>
      </c>
      <c r="BA7" s="10"/>
      <c r="BB7" s="10">
        <v>937</v>
      </c>
      <c r="BC7" s="10">
        <v>141</v>
      </c>
    </row>
    <row r="8" spans="2:55" ht="30" customHeight="1" x14ac:dyDescent="0.35">
      <c r="B8" s="11" t="s">
        <v>19</v>
      </c>
      <c r="C8" s="11">
        <v>1325</v>
      </c>
      <c r="D8" s="11">
        <v>640</v>
      </c>
      <c r="E8" s="11">
        <v>682</v>
      </c>
      <c r="F8" s="11"/>
      <c r="G8" s="11">
        <v>161</v>
      </c>
      <c r="H8" s="11">
        <v>233</v>
      </c>
      <c r="I8" s="11">
        <v>218</v>
      </c>
      <c r="J8" s="11">
        <v>228</v>
      </c>
      <c r="K8" s="11">
        <v>194</v>
      </c>
      <c r="L8" s="11">
        <v>292</v>
      </c>
      <c r="M8" s="11"/>
      <c r="N8" s="11">
        <v>355</v>
      </c>
      <c r="O8" s="11">
        <v>341</v>
      </c>
      <c r="P8" s="11">
        <v>281</v>
      </c>
      <c r="Q8" s="11">
        <v>345</v>
      </c>
      <c r="R8" s="11"/>
      <c r="S8" s="11">
        <v>187</v>
      </c>
      <c r="T8" s="11">
        <v>188</v>
      </c>
      <c r="U8" s="11">
        <v>98</v>
      </c>
      <c r="V8" s="11">
        <v>110</v>
      </c>
      <c r="W8" s="11">
        <v>94</v>
      </c>
      <c r="X8" s="11">
        <v>114</v>
      </c>
      <c r="Y8" s="11">
        <v>106</v>
      </c>
      <c r="Z8" s="11">
        <v>55</v>
      </c>
      <c r="AA8" s="11">
        <v>139</v>
      </c>
      <c r="AB8" s="11">
        <v>126</v>
      </c>
      <c r="AC8" s="11">
        <v>66</v>
      </c>
      <c r="AD8" s="11">
        <v>43</v>
      </c>
      <c r="AE8" s="11"/>
      <c r="AF8" s="11">
        <v>275</v>
      </c>
      <c r="AG8" s="11">
        <v>486</v>
      </c>
      <c r="AH8" s="11">
        <v>116</v>
      </c>
      <c r="AI8" s="11">
        <v>144</v>
      </c>
      <c r="AJ8" s="11">
        <v>53</v>
      </c>
      <c r="AK8" s="11"/>
      <c r="AL8" s="11">
        <v>1112</v>
      </c>
      <c r="AM8" s="11">
        <v>149</v>
      </c>
      <c r="AN8" s="11">
        <v>64</v>
      </c>
      <c r="AO8" s="11"/>
      <c r="AP8" s="11">
        <v>541</v>
      </c>
      <c r="AQ8" s="11">
        <v>768</v>
      </c>
      <c r="AR8" s="11"/>
      <c r="AS8" s="11">
        <v>754</v>
      </c>
      <c r="AT8" s="11">
        <v>532</v>
      </c>
      <c r="AU8" s="11"/>
      <c r="AV8" s="11">
        <v>318</v>
      </c>
      <c r="AW8" s="11">
        <v>974</v>
      </c>
      <c r="AX8" s="11"/>
      <c r="AY8" s="11">
        <v>952</v>
      </c>
      <c r="AZ8" s="11">
        <v>115</v>
      </c>
      <c r="BA8" s="11"/>
      <c r="BB8" s="11">
        <v>937</v>
      </c>
      <c r="BC8" s="11">
        <v>140</v>
      </c>
    </row>
    <row r="9" spans="2:55" x14ac:dyDescent="0.35">
      <c r="B9" s="15" t="s">
        <v>71</v>
      </c>
      <c r="C9" s="14">
        <v>9.0305006706146405E-3</v>
      </c>
      <c r="D9" s="14">
        <v>8.6810503828043308E-3</v>
      </c>
      <c r="E9" s="14">
        <v>9.3982885990441002E-3</v>
      </c>
      <c r="F9" s="14"/>
      <c r="G9" s="14">
        <v>1.28951856475989E-2</v>
      </c>
      <c r="H9" s="14">
        <v>1.2708826761538301E-2</v>
      </c>
      <c r="I9" s="14">
        <v>2.4448330555935999E-2</v>
      </c>
      <c r="J9" s="14">
        <v>3.32197981871258E-3</v>
      </c>
      <c r="K9" s="14">
        <v>0</v>
      </c>
      <c r="L9" s="14">
        <v>2.90838855412424E-3</v>
      </c>
      <c r="M9" s="14"/>
      <c r="N9" s="14">
        <v>1.4732235879142699E-2</v>
      </c>
      <c r="O9" s="14">
        <v>0</v>
      </c>
      <c r="P9" s="14">
        <v>1.2573457631247601E-2</v>
      </c>
      <c r="Q9" s="14">
        <v>9.2983406425413296E-3</v>
      </c>
      <c r="R9" s="14"/>
      <c r="S9" s="14">
        <v>9.7632630937037404E-3</v>
      </c>
      <c r="T9" s="14">
        <v>0</v>
      </c>
      <c r="U9" s="14">
        <v>0</v>
      </c>
      <c r="V9" s="14">
        <v>8.4534393631433905E-3</v>
      </c>
      <c r="W9" s="14">
        <v>0</v>
      </c>
      <c r="X9" s="14">
        <v>1.38242464130112E-2</v>
      </c>
      <c r="Y9" s="14">
        <v>7.1973053033142697E-3</v>
      </c>
      <c r="Z9" s="14">
        <v>0</v>
      </c>
      <c r="AA9" s="14">
        <v>4.9618009706249501E-2</v>
      </c>
      <c r="AB9" s="14">
        <v>0</v>
      </c>
      <c r="AC9" s="14">
        <v>0</v>
      </c>
      <c r="AD9" s="14">
        <v>0</v>
      </c>
      <c r="AE9" s="14"/>
      <c r="AF9" s="14">
        <v>1.00030680853952E-2</v>
      </c>
      <c r="AG9" s="14">
        <v>1.29830722867228E-2</v>
      </c>
      <c r="AH9" s="14">
        <v>9.9322909785954493E-3</v>
      </c>
      <c r="AI9" s="14">
        <v>0</v>
      </c>
      <c r="AJ9" s="14">
        <v>1.71009007392896E-2</v>
      </c>
      <c r="AK9" s="14"/>
      <c r="AL9" s="14">
        <v>3.7808108796413401E-3</v>
      </c>
      <c r="AM9" s="14">
        <v>4.14124848278195E-2</v>
      </c>
      <c r="AN9" s="14">
        <v>2.51326482016778E-2</v>
      </c>
      <c r="AO9" s="14"/>
      <c r="AP9" s="14">
        <v>6.3090537229588501E-3</v>
      </c>
      <c r="AQ9" s="14">
        <v>1.1139301813023099E-2</v>
      </c>
      <c r="AR9" s="14"/>
      <c r="AS9" s="14">
        <v>6.2309238086400102E-3</v>
      </c>
      <c r="AT9" s="14">
        <v>1.14890399558167E-2</v>
      </c>
      <c r="AU9" s="14"/>
      <c r="AV9" s="14">
        <v>1.9697207243719799E-2</v>
      </c>
      <c r="AW9" s="14">
        <v>4.9203639235443101E-3</v>
      </c>
      <c r="AX9" s="14"/>
      <c r="AY9" s="14">
        <v>1.0494270152322E-2</v>
      </c>
      <c r="AZ9" s="14">
        <v>0</v>
      </c>
      <c r="BA9" s="14"/>
      <c r="BB9" s="14">
        <v>1.1117203723881801E-2</v>
      </c>
      <c r="BC9" s="14">
        <v>0</v>
      </c>
    </row>
    <row r="10" spans="2:55" x14ac:dyDescent="0.35">
      <c r="B10" s="15" t="s">
        <v>72</v>
      </c>
      <c r="C10" s="14">
        <v>3.5431772270677897E-2</v>
      </c>
      <c r="D10" s="14">
        <v>5.1232864160951297E-2</v>
      </c>
      <c r="E10" s="14">
        <v>2.0751609558526899E-2</v>
      </c>
      <c r="F10" s="14"/>
      <c r="G10" s="14">
        <v>9.5802416410609298E-2</v>
      </c>
      <c r="H10" s="14">
        <v>4.7856088212250097E-2</v>
      </c>
      <c r="I10" s="14">
        <v>3.7914936148395202E-2</v>
      </c>
      <c r="J10" s="14">
        <v>2.50867854925267E-2</v>
      </c>
      <c r="K10" s="14">
        <v>3.3106999546604003E-2</v>
      </c>
      <c r="L10" s="14">
        <v>0</v>
      </c>
      <c r="M10" s="14"/>
      <c r="N10" s="14">
        <v>4.0634393464382003E-2</v>
      </c>
      <c r="O10" s="14">
        <v>3.3935290448869802E-2</v>
      </c>
      <c r="P10" s="14">
        <v>4.6002041349079502E-2</v>
      </c>
      <c r="Q10" s="14">
        <v>2.3266428436718899E-2</v>
      </c>
      <c r="R10" s="14"/>
      <c r="S10" s="14">
        <v>6.7714070685136296E-2</v>
      </c>
      <c r="T10" s="14">
        <v>4.4752541138496403E-3</v>
      </c>
      <c r="U10" s="14">
        <v>1.52504754255642E-2</v>
      </c>
      <c r="V10" s="14">
        <v>2.27140344375228E-2</v>
      </c>
      <c r="W10" s="14">
        <v>6.9696605708506804E-2</v>
      </c>
      <c r="X10" s="14">
        <v>4.2518323555497402E-2</v>
      </c>
      <c r="Y10" s="14">
        <v>1.99142319696358E-2</v>
      </c>
      <c r="Z10" s="14">
        <v>0</v>
      </c>
      <c r="AA10" s="14">
        <v>3.9832888126734599E-2</v>
      </c>
      <c r="AB10" s="14">
        <v>6.1934178661546102E-2</v>
      </c>
      <c r="AC10" s="14">
        <v>1.7272127463785699E-2</v>
      </c>
      <c r="AD10" s="14">
        <v>3.5187489462405401E-2</v>
      </c>
      <c r="AE10" s="14"/>
      <c r="AF10" s="14">
        <v>2.9282087511728901E-2</v>
      </c>
      <c r="AG10" s="14">
        <v>4.88953567594567E-2</v>
      </c>
      <c r="AH10" s="14">
        <v>3.0243267136982999E-2</v>
      </c>
      <c r="AI10" s="14">
        <v>4.4000040610549997E-2</v>
      </c>
      <c r="AJ10" s="14">
        <v>2.3894761078239901E-2</v>
      </c>
      <c r="AK10" s="14"/>
      <c r="AL10" s="14">
        <v>2.2138982617576901E-2</v>
      </c>
      <c r="AM10" s="14">
        <v>0.13841820139324301</v>
      </c>
      <c r="AN10" s="14">
        <v>2.7242692215423001E-2</v>
      </c>
      <c r="AO10" s="14"/>
      <c r="AP10" s="14">
        <v>2.7008392964700499E-2</v>
      </c>
      <c r="AQ10" s="14">
        <v>4.0615017804656997E-2</v>
      </c>
      <c r="AR10" s="14"/>
      <c r="AS10" s="14">
        <v>4.5295090779773499E-2</v>
      </c>
      <c r="AT10" s="14">
        <v>1.6984785919456499E-2</v>
      </c>
      <c r="AU10" s="14"/>
      <c r="AV10" s="14">
        <v>5.9594644846101399E-2</v>
      </c>
      <c r="AW10" s="14">
        <v>2.57461686016743E-2</v>
      </c>
      <c r="AX10" s="14"/>
      <c r="AY10" s="14">
        <v>4.2462931195118299E-2</v>
      </c>
      <c r="AZ10" s="14">
        <v>7.3176056993148096E-3</v>
      </c>
      <c r="BA10" s="14"/>
      <c r="BB10" s="14">
        <v>4.0792961243988103E-2</v>
      </c>
      <c r="BC10" s="14">
        <v>1.36331800698934E-2</v>
      </c>
    </row>
    <row r="11" spans="2:55" x14ac:dyDescent="0.35">
      <c r="B11" s="15" t="s">
        <v>73</v>
      </c>
      <c r="C11" s="14">
        <v>4.0897364005095201E-2</v>
      </c>
      <c r="D11" s="14">
        <v>5.5319857006127703E-2</v>
      </c>
      <c r="E11" s="14">
        <v>2.7535605391534799E-2</v>
      </c>
      <c r="F11" s="14"/>
      <c r="G11" s="14">
        <v>0.13562938093364599</v>
      </c>
      <c r="H11" s="14">
        <v>7.0002456383421993E-2</v>
      </c>
      <c r="I11" s="14">
        <v>2.9705857852715501E-2</v>
      </c>
      <c r="J11" s="14">
        <v>1.7458813722537998E-2</v>
      </c>
      <c r="K11" s="14">
        <v>1.45888682036574E-2</v>
      </c>
      <c r="L11" s="14">
        <v>9.5188289292855808E-3</v>
      </c>
      <c r="M11" s="14"/>
      <c r="N11" s="14">
        <v>4.4239223425434897E-2</v>
      </c>
      <c r="O11" s="14">
        <v>3.3738491058622401E-2</v>
      </c>
      <c r="P11" s="14">
        <v>5.3302360704297898E-2</v>
      </c>
      <c r="Q11" s="14">
        <v>3.48016186135977E-2</v>
      </c>
      <c r="R11" s="14"/>
      <c r="S11" s="14">
        <v>5.2713955969121998E-2</v>
      </c>
      <c r="T11" s="14">
        <v>2.5164942538872401E-2</v>
      </c>
      <c r="U11" s="14">
        <v>3.4829407231200898E-2</v>
      </c>
      <c r="V11" s="14">
        <v>6.49833505777027E-2</v>
      </c>
      <c r="W11" s="14">
        <v>3.4067611904935201E-2</v>
      </c>
      <c r="X11" s="14">
        <v>4.0644683684214998E-2</v>
      </c>
      <c r="Y11" s="14">
        <v>2.0254976754123799E-2</v>
      </c>
      <c r="Z11" s="14">
        <v>2.13508380864047E-2</v>
      </c>
      <c r="AA11" s="14">
        <v>2.91558237254399E-2</v>
      </c>
      <c r="AB11" s="14">
        <v>3.4426615652611202E-2</v>
      </c>
      <c r="AC11" s="14">
        <v>6.7303342508583303E-2</v>
      </c>
      <c r="AD11" s="14">
        <v>0.118561055318158</v>
      </c>
      <c r="AE11" s="14"/>
      <c r="AF11" s="14">
        <v>2.8437170624842901E-2</v>
      </c>
      <c r="AG11" s="14">
        <v>4.8491095086117902E-2</v>
      </c>
      <c r="AH11" s="14">
        <v>2.42035701707689E-2</v>
      </c>
      <c r="AI11" s="14">
        <v>7.9135522780515499E-2</v>
      </c>
      <c r="AJ11" s="14">
        <v>1.7777135166302999E-2</v>
      </c>
      <c r="AK11" s="14"/>
      <c r="AL11" s="14">
        <v>3.0555890594261899E-2</v>
      </c>
      <c r="AM11" s="14">
        <v>0.12857551486964999</v>
      </c>
      <c r="AN11" s="14">
        <v>1.6899964040790701E-2</v>
      </c>
      <c r="AO11" s="14"/>
      <c r="AP11" s="14">
        <v>4.9024781304220402E-2</v>
      </c>
      <c r="AQ11" s="14">
        <v>3.1899247188551499E-2</v>
      </c>
      <c r="AR11" s="14"/>
      <c r="AS11" s="14">
        <v>4.4944288697689003E-2</v>
      </c>
      <c r="AT11" s="14">
        <v>2.4029185751022201E-2</v>
      </c>
      <c r="AU11" s="14"/>
      <c r="AV11" s="14">
        <v>6.2114066528733199E-2</v>
      </c>
      <c r="AW11" s="14">
        <v>3.03677564307645E-2</v>
      </c>
      <c r="AX11" s="14"/>
      <c r="AY11" s="14">
        <v>4.0340667135481699E-2</v>
      </c>
      <c r="AZ11" s="14">
        <v>4.29970454451385E-2</v>
      </c>
      <c r="BA11" s="14"/>
      <c r="BB11" s="14">
        <v>3.9405923985161698E-2</v>
      </c>
      <c r="BC11" s="14">
        <v>2.0132310474809002E-2</v>
      </c>
    </row>
    <row r="12" spans="2:55" x14ac:dyDescent="0.35">
      <c r="B12" s="15" t="s">
        <v>74</v>
      </c>
      <c r="C12" s="14">
        <v>7.3812561558587994E-2</v>
      </c>
      <c r="D12" s="14">
        <v>8.7914012548676299E-2</v>
      </c>
      <c r="E12" s="14">
        <v>6.0896878267509801E-2</v>
      </c>
      <c r="F12" s="14"/>
      <c r="G12" s="14">
        <v>0.117989939297981</v>
      </c>
      <c r="H12" s="14">
        <v>0.161905857780481</v>
      </c>
      <c r="I12" s="14">
        <v>7.8631981402924003E-2</v>
      </c>
      <c r="J12" s="14">
        <v>4.8143061216435898E-2</v>
      </c>
      <c r="K12" s="14">
        <v>3.1383519352731398E-2</v>
      </c>
      <c r="L12" s="14">
        <v>2.3787317169863102E-2</v>
      </c>
      <c r="M12" s="14"/>
      <c r="N12" s="14">
        <v>9.0982302942810095E-2</v>
      </c>
      <c r="O12" s="14">
        <v>5.9106242091036501E-2</v>
      </c>
      <c r="P12" s="14">
        <v>8.6530758541964903E-2</v>
      </c>
      <c r="Q12" s="14">
        <v>6.1003803671037603E-2</v>
      </c>
      <c r="R12" s="14"/>
      <c r="S12" s="14">
        <v>0.117122100228395</v>
      </c>
      <c r="T12" s="14">
        <v>7.18575943831503E-2</v>
      </c>
      <c r="U12" s="14">
        <v>6.0140749360492497E-2</v>
      </c>
      <c r="V12" s="14">
        <v>6.7197243969371295E-2</v>
      </c>
      <c r="W12" s="14">
        <v>5.1678153326854097E-2</v>
      </c>
      <c r="X12" s="14">
        <v>9.5669059530267206E-2</v>
      </c>
      <c r="Y12" s="14">
        <v>5.4278487669988502E-2</v>
      </c>
      <c r="Z12" s="14">
        <v>0.10061092502681999</v>
      </c>
      <c r="AA12" s="14">
        <v>5.3757409264195602E-2</v>
      </c>
      <c r="AB12" s="14">
        <v>6.0396594996817599E-2</v>
      </c>
      <c r="AC12" s="14">
        <v>5.3558078016692198E-2</v>
      </c>
      <c r="AD12" s="14">
        <v>8.1765393060575703E-2</v>
      </c>
      <c r="AE12" s="14"/>
      <c r="AF12" s="14">
        <v>5.1093062699533898E-2</v>
      </c>
      <c r="AG12" s="14">
        <v>9.7756671524419803E-2</v>
      </c>
      <c r="AH12" s="14">
        <v>4.0063780172188097E-2</v>
      </c>
      <c r="AI12" s="14">
        <v>7.0493888061568005E-2</v>
      </c>
      <c r="AJ12" s="14">
        <v>0.11036467073094</v>
      </c>
      <c r="AK12" s="14"/>
      <c r="AL12" s="14">
        <v>6.1235087257716002E-2</v>
      </c>
      <c r="AM12" s="14">
        <v>0.186778541017358</v>
      </c>
      <c r="AN12" s="14">
        <v>2.986151309938E-2</v>
      </c>
      <c r="AO12" s="14"/>
      <c r="AP12" s="14">
        <v>6.9082607335021806E-2</v>
      </c>
      <c r="AQ12" s="14">
        <v>7.7468052897367398E-2</v>
      </c>
      <c r="AR12" s="14"/>
      <c r="AS12" s="14">
        <v>7.8684173809869001E-2</v>
      </c>
      <c r="AT12" s="14">
        <v>6.6381865078361496E-2</v>
      </c>
      <c r="AU12" s="14"/>
      <c r="AV12" s="14">
        <v>0.130837359187328</v>
      </c>
      <c r="AW12" s="14">
        <v>5.16799282175932E-2</v>
      </c>
      <c r="AX12" s="14"/>
      <c r="AY12" s="14">
        <v>7.3272186932829206E-2</v>
      </c>
      <c r="AZ12" s="14">
        <v>4.5576477806782999E-2</v>
      </c>
      <c r="BA12" s="14"/>
      <c r="BB12" s="14">
        <v>6.9822999215343601E-2</v>
      </c>
      <c r="BC12" s="14">
        <v>8.2541440208429601E-2</v>
      </c>
    </row>
    <row r="13" spans="2:55" x14ac:dyDescent="0.35">
      <c r="B13" s="15" t="s">
        <v>75</v>
      </c>
      <c r="C13" s="14">
        <v>9.5701430456930706E-2</v>
      </c>
      <c r="D13" s="14">
        <v>9.1563835816601005E-2</v>
      </c>
      <c r="E13" s="14">
        <v>0.100006831954895</v>
      </c>
      <c r="F13" s="14"/>
      <c r="G13" s="14">
        <v>8.7219082086092095E-2</v>
      </c>
      <c r="H13" s="14">
        <v>0.126311720057944</v>
      </c>
      <c r="I13" s="14">
        <v>0.116602871550006</v>
      </c>
      <c r="J13" s="14">
        <v>8.4122225861509095E-2</v>
      </c>
      <c r="K13" s="14">
        <v>6.4125502519678301E-2</v>
      </c>
      <c r="L13" s="14">
        <v>9.0353144677917496E-2</v>
      </c>
      <c r="M13" s="14"/>
      <c r="N13" s="14">
        <v>9.7269320095253506E-2</v>
      </c>
      <c r="O13" s="14">
        <v>0.109023811378348</v>
      </c>
      <c r="P13" s="14">
        <v>0.109463343402651</v>
      </c>
      <c r="Q13" s="14">
        <v>7.0540022027210797E-2</v>
      </c>
      <c r="R13" s="14"/>
      <c r="S13" s="14">
        <v>0.116389365623543</v>
      </c>
      <c r="T13" s="14">
        <v>9.4174242730661495E-2</v>
      </c>
      <c r="U13" s="14">
        <v>0.113412476969209</v>
      </c>
      <c r="V13" s="14">
        <v>6.9072679367805201E-2</v>
      </c>
      <c r="W13" s="14">
        <v>8.7878128861367394E-2</v>
      </c>
      <c r="X13" s="14">
        <v>6.4174454167675504E-2</v>
      </c>
      <c r="Y13" s="14">
        <v>0.108736429626971</v>
      </c>
      <c r="Z13" s="14">
        <v>0.12054713782422501</v>
      </c>
      <c r="AA13" s="14">
        <v>8.8828271060078706E-2</v>
      </c>
      <c r="AB13" s="14">
        <v>0.110407107440032</v>
      </c>
      <c r="AC13" s="14">
        <v>0.107544995957917</v>
      </c>
      <c r="AD13" s="14">
        <v>3.7777615902081202E-2</v>
      </c>
      <c r="AE13" s="14"/>
      <c r="AF13" s="14">
        <v>0.11713152012311601</v>
      </c>
      <c r="AG13" s="14">
        <v>9.1791622116037405E-2</v>
      </c>
      <c r="AH13" s="14">
        <v>5.5146854400690101E-2</v>
      </c>
      <c r="AI13" s="14">
        <v>0.13745593339944101</v>
      </c>
      <c r="AJ13" s="14">
        <v>6.2624124938660902E-2</v>
      </c>
      <c r="AK13" s="14"/>
      <c r="AL13" s="14">
        <v>9.1576537411739406E-2</v>
      </c>
      <c r="AM13" s="14">
        <v>0.144021926795669</v>
      </c>
      <c r="AN13" s="14">
        <v>5.4995518063268703E-2</v>
      </c>
      <c r="AO13" s="14"/>
      <c r="AP13" s="14">
        <v>7.4162213755049305E-2</v>
      </c>
      <c r="AQ13" s="14">
        <v>0.112903110038213</v>
      </c>
      <c r="AR13" s="14"/>
      <c r="AS13" s="14">
        <v>9.8093200006208803E-2</v>
      </c>
      <c r="AT13" s="14">
        <v>9.36187242271454E-2</v>
      </c>
      <c r="AU13" s="14"/>
      <c r="AV13" s="14">
        <v>0.118481830535205</v>
      </c>
      <c r="AW13" s="14">
        <v>9.0411660768288896E-2</v>
      </c>
      <c r="AX13" s="14"/>
      <c r="AY13" s="14">
        <v>8.7304035088297594E-2</v>
      </c>
      <c r="AZ13" s="14">
        <v>0.14416261889183099</v>
      </c>
      <c r="BA13" s="14"/>
      <c r="BB13" s="14">
        <v>9.7906027514393201E-2</v>
      </c>
      <c r="BC13" s="14">
        <v>0.10407113097109399</v>
      </c>
    </row>
    <row r="14" spans="2:55" x14ac:dyDescent="0.35">
      <c r="B14" s="15" t="s">
        <v>76</v>
      </c>
      <c r="C14" s="14">
        <v>0.25486163937714101</v>
      </c>
      <c r="D14" s="14">
        <v>0.24156659290106999</v>
      </c>
      <c r="E14" s="14">
        <v>0.26706206980180702</v>
      </c>
      <c r="F14" s="14"/>
      <c r="G14" s="14">
        <v>0.230557935745802</v>
      </c>
      <c r="H14" s="14">
        <v>0.17289115623875201</v>
      </c>
      <c r="I14" s="14">
        <v>0.30238040870683403</v>
      </c>
      <c r="J14" s="14">
        <v>0.31964257905883497</v>
      </c>
      <c r="K14" s="14">
        <v>0.29129135222177299</v>
      </c>
      <c r="L14" s="14">
        <v>0.223552035341956</v>
      </c>
      <c r="M14" s="14"/>
      <c r="N14" s="14">
        <v>0.2450984952985</v>
      </c>
      <c r="O14" s="14">
        <v>0.24186235719047899</v>
      </c>
      <c r="P14" s="14">
        <v>0.241410670940608</v>
      </c>
      <c r="Q14" s="14">
        <v>0.28503613604483802</v>
      </c>
      <c r="R14" s="14"/>
      <c r="S14" s="14">
        <v>0.24501556566216001</v>
      </c>
      <c r="T14" s="14">
        <v>0.26148120365449701</v>
      </c>
      <c r="U14" s="14">
        <v>0.24619248410945899</v>
      </c>
      <c r="V14" s="14">
        <v>0.20468171966510201</v>
      </c>
      <c r="W14" s="14">
        <v>0.35136318492723201</v>
      </c>
      <c r="X14" s="14">
        <v>0.23630661459772001</v>
      </c>
      <c r="Y14" s="14">
        <v>0.33682055516285198</v>
      </c>
      <c r="Z14" s="14">
        <v>0.13178991948687099</v>
      </c>
      <c r="AA14" s="14">
        <v>0.28576546717108098</v>
      </c>
      <c r="AB14" s="14">
        <v>0.21869356811573901</v>
      </c>
      <c r="AC14" s="14">
        <v>0.21345019002011101</v>
      </c>
      <c r="AD14" s="14">
        <v>0.28030277709100399</v>
      </c>
      <c r="AE14" s="14"/>
      <c r="AF14" s="14">
        <v>0.230840262524</v>
      </c>
      <c r="AG14" s="14">
        <v>0.292202247840464</v>
      </c>
      <c r="AH14" s="14">
        <v>0.22494014300887799</v>
      </c>
      <c r="AI14" s="14">
        <v>0.23105332812722201</v>
      </c>
      <c r="AJ14" s="14">
        <v>0.36090975083609</v>
      </c>
      <c r="AK14" s="14"/>
      <c r="AL14" s="14">
        <v>0.27544938709072297</v>
      </c>
      <c r="AM14" s="14">
        <v>0.13876915625385</v>
      </c>
      <c r="AN14" s="14">
        <v>0.16628990100719401</v>
      </c>
      <c r="AO14" s="14"/>
      <c r="AP14" s="14">
        <v>0.19203266356339799</v>
      </c>
      <c r="AQ14" s="14">
        <v>0.298192182936518</v>
      </c>
      <c r="AR14" s="14"/>
      <c r="AS14" s="14">
        <v>0.22731557387321</v>
      </c>
      <c r="AT14" s="14">
        <v>0.30881251617445299</v>
      </c>
      <c r="AU14" s="14"/>
      <c r="AV14" s="14">
        <v>0.25219097483881597</v>
      </c>
      <c r="AW14" s="14">
        <v>0.26108906844829199</v>
      </c>
      <c r="AX14" s="14"/>
      <c r="AY14" s="14">
        <v>0.24191918969749801</v>
      </c>
      <c r="AZ14" s="14">
        <v>0.35038246160299102</v>
      </c>
      <c r="BA14" s="14"/>
      <c r="BB14" s="14">
        <v>0.23840676268097599</v>
      </c>
      <c r="BC14" s="14">
        <v>0.36382704587036302</v>
      </c>
    </row>
    <row r="15" spans="2:55" x14ac:dyDescent="0.35">
      <c r="B15" s="15" t="s">
        <v>77</v>
      </c>
      <c r="C15" s="14">
        <v>0.116371025862814</v>
      </c>
      <c r="D15" s="14">
        <v>0.103723633516311</v>
      </c>
      <c r="E15" s="14">
        <v>0.127284023518769</v>
      </c>
      <c r="F15" s="14"/>
      <c r="G15" s="14">
        <v>6.9446301127186E-2</v>
      </c>
      <c r="H15" s="14">
        <v>8.6581961442702193E-2</v>
      </c>
      <c r="I15" s="14">
        <v>8.8747515984420197E-2</v>
      </c>
      <c r="J15" s="14">
        <v>0.12343452962901</v>
      </c>
      <c r="K15" s="14">
        <v>0.14957371230022401</v>
      </c>
      <c r="L15" s="14">
        <v>0.15905821964965999</v>
      </c>
      <c r="M15" s="14"/>
      <c r="N15" s="14">
        <v>0.134498634145162</v>
      </c>
      <c r="O15" s="14">
        <v>0.101830368100886</v>
      </c>
      <c r="P15" s="14">
        <v>0.11583137681843</v>
      </c>
      <c r="Q15" s="14">
        <v>0.113586126313156</v>
      </c>
      <c r="R15" s="14"/>
      <c r="S15" s="14">
        <v>5.5293078610847202E-2</v>
      </c>
      <c r="T15" s="14">
        <v>0.108340420102469</v>
      </c>
      <c r="U15" s="14">
        <v>0.13069150188530901</v>
      </c>
      <c r="V15" s="14">
        <v>0.13940857823479899</v>
      </c>
      <c r="W15" s="14">
        <v>0.108490484757779</v>
      </c>
      <c r="X15" s="14">
        <v>0.132549493770971</v>
      </c>
      <c r="Y15" s="14">
        <v>0.137520858496059</v>
      </c>
      <c r="Z15" s="14">
        <v>0.19902832760132499</v>
      </c>
      <c r="AA15" s="14">
        <v>8.6278166321604094E-2</v>
      </c>
      <c r="AB15" s="14">
        <v>0.14271363549879901</v>
      </c>
      <c r="AC15" s="14">
        <v>0.107182708816298</v>
      </c>
      <c r="AD15" s="14">
        <v>0.177068205376121</v>
      </c>
      <c r="AE15" s="14"/>
      <c r="AF15" s="14">
        <v>0.125949061843185</v>
      </c>
      <c r="AG15" s="14">
        <v>0.10150808327359601</v>
      </c>
      <c r="AH15" s="14">
        <v>0.135554353402811</v>
      </c>
      <c r="AI15" s="14">
        <v>7.41758136452179E-2</v>
      </c>
      <c r="AJ15" s="14">
        <v>6.7174723432390698E-2</v>
      </c>
      <c r="AK15" s="14"/>
      <c r="AL15" s="14">
        <v>0.12646557228951</v>
      </c>
      <c r="AM15" s="14">
        <v>4.3234704151563198E-2</v>
      </c>
      <c r="AN15" s="14">
        <v>0.110760735456507</v>
      </c>
      <c r="AO15" s="14"/>
      <c r="AP15" s="14">
        <v>0.12555134652528099</v>
      </c>
      <c r="AQ15" s="14">
        <v>0.10922900028127901</v>
      </c>
      <c r="AR15" s="14"/>
      <c r="AS15" s="14">
        <v>0.114438904997781</v>
      </c>
      <c r="AT15" s="14">
        <v>0.113635506204408</v>
      </c>
      <c r="AU15" s="14"/>
      <c r="AV15" s="14">
        <v>0.106514680674839</v>
      </c>
      <c r="AW15" s="14">
        <v>0.118712454805909</v>
      </c>
      <c r="AX15" s="14"/>
      <c r="AY15" s="14">
        <v>0.11268951585976</v>
      </c>
      <c r="AZ15" s="14">
        <v>9.4046035534745206E-2</v>
      </c>
      <c r="BA15" s="14"/>
      <c r="BB15" s="14">
        <v>0.117892352704214</v>
      </c>
      <c r="BC15" s="14">
        <v>9.0110824812997897E-2</v>
      </c>
    </row>
    <row r="16" spans="2:55" x14ac:dyDescent="0.35">
      <c r="B16" s="15" t="s">
        <v>78</v>
      </c>
      <c r="C16" s="14">
        <v>0.22063308739868101</v>
      </c>
      <c r="D16" s="14">
        <v>0.20269409190495799</v>
      </c>
      <c r="E16" s="14">
        <v>0.238445824248667</v>
      </c>
      <c r="F16" s="14"/>
      <c r="G16" s="14">
        <v>0.121494374121773</v>
      </c>
      <c r="H16" s="14">
        <v>0.17439517688883699</v>
      </c>
      <c r="I16" s="14">
        <v>0.17656472647000401</v>
      </c>
      <c r="J16" s="14">
        <v>0.211753723054913</v>
      </c>
      <c r="K16" s="14">
        <v>0.308307284459368</v>
      </c>
      <c r="L16" s="14">
        <v>0.29378582925633201</v>
      </c>
      <c r="M16" s="14"/>
      <c r="N16" s="14">
        <v>0.19707975855682</v>
      </c>
      <c r="O16" s="14">
        <v>0.24237222255857099</v>
      </c>
      <c r="P16" s="14">
        <v>0.21027949840451399</v>
      </c>
      <c r="Q16" s="14">
        <v>0.23370918004432101</v>
      </c>
      <c r="R16" s="14"/>
      <c r="S16" s="14">
        <v>0.175305430223436</v>
      </c>
      <c r="T16" s="14">
        <v>0.26060168307964698</v>
      </c>
      <c r="U16" s="14">
        <v>0.19662735709750701</v>
      </c>
      <c r="V16" s="14">
        <v>0.227774504532018</v>
      </c>
      <c r="W16" s="14">
        <v>0.16788328514602799</v>
      </c>
      <c r="X16" s="14">
        <v>0.26981103529640299</v>
      </c>
      <c r="Y16" s="14">
        <v>0.15348587336648101</v>
      </c>
      <c r="Z16" s="14">
        <v>0.28399265926206002</v>
      </c>
      <c r="AA16" s="14">
        <v>0.219566240315929</v>
      </c>
      <c r="AB16" s="14">
        <v>0.243585066311759</v>
      </c>
      <c r="AC16" s="14">
        <v>0.323298489055033</v>
      </c>
      <c r="AD16" s="14">
        <v>0.12679400748085501</v>
      </c>
      <c r="AE16" s="14"/>
      <c r="AF16" s="14">
        <v>0.24034764306539</v>
      </c>
      <c r="AG16" s="14">
        <v>0.17636124632187999</v>
      </c>
      <c r="AH16" s="14">
        <v>0.28310871218033901</v>
      </c>
      <c r="AI16" s="14">
        <v>0.21144971119155601</v>
      </c>
      <c r="AJ16" s="14">
        <v>0.212356692894037</v>
      </c>
      <c r="AK16" s="14"/>
      <c r="AL16" s="14">
        <v>0.22711321978467799</v>
      </c>
      <c r="AM16" s="14">
        <v>0.125283859063577</v>
      </c>
      <c r="AN16" s="14">
        <v>0.32992034847741297</v>
      </c>
      <c r="AO16" s="14"/>
      <c r="AP16" s="14">
        <v>0.24131802192848301</v>
      </c>
      <c r="AQ16" s="14">
        <v>0.20801163307123099</v>
      </c>
      <c r="AR16" s="14"/>
      <c r="AS16" s="14">
        <v>0.211522607044244</v>
      </c>
      <c r="AT16" s="14">
        <v>0.23161434961834801</v>
      </c>
      <c r="AU16" s="14"/>
      <c r="AV16" s="14">
        <v>0.149828279456095</v>
      </c>
      <c r="AW16" s="14">
        <v>0.24878537205917101</v>
      </c>
      <c r="AX16" s="14"/>
      <c r="AY16" s="14">
        <v>0.223042660612776</v>
      </c>
      <c r="AZ16" s="14">
        <v>0.20190106657879101</v>
      </c>
      <c r="BA16" s="14"/>
      <c r="BB16" s="14">
        <v>0.227757554731504</v>
      </c>
      <c r="BC16" s="14">
        <v>0.18685208977988699</v>
      </c>
    </row>
    <row r="17" spans="2:55" x14ac:dyDescent="0.35">
      <c r="B17" s="15" t="s">
        <v>449</v>
      </c>
      <c r="C17" s="20">
        <v>0.15326061839945801</v>
      </c>
      <c r="D17" s="20">
        <v>0.157304061762501</v>
      </c>
      <c r="E17" s="20">
        <v>0.14861886865924601</v>
      </c>
      <c r="F17" s="20"/>
      <c r="G17" s="20">
        <v>0.12896538462931101</v>
      </c>
      <c r="H17" s="20">
        <v>0.14734675623407401</v>
      </c>
      <c r="I17" s="20">
        <v>0.14500337132876501</v>
      </c>
      <c r="J17" s="20">
        <v>0.16703630214551901</v>
      </c>
      <c r="K17" s="20">
        <v>0.107622761395964</v>
      </c>
      <c r="L17" s="20">
        <v>0.19703623642086199</v>
      </c>
      <c r="M17" s="20"/>
      <c r="N17" s="20">
        <v>0.13546563619249399</v>
      </c>
      <c r="O17" s="20">
        <v>0.178131217173188</v>
      </c>
      <c r="P17" s="20">
        <v>0.124606492207207</v>
      </c>
      <c r="Q17" s="20">
        <v>0.16875834420657801</v>
      </c>
      <c r="R17" s="20"/>
      <c r="S17" s="20">
        <v>0.160683169903657</v>
      </c>
      <c r="T17" s="20">
        <v>0.17390465939685401</v>
      </c>
      <c r="U17" s="20">
        <v>0.20285554792125801</v>
      </c>
      <c r="V17" s="20">
        <v>0.195714449852536</v>
      </c>
      <c r="W17" s="20">
        <v>0.12894254536729799</v>
      </c>
      <c r="X17" s="20">
        <v>0.10450208898424</v>
      </c>
      <c r="Y17" s="20">
        <v>0.16179128165057399</v>
      </c>
      <c r="Z17" s="20">
        <v>0.14268019271229301</v>
      </c>
      <c r="AA17" s="20">
        <v>0.14719772430868799</v>
      </c>
      <c r="AB17" s="20">
        <v>0.12784323332269701</v>
      </c>
      <c r="AC17" s="20">
        <v>0.11039006816158101</v>
      </c>
      <c r="AD17" s="20">
        <v>0.1425434563088</v>
      </c>
      <c r="AE17" s="20"/>
      <c r="AF17" s="20">
        <v>0.16691612352280799</v>
      </c>
      <c r="AG17" s="20">
        <v>0.13001060479130599</v>
      </c>
      <c r="AH17" s="20">
        <v>0.19680702854874599</v>
      </c>
      <c r="AI17" s="20">
        <v>0.15223576218393001</v>
      </c>
      <c r="AJ17" s="20">
        <v>0.12779724018404801</v>
      </c>
      <c r="AK17" s="20"/>
      <c r="AL17" s="20">
        <v>0.16168451207415299</v>
      </c>
      <c r="AM17" s="20">
        <v>5.3505611627270203E-2</v>
      </c>
      <c r="AN17" s="20">
        <v>0.238896679438345</v>
      </c>
      <c r="AO17" s="20"/>
      <c r="AP17" s="20">
        <v>0.215510918900887</v>
      </c>
      <c r="AQ17" s="20">
        <v>0.11054245396916</v>
      </c>
      <c r="AR17" s="20"/>
      <c r="AS17" s="20">
        <v>0.17347523698258399</v>
      </c>
      <c r="AT17" s="20">
        <v>0.133434027070989</v>
      </c>
      <c r="AU17" s="20"/>
      <c r="AV17" s="20">
        <v>0.100740956689163</v>
      </c>
      <c r="AW17" s="20">
        <v>0.16828722674476301</v>
      </c>
      <c r="AX17" s="20"/>
      <c r="AY17" s="20">
        <v>0.16847454332591699</v>
      </c>
      <c r="AZ17" s="20">
        <v>0.113616688440406</v>
      </c>
      <c r="BA17" s="20"/>
      <c r="BB17" s="20">
        <v>0.15689821420053701</v>
      </c>
      <c r="BC17" s="20">
        <v>0.13883197781252599</v>
      </c>
    </row>
    <row r="18" spans="2:55" x14ac:dyDescent="0.35">
      <c r="B18" s="16" t="s">
        <v>384</v>
      </c>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454</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1194</v>
      </c>
      <c r="D7" s="10">
        <v>558</v>
      </c>
      <c r="E7" s="10">
        <v>634</v>
      </c>
      <c r="F7" s="10"/>
      <c r="G7" s="10">
        <v>118</v>
      </c>
      <c r="H7" s="10">
        <v>205</v>
      </c>
      <c r="I7" s="10">
        <v>206</v>
      </c>
      <c r="J7" s="10">
        <v>194</v>
      </c>
      <c r="K7" s="10">
        <v>170</v>
      </c>
      <c r="L7" s="10">
        <v>301</v>
      </c>
      <c r="M7" s="10"/>
      <c r="N7" s="10">
        <v>370</v>
      </c>
      <c r="O7" s="10">
        <v>322</v>
      </c>
      <c r="P7" s="10">
        <v>220</v>
      </c>
      <c r="Q7" s="10">
        <v>279</v>
      </c>
      <c r="R7" s="10"/>
      <c r="S7" s="10">
        <v>173</v>
      </c>
      <c r="T7" s="10">
        <v>163</v>
      </c>
      <c r="U7" s="10">
        <v>82</v>
      </c>
      <c r="V7" s="10">
        <v>109</v>
      </c>
      <c r="W7" s="10">
        <v>100</v>
      </c>
      <c r="X7" s="10">
        <v>113</v>
      </c>
      <c r="Y7" s="10">
        <v>99</v>
      </c>
      <c r="Z7" s="10">
        <v>48</v>
      </c>
      <c r="AA7" s="10">
        <v>135</v>
      </c>
      <c r="AB7" s="10">
        <v>100</v>
      </c>
      <c r="AC7" s="10">
        <v>56</v>
      </c>
      <c r="AD7" s="10">
        <v>16</v>
      </c>
      <c r="AE7" s="10"/>
      <c r="AF7" s="10">
        <v>266</v>
      </c>
      <c r="AG7" s="10">
        <v>438</v>
      </c>
      <c r="AH7" s="10">
        <v>116</v>
      </c>
      <c r="AI7" s="10">
        <v>124</v>
      </c>
      <c r="AJ7" s="10">
        <v>53</v>
      </c>
      <c r="AK7" s="10"/>
      <c r="AL7" s="10">
        <v>995</v>
      </c>
      <c r="AM7" s="10">
        <v>136</v>
      </c>
      <c r="AN7" s="10">
        <v>63</v>
      </c>
      <c r="AO7" s="10"/>
      <c r="AP7" s="10">
        <v>485</v>
      </c>
      <c r="AQ7" s="10">
        <v>697</v>
      </c>
      <c r="AR7" s="10"/>
      <c r="AS7" s="10">
        <v>685</v>
      </c>
      <c r="AT7" s="10">
        <v>485</v>
      </c>
      <c r="AU7" s="10"/>
      <c r="AV7" s="10">
        <v>297</v>
      </c>
      <c r="AW7" s="10">
        <v>875</v>
      </c>
      <c r="AX7" s="10"/>
      <c r="AY7" s="10">
        <v>867</v>
      </c>
      <c r="AZ7" s="10">
        <v>111</v>
      </c>
      <c r="BA7" s="10"/>
      <c r="BB7" s="10">
        <v>854</v>
      </c>
      <c r="BC7" s="10">
        <v>126</v>
      </c>
    </row>
    <row r="8" spans="2:55" ht="30" customHeight="1" x14ac:dyDescent="0.35">
      <c r="B8" s="11" t="s">
        <v>19</v>
      </c>
      <c r="C8" s="11">
        <v>1187</v>
      </c>
      <c r="D8" s="11">
        <v>561</v>
      </c>
      <c r="E8" s="11">
        <v>624</v>
      </c>
      <c r="F8" s="11"/>
      <c r="G8" s="11">
        <v>140</v>
      </c>
      <c r="H8" s="11">
        <v>216</v>
      </c>
      <c r="I8" s="11">
        <v>203</v>
      </c>
      <c r="J8" s="11">
        <v>185</v>
      </c>
      <c r="K8" s="11">
        <v>161</v>
      </c>
      <c r="L8" s="11">
        <v>281</v>
      </c>
      <c r="M8" s="11"/>
      <c r="N8" s="11">
        <v>338</v>
      </c>
      <c r="O8" s="11">
        <v>295</v>
      </c>
      <c r="P8" s="11">
        <v>265</v>
      </c>
      <c r="Q8" s="11">
        <v>286</v>
      </c>
      <c r="R8" s="11"/>
      <c r="S8" s="11">
        <v>178</v>
      </c>
      <c r="T8" s="11">
        <v>157</v>
      </c>
      <c r="U8" s="11">
        <v>78</v>
      </c>
      <c r="V8" s="11">
        <v>106</v>
      </c>
      <c r="W8" s="11">
        <v>92</v>
      </c>
      <c r="X8" s="11">
        <v>106</v>
      </c>
      <c r="Y8" s="11">
        <v>98</v>
      </c>
      <c r="Z8" s="11">
        <v>45</v>
      </c>
      <c r="AA8" s="11">
        <v>127</v>
      </c>
      <c r="AB8" s="11">
        <v>108</v>
      </c>
      <c r="AC8" s="11">
        <v>62</v>
      </c>
      <c r="AD8" s="11">
        <v>29</v>
      </c>
      <c r="AE8" s="11"/>
      <c r="AF8" s="11">
        <v>251</v>
      </c>
      <c r="AG8" s="11">
        <v>436</v>
      </c>
      <c r="AH8" s="11">
        <v>111</v>
      </c>
      <c r="AI8" s="11">
        <v>128</v>
      </c>
      <c r="AJ8" s="11">
        <v>56</v>
      </c>
      <c r="AK8" s="11"/>
      <c r="AL8" s="11">
        <v>986</v>
      </c>
      <c r="AM8" s="11">
        <v>142</v>
      </c>
      <c r="AN8" s="11">
        <v>59</v>
      </c>
      <c r="AO8" s="11"/>
      <c r="AP8" s="11">
        <v>486</v>
      </c>
      <c r="AQ8" s="11">
        <v>688</v>
      </c>
      <c r="AR8" s="11"/>
      <c r="AS8" s="11">
        <v>689</v>
      </c>
      <c r="AT8" s="11">
        <v>474</v>
      </c>
      <c r="AU8" s="11"/>
      <c r="AV8" s="11">
        <v>298</v>
      </c>
      <c r="AW8" s="11">
        <v>865</v>
      </c>
      <c r="AX8" s="11"/>
      <c r="AY8" s="11">
        <v>864</v>
      </c>
      <c r="AZ8" s="11">
        <v>107</v>
      </c>
      <c r="BA8" s="11"/>
      <c r="BB8" s="11">
        <v>853</v>
      </c>
      <c r="BC8" s="11">
        <v>123</v>
      </c>
    </row>
    <row r="9" spans="2:55" x14ac:dyDescent="0.35">
      <c r="B9" s="15" t="s">
        <v>71</v>
      </c>
      <c r="C9" s="14">
        <v>9.7127087471220192E-3</v>
      </c>
      <c r="D9" s="14">
        <v>1.2465532312672599E-2</v>
      </c>
      <c r="E9" s="14">
        <v>7.2667856348113402E-3</v>
      </c>
      <c r="F9" s="14"/>
      <c r="G9" s="14">
        <v>6.4133558832266202E-3</v>
      </c>
      <c r="H9" s="14">
        <v>1.28287224733451E-2</v>
      </c>
      <c r="I9" s="14">
        <v>2.34348882234456E-2</v>
      </c>
      <c r="J9" s="14">
        <v>0</v>
      </c>
      <c r="K9" s="14">
        <v>9.3295204458859297E-3</v>
      </c>
      <c r="L9" s="14">
        <v>5.68138746569359E-3</v>
      </c>
      <c r="M9" s="14"/>
      <c r="N9" s="14">
        <v>1.93232947492229E-2</v>
      </c>
      <c r="O9" s="14">
        <v>3.1363204737858098E-3</v>
      </c>
      <c r="P9" s="14">
        <v>4.5404580471612903E-3</v>
      </c>
      <c r="Q9" s="14">
        <v>1.00452536780229E-2</v>
      </c>
      <c r="R9" s="14"/>
      <c r="S9" s="14">
        <v>9.9768643455308993E-3</v>
      </c>
      <c r="T9" s="14">
        <v>4.7569542690552103E-3</v>
      </c>
      <c r="U9" s="14">
        <v>0</v>
      </c>
      <c r="V9" s="14">
        <v>8.7877771299583202E-3</v>
      </c>
      <c r="W9" s="14">
        <v>0</v>
      </c>
      <c r="X9" s="14">
        <v>7.3811649210759802E-3</v>
      </c>
      <c r="Y9" s="14">
        <v>1.2371165369986699E-2</v>
      </c>
      <c r="Z9" s="14">
        <v>0</v>
      </c>
      <c r="AA9" s="14">
        <v>3.5931018755583702E-2</v>
      </c>
      <c r="AB9" s="14">
        <v>0</v>
      </c>
      <c r="AC9" s="14">
        <v>0</v>
      </c>
      <c r="AD9" s="14">
        <v>5.2602299632535203E-2</v>
      </c>
      <c r="AE9" s="14"/>
      <c r="AF9" s="14">
        <v>3.0987407235106199E-3</v>
      </c>
      <c r="AG9" s="14">
        <v>1.3588749541879001E-2</v>
      </c>
      <c r="AH9" s="14">
        <v>8.3914427107603905E-3</v>
      </c>
      <c r="AI9" s="14">
        <v>9.4759408254226907E-3</v>
      </c>
      <c r="AJ9" s="14">
        <v>1.6106444587410899E-2</v>
      </c>
      <c r="AK9" s="14"/>
      <c r="AL9" s="14">
        <v>6.5309319943580102E-3</v>
      </c>
      <c r="AM9" s="14">
        <v>3.02053330945928E-2</v>
      </c>
      <c r="AN9" s="14">
        <v>1.3683900145177799E-2</v>
      </c>
      <c r="AO9" s="14"/>
      <c r="AP9" s="14">
        <v>7.8729066116147405E-3</v>
      </c>
      <c r="AQ9" s="14">
        <v>1.1199920408042199E-2</v>
      </c>
      <c r="AR9" s="14"/>
      <c r="AS9" s="14">
        <v>8.9822922801471305E-3</v>
      </c>
      <c r="AT9" s="14">
        <v>1.1280191441297899E-2</v>
      </c>
      <c r="AU9" s="14"/>
      <c r="AV9" s="14">
        <v>1.44603175383409E-2</v>
      </c>
      <c r="AW9" s="14">
        <v>5.57266173310498E-3</v>
      </c>
      <c r="AX9" s="14"/>
      <c r="AY9" s="14">
        <v>1.33403740004542E-2</v>
      </c>
      <c r="AZ9" s="14">
        <v>0</v>
      </c>
      <c r="BA9" s="14"/>
      <c r="BB9" s="14">
        <v>1.24380501256492E-2</v>
      </c>
      <c r="BC9" s="14">
        <v>7.5407851191954299E-3</v>
      </c>
    </row>
    <row r="10" spans="2:55" x14ac:dyDescent="0.35">
      <c r="B10" s="15" t="s">
        <v>72</v>
      </c>
      <c r="C10" s="14">
        <v>2.9446679985306898E-2</v>
      </c>
      <c r="D10" s="14">
        <v>2.9869671294159902E-2</v>
      </c>
      <c r="E10" s="14">
        <v>2.9160088491296001E-2</v>
      </c>
      <c r="F10" s="14"/>
      <c r="G10" s="14">
        <v>5.33778266528461E-2</v>
      </c>
      <c r="H10" s="14">
        <v>7.2459728189244302E-2</v>
      </c>
      <c r="I10" s="14">
        <v>3.9083656194520401E-2</v>
      </c>
      <c r="J10" s="14">
        <v>6.4309657358063198E-3</v>
      </c>
      <c r="K10" s="14">
        <v>1.1887709435258799E-2</v>
      </c>
      <c r="L10" s="14">
        <v>2.6974488527803102E-3</v>
      </c>
      <c r="M10" s="14"/>
      <c r="N10" s="14">
        <v>3.2141316973569603E-2</v>
      </c>
      <c r="O10" s="14">
        <v>1.71268269467762E-2</v>
      </c>
      <c r="P10" s="14">
        <v>2.7460555904049E-2</v>
      </c>
      <c r="Q10" s="14">
        <v>4.1147611864843503E-2</v>
      </c>
      <c r="R10" s="14"/>
      <c r="S10" s="14">
        <v>4.7349006614106598E-2</v>
      </c>
      <c r="T10" s="14">
        <v>7.8791413358760103E-3</v>
      </c>
      <c r="U10" s="14">
        <v>1.50110447810534E-2</v>
      </c>
      <c r="V10" s="14">
        <v>1.6708100999683399E-2</v>
      </c>
      <c r="W10" s="14">
        <v>3.8258046422932901E-2</v>
      </c>
      <c r="X10" s="14">
        <v>2.2489679666320799E-2</v>
      </c>
      <c r="Y10" s="14">
        <v>1.5669873265352002E-2</v>
      </c>
      <c r="Z10" s="14">
        <v>3.9543298838164202E-2</v>
      </c>
      <c r="AA10" s="14">
        <v>5.7418846870816297E-2</v>
      </c>
      <c r="AB10" s="14">
        <v>3.0604446440624801E-2</v>
      </c>
      <c r="AC10" s="14">
        <v>0</v>
      </c>
      <c r="AD10" s="14">
        <v>8.7109865559644603E-2</v>
      </c>
      <c r="AE10" s="14"/>
      <c r="AF10" s="14">
        <v>3.2095555943311399E-2</v>
      </c>
      <c r="AG10" s="14">
        <v>3.6366935223238299E-2</v>
      </c>
      <c r="AH10" s="14">
        <v>1.51531529835732E-2</v>
      </c>
      <c r="AI10" s="14">
        <v>1.5909211016524399E-2</v>
      </c>
      <c r="AJ10" s="14">
        <v>0</v>
      </c>
      <c r="AK10" s="14"/>
      <c r="AL10" s="14">
        <v>1.6144179849803701E-2</v>
      </c>
      <c r="AM10" s="14">
        <v>0.12810539391029599</v>
      </c>
      <c r="AN10" s="14">
        <v>1.48461756006539E-2</v>
      </c>
      <c r="AO10" s="14"/>
      <c r="AP10" s="14">
        <v>2.8310161884584899E-2</v>
      </c>
      <c r="AQ10" s="14">
        <v>2.9111748289409899E-2</v>
      </c>
      <c r="AR10" s="14"/>
      <c r="AS10" s="14">
        <v>3.89346714287798E-2</v>
      </c>
      <c r="AT10" s="14">
        <v>1.7172168483873099E-2</v>
      </c>
      <c r="AU10" s="14"/>
      <c r="AV10" s="14">
        <v>4.7444852825796399E-2</v>
      </c>
      <c r="AW10" s="14">
        <v>2.2704546992782002E-2</v>
      </c>
      <c r="AX10" s="14"/>
      <c r="AY10" s="14">
        <v>3.1500002264527698E-2</v>
      </c>
      <c r="AZ10" s="14">
        <v>1.6230470647486499E-2</v>
      </c>
      <c r="BA10" s="14"/>
      <c r="BB10" s="14">
        <v>3.0981939509638401E-2</v>
      </c>
      <c r="BC10" s="14">
        <v>2.28905747486127E-2</v>
      </c>
    </row>
    <row r="11" spans="2:55" x14ac:dyDescent="0.35">
      <c r="B11" s="15" t="s">
        <v>73</v>
      </c>
      <c r="C11" s="14">
        <v>3.3920906562381503E-2</v>
      </c>
      <c r="D11" s="14">
        <v>3.9364756762356297E-2</v>
      </c>
      <c r="E11" s="14">
        <v>2.91309398748456E-2</v>
      </c>
      <c r="F11" s="14"/>
      <c r="G11" s="14">
        <v>5.6849132515294401E-2</v>
      </c>
      <c r="H11" s="14">
        <v>5.6177599047320802E-2</v>
      </c>
      <c r="I11" s="14">
        <v>6.1232652860601297E-2</v>
      </c>
      <c r="J11" s="14">
        <v>2.2548449310028699E-2</v>
      </c>
      <c r="K11" s="14">
        <v>6.9531751468025196E-3</v>
      </c>
      <c r="L11" s="14">
        <v>8.5839423348093892E-3</v>
      </c>
      <c r="M11" s="14"/>
      <c r="N11" s="14">
        <v>2.9832581823558298E-2</v>
      </c>
      <c r="O11" s="14">
        <v>1.38152536088962E-2</v>
      </c>
      <c r="P11" s="14">
        <v>5.66589049876031E-2</v>
      </c>
      <c r="Q11" s="14">
        <v>3.8787488668606103E-2</v>
      </c>
      <c r="R11" s="14"/>
      <c r="S11" s="14">
        <v>6.7038744078530693E-2</v>
      </c>
      <c r="T11" s="14">
        <v>2.23707330326713E-2</v>
      </c>
      <c r="U11" s="14">
        <v>1.2180999558043901E-2</v>
      </c>
      <c r="V11" s="14">
        <v>4.6717223299282198E-2</v>
      </c>
      <c r="W11" s="14">
        <v>6.3325761681426701E-2</v>
      </c>
      <c r="X11" s="14">
        <v>3.5235115251584501E-2</v>
      </c>
      <c r="Y11" s="14">
        <v>3.7682163041203899E-2</v>
      </c>
      <c r="Z11" s="14">
        <v>2.5925636482233099E-2</v>
      </c>
      <c r="AA11" s="14">
        <v>0</v>
      </c>
      <c r="AB11" s="14">
        <v>1.09183139288944E-2</v>
      </c>
      <c r="AC11" s="14">
        <v>1.6152258985546501E-2</v>
      </c>
      <c r="AD11" s="14">
        <v>8.0200968954599605E-2</v>
      </c>
      <c r="AE11" s="14"/>
      <c r="AF11" s="14">
        <v>2.9408763617499799E-2</v>
      </c>
      <c r="AG11" s="14">
        <v>4.0251599184993603E-2</v>
      </c>
      <c r="AH11" s="14">
        <v>1.7920144755305199E-2</v>
      </c>
      <c r="AI11" s="14">
        <v>5.0436296254885202E-2</v>
      </c>
      <c r="AJ11" s="14">
        <v>2.2505226543527799E-2</v>
      </c>
      <c r="AK11" s="14"/>
      <c r="AL11" s="14">
        <v>2.82336815771904E-2</v>
      </c>
      <c r="AM11" s="14">
        <v>8.7616388021403896E-2</v>
      </c>
      <c r="AN11" s="14">
        <v>0</v>
      </c>
      <c r="AO11" s="14"/>
      <c r="AP11" s="14">
        <v>4.4936740955153501E-2</v>
      </c>
      <c r="AQ11" s="14">
        <v>2.3511208949433999E-2</v>
      </c>
      <c r="AR11" s="14"/>
      <c r="AS11" s="14">
        <v>3.9195472120732003E-2</v>
      </c>
      <c r="AT11" s="14">
        <v>2.3171076612439102E-2</v>
      </c>
      <c r="AU11" s="14"/>
      <c r="AV11" s="14">
        <v>5.6688372863663503E-2</v>
      </c>
      <c r="AW11" s="14">
        <v>2.3189614724110699E-2</v>
      </c>
      <c r="AX11" s="14"/>
      <c r="AY11" s="14">
        <v>3.5038046054343401E-2</v>
      </c>
      <c r="AZ11" s="14">
        <v>1.8994900523492501E-2</v>
      </c>
      <c r="BA11" s="14"/>
      <c r="BB11" s="14">
        <v>2.8483941941006501E-2</v>
      </c>
      <c r="BC11" s="14">
        <v>1.6441581679486901E-2</v>
      </c>
    </row>
    <row r="12" spans="2:55" x14ac:dyDescent="0.35">
      <c r="B12" s="15" t="s">
        <v>74</v>
      </c>
      <c r="C12" s="14">
        <v>4.3168799301847298E-2</v>
      </c>
      <c r="D12" s="14">
        <v>6.5228423669180802E-2</v>
      </c>
      <c r="E12" s="14">
        <v>2.34578461681016E-2</v>
      </c>
      <c r="F12" s="14"/>
      <c r="G12" s="14">
        <v>0.17301586974507199</v>
      </c>
      <c r="H12" s="14">
        <v>8.3997755575527105E-2</v>
      </c>
      <c r="I12" s="14">
        <v>3.1645170553038497E-2</v>
      </c>
      <c r="J12" s="14">
        <v>1.28831136196331E-2</v>
      </c>
      <c r="K12" s="14">
        <v>0</v>
      </c>
      <c r="L12" s="14">
        <v>0</v>
      </c>
      <c r="M12" s="14"/>
      <c r="N12" s="14">
        <v>5.5028688694469197E-2</v>
      </c>
      <c r="O12" s="14">
        <v>2.6736162912765801E-2</v>
      </c>
      <c r="P12" s="14">
        <v>7.1058910359411004E-2</v>
      </c>
      <c r="Q12" s="14">
        <v>2.0689583044875101E-2</v>
      </c>
      <c r="R12" s="14"/>
      <c r="S12" s="14">
        <v>8.56225296612768E-2</v>
      </c>
      <c r="T12" s="14">
        <v>2.3182422097996602E-2</v>
      </c>
      <c r="U12" s="14">
        <v>4.7371305490429401E-2</v>
      </c>
      <c r="V12" s="14">
        <v>1.3068775213606601E-2</v>
      </c>
      <c r="W12" s="14">
        <v>3.0139081144357201E-2</v>
      </c>
      <c r="X12" s="14">
        <v>7.3048685338421404E-2</v>
      </c>
      <c r="Y12" s="14">
        <v>4.2356517003097602E-2</v>
      </c>
      <c r="Z12" s="14">
        <v>6.7461705727292404E-2</v>
      </c>
      <c r="AA12" s="14">
        <v>2.9515053122396301E-2</v>
      </c>
      <c r="AB12" s="14">
        <v>2.4112503942092401E-2</v>
      </c>
      <c r="AC12" s="14">
        <v>5.1562986941331997E-2</v>
      </c>
      <c r="AD12" s="14">
        <v>0</v>
      </c>
      <c r="AE12" s="14"/>
      <c r="AF12" s="14">
        <v>4.0001907746104001E-2</v>
      </c>
      <c r="AG12" s="14">
        <v>6.6645332530592599E-2</v>
      </c>
      <c r="AH12" s="14">
        <v>1.6375188652320901E-2</v>
      </c>
      <c r="AI12" s="14">
        <v>4.6154113306467903E-2</v>
      </c>
      <c r="AJ12" s="14">
        <v>5.34132579841195E-2</v>
      </c>
      <c r="AK12" s="14"/>
      <c r="AL12" s="14">
        <v>2.8966378558624498E-2</v>
      </c>
      <c r="AM12" s="14">
        <v>0.14828037518883599</v>
      </c>
      <c r="AN12" s="14">
        <v>2.81128208854621E-2</v>
      </c>
      <c r="AO12" s="14"/>
      <c r="AP12" s="14">
        <v>4.8286459408987903E-2</v>
      </c>
      <c r="AQ12" s="14">
        <v>4.0393528520651797E-2</v>
      </c>
      <c r="AR12" s="14"/>
      <c r="AS12" s="14">
        <v>5.4119037182716601E-2</v>
      </c>
      <c r="AT12" s="14">
        <v>2.9479861688068501E-2</v>
      </c>
      <c r="AU12" s="14"/>
      <c r="AV12" s="14">
        <v>9.0637513143169202E-2</v>
      </c>
      <c r="AW12" s="14">
        <v>2.4864153711676301E-2</v>
      </c>
      <c r="AX12" s="14"/>
      <c r="AY12" s="14">
        <v>5.1290325205868598E-2</v>
      </c>
      <c r="AZ12" s="14">
        <v>7.9985513718344604E-3</v>
      </c>
      <c r="BA12" s="14"/>
      <c r="BB12" s="14">
        <v>5.1519740493969401E-2</v>
      </c>
      <c r="BC12" s="14">
        <v>2.2015931610143001E-2</v>
      </c>
    </row>
    <row r="13" spans="2:55" x14ac:dyDescent="0.35">
      <c r="B13" s="15" t="s">
        <v>75</v>
      </c>
      <c r="C13" s="14">
        <v>4.89519069853767E-2</v>
      </c>
      <c r="D13" s="14">
        <v>7.9797251505621905E-2</v>
      </c>
      <c r="E13" s="14">
        <v>2.1354217450051699E-2</v>
      </c>
      <c r="F13" s="14"/>
      <c r="G13" s="14">
        <v>0.115469809651183</v>
      </c>
      <c r="H13" s="14">
        <v>9.6004207823382898E-2</v>
      </c>
      <c r="I13" s="14">
        <v>4.3871930467996298E-2</v>
      </c>
      <c r="J13" s="14">
        <v>2.6747566281688898E-2</v>
      </c>
      <c r="K13" s="14">
        <v>2.2580922022415899E-2</v>
      </c>
      <c r="L13" s="14">
        <v>1.29881029510278E-2</v>
      </c>
      <c r="M13" s="14"/>
      <c r="N13" s="14">
        <v>5.77356142198912E-2</v>
      </c>
      <c r="O13" s="14">
        <v>3.6482918512774902E-2</v>
      </c>
      <c r="P13" s="14">
        <v>8.0817518655170603E-2</v>
      </c>
      <c r="Q13" s="14">
        <v>2.2386183878228001E-2</v>
      </c>
      <c r="R13" s="14"/>
      <c r="S13" s="14">
        <v>9.9005572530700206E-2</v>
      </c>
      <c r="T13" s="14">
        <v>1.8702200834426301E-2</v>
      </c>
      <c r="U13" s="14">
        <v>4.5625257530161098E-2</v>
      </c>
      <c r="V13" s="14">
        <v>2.5383465039677099E-2</v>
      </c>
      <c r="W13" s="14">
        <v>3.1318382636369303E-2</v>
      </c>
      <c r="X13" s="14">
        <v>7.2826460772321799E-2</v>
      </c>
      <c r="Y13" s="14">
        <v>7.1476422373372303E-2</v>
      </c>
      <c r="Z13" s="14">
        <v>0</v>
      </c>
      <c r="AA13" s="14">
        <v>4.8727486502386397E-2</v>
      </c>
      <c r="AB13" s="14">
        <v>4.1962748829164898E-2</v>
      </c>
      <c r="AC13" s="14">
        <v>1.9550716460058501E-2</v>
      </c>
      <c r="AD13" s="14">
        <v>6.0509992789108999E-2</v>
      </c>
      <c r="AE13" s="14"/>
      <c r="AF13" s="14">
        <v>3.8535071539646602E-2</v>
      </c>
      <c r="AG13" s="14">
        <v>6.5826276489903898E-2</v>
      </c>
      <c r="AH13" s="14">
        <v>2.9312383286234801E-2</v>
      </c>
      <c r="AI13" s="14">
        <v>3.5964440898407099E-2</v>
      </c>
      <c r="AJ13" s="14">
        <v>5.2548561560149101E-2</v>
      </c>
      <c r="AK13" s="14"/>
      <c r="AL13" s="14">
        <v>4.0938490122787601E-2</v>
      </c>
      <c r="AM13" s="14">
        <v>0.103708746857675</v>
      </c>
      <c r="AN13" s="14">
        <v>5.1393322453614401E-2</v>
      </c>
      <c r="AO13" s="14"/>
      <c r="AP13" s="14">
        <v>7.3532214363710199E-2</v>
      </c>
      <c r="AQ13" s="14">
        <v>3.2549421412164402E-2</v>
      </c>
      <c r="AR13" s="14"/>
      <c r="AS13" s="14">
        <v>6.2296190392876302E-2</v>
      </c>
      <c r="AT13" s="14">
        <v>3.20802287135286E-2</v>
      </c>
      <c r="AU13" s="14"/>
      <c r="AV13" s="14">
        <v>7.2927813762898697E-2</v>
      </c>
      <c r="AW13" s="14">
        <v>4.2048190718948102E-2</v>
      </c>
      <c r="AX13" s="14"/>
      <c r="AY13" s="14">
        <v>5.6299535065212403E-2</v>
      </c>
      <c r="AZ13" s="14">
        <v>1.93197116153099E-2</v>
      </c>
      <c r="BA13" s="14"/>
      <c r="BB13" s="14">
        <v>5.6990360454323499E-2</v>
      </c>
      <c r="BC13" s="14">
        <v>2.7418922505272E-2</v>
      </c>
    </row>
    <row r="14" spans="2:55" x14ac:dyDescent="0.35">
      <c r="B14" s="15" t="s">
        <v>76</v>
      </c>
      <c r="C14" s="14">
        <v>0.18905084638733799</v>
      </c>
      <c r="D14" s="14">
        <v>0.19173393768248201</v>
      </c>
      <c r="E14" s="14">
        <v>0.185707546807862</v>
      </c>
      <c r="F14" s="14"/>
      <c r="G14" s="14">
        <v>0.19349835010903099</v>
      </c>
      <c r="H14" s="14">
        <v>0.20899030429909901</v>
      </c>
      <c r="I14" s="14">
        <v>0.15145261471593999</v>
      </c>
      <c r="J14" s="14">
        <v>0.128867069978189</v>
      </c>
      <c r="K14" s="14">
        <v>0.15441339471318499</v>
      </c>
      <c r="L14" s="14">
        <v>0.25811585906080198</v>
      </c>
      <c r="M14" s="14"/>
      <c r="N14" s="14">
        <v>0.216483904347128</v>
      </c>
      <c r="O14" s="14">
        <v>0.19889031025585599</v>
      </c>
      <c r="P14" s="14">
        <v>0.14387657553008201</v>
      </c>
      <c r="Q14" s="14">
        <v>0.18322448240771599</v>
      </c>
      <c r="R14" s="14"/>
      <c r="S14" s="14">
        <v>0.17930093044824699</v>
      </c>
      <c r="T14" s="14">
        <v>0.21110987805765699</v>
      </c>
      <c r="U14" s="14">
        <v>0.25793538125798599</v>
      </c>
      <c r="V14" s="14">
        <v>0.170559236469736</v>
      </c>
      <c r="W14" s="14">
        <v>0.21810664331216201</v>
      </c>
      <c r="X14" s="14">
        <v>0.173479741666764</v>
      </c>
      <c r="Y14" s="14">
        <v>0.13223722812998001</v>
      </c>
      <c r="Z14" s="14">
        <v>0.18423813544881601</v>
      </c>
      <c r="AA14" s="14">
        <v>0.17493314308716101</v>
      </c>
      <c r="AB14" s="14">
        <v>0.28079006874574802</v>
      </c>
      <c r="AC14" s="14">
        <v>0.110558353886529</v>
      </c>
      <c r="AD14" s="14">
        <v>6.0673349151850201E-2</v>
      </c>
      <c r="AE14" s="14"/>
      <c r="AF14" s="14">
        <v>0.241727354790576</v>
      </c>
      <c r="AG14" s="14">
        <v>0.19402062402228001</v>
      </c>
      <c r="AH14" s="14">
        <v>0.16336482650577799</v>
      </c>
      <c r="AI14" s="14">
        <v>0.18355216438425301</v>
      </c>
      <c r="AJ14" s="14">
        <v>0.18402065926928499</v>
      </c>
      <c r="AK14" s="14"/>
      <c r="AL14" s="14">
        <v>0.19489245664035201</v>
      </c>
      <c r="AM14" s="14">
        <v>0.198982404948125</v>
      </c>
      <c r="AN14" s="14">
        <v>6.7459594728331004E-2</v>
      </c>
      <c r="AO14" s="14"/>
      <c r="AP14" s="14">
        <v>0.15597768340829199</v>
      </c>
      <c r="AQ14" s="14">
        <v>0.216066015479256</v>
      </c>
      <c r="AR14" s="14"/>
      <c r="AS14" s="14">
        <v>0.18843861935322201</v>
      </c>
      <c r="AT14" s="14">
        <v>0.196721390363016</v>
      </c>
      <c r="AU14" s="14"/>
      <c r="AV14" s="14">
        <v>0.247292751517525</v>
      </c>
      <c r="AW14" s="14">
        <v>0.17015939229829</v>
      </c>
      <c r="AX14" s="14"/>
      <c r="AY14" s="14">
        <v>0.19642724289427799</v>
      </c>
      <c r="AZ14" s="14">
        <v>0.25868214374772303</v>
      </c>
      <c r="BA14" s="14"/>
      <c r="BB14" s="14">
        <v>0.19953141146037401</v>
      </c>
      <c r="BC14" s="14">
        <v>0.16353517588615599</v>
      </c>
    </row>
    <row r="15" spans="2:55" x14ac:dyDescent="0.35">
      <c r="B15" s="15" t="s">
        <v>77</v>
      </c>
      <c r="C15" s="14">
        <v>0.274649791448698</v>
      </c>
      <c r="D15" s="14">
        <v>0.25829985970741998</v>
      </c>
      <c r="E15" s="14">
        <v>0.290237905656208</v>
      </c>
      <c r="F15" s="14"/>
      <c r="G15" s="14">
        <v>0.14027550270384001</v>
      </c>
      <c r="H15" s="14">
        <v>0.12819336951115901</v>
      </c>
      <c r="I15" s="14">
        <v>0.19207778455802699</v>
      </c>
      <c r="J15" s="14">
        <v>0.216185205434997</v>
      </c>
      <c r="K15" s="14">
        <v>0.40282751881370599</v>
      </c>
      <c r="L15" s="14">
        <v>0.47910242911227202</v>
      </c>
      <c r="M15" s="14"/>
      <c r="N15" s="14">
        <v>0.312131603111931</v>
      </c>
      <c r="O15" s="14">
        <v>0.269536167722083</v>
      </c>
      <c r="P15" s="14">
        <v>0.232418518247479</v>
      </c>
      <c r="Q15" s="14">
        <v>0.277717225139959</v>
      </c>
      <c r="R15" s="14"/>
      <c r="S15" s="14">
        <v>0.167441845347019</v>
      </c>
      <c r="T15" s="14">
        <v>0.349119876908567</v>
      </c>
      <c r="U15" s="14">
        <v>0.20703636712844301</v>
      </c>
      <c r="V15" s="14">
        <v>0.29636115070881802</v>
      </c>
      <c r="W15" s="14">
        <v>0.25710295528976201</v>
      </c>
      <c r="X15" s="14">
        <v>0.24383563063960501</v>
      </c>
      <c r="Y15" s="14">
        <v>0.25088664263296301</v>
      </c>
      <c r="Z15" s="14">
        <v>0.31004815840090699</v>
      </c>
      <c r="AA15" s="14">
        <v>0.33532848417343702</v>
      </c>
      <c r="AB15" s="14">
        <v>0.33963188743571099</v>
      </c>
      <c r="AC15" s="14">
        <v>0.34204696209241098</v>
      </c>
      <c r="AD15" s="14">
        <v>0.16988637795817699</v>
      </c>
      <c r="AE15" s="14"/>
      <c r="AF15" s="14">
        <v>0.30316883393104799</v>
      </c>
      <c r="AG15" s="14">
        <v>0.26335967874127397</v>
      </c>
      <c r="AH15" s="14">
        <v>0.36979105666905598</v>
      </c>
      <c r="AI15" s="14">
        <v>0.26102185004790901</v>
      </c>
      <c r="AJ15" s="14">
        <v>0.19548216090602</v>
      </c>
      <c r="AK15" s="14"/>
      <c r="AL15" s="14">
        <v>0.29725882196006997</v>
      </c>
      <c r="AM15" s="14">
        <v>9.2402859136224494E-2</v>
      </c>
      <c r="AN15" s="14">
        <v>0.33447434288334799</v>
      </c>
      <c r="AO15" s="14"/>
      <c r="AP15" s="14">
        <v>0.21005566502332701</v>
      </c>
      <c r="AQ15" s="14">
        <v>0.32132307289810202</v>
      </c>
      <c r="AR15" s="14"/>
      <c r="AS15" s="14">
        <v>0.23580563974465699</v>
      </c>
      <c r="AT15" s="14">
        <v>0.32873708093475901</v>
      </c>
      <c r="AU15" s="14"/>
      <c r="AV15" s="14">
        <v>0.19647821434593099</v>
      </c>
      <c r="AW15" s="14">
        <v>0.30829397762696098</v>
      </c>
      <c r="AX15" s="14"/>
      <c r="AY15" s="14">
        <v>0.25053294397674503</v>
      </c>
      <c r="AZ15" s="14">
        <v>0.30116937671938498</v>
      </c>
      <c r="BA15" s="14"/>
      <c r="BB15" s="14">
        <v>0.28095742808785601</v>
      </c>
      <c r="BC15" s="14">
        <v>0.26427011758115099</v>
      </c>
    </row>
    <row r="16" spans="2:55" x14ac:dyDescent="0.35">
      <c r="B16" s="15" t="s">
        <v>78</v>
      </c>
      <c r="C16" s="14">
        <v>0.223685799882576</v>
      </c>
      <c r="D16" s="14">
        <v>0.197920029509007</v>
      </c>
      <c r="E16" s="14">
        <v>0.247583379941894</v>
      </c>
      <c r="F16" s="14"/>
      <c r="G16" s="14">
        <v>0.15187732669116799</v>
      </c>
      <c r="H16" s="14">
        <v>0.20745308628752901</v>
      </c>
      <c r="I16" s="14">
        <v>0.29752675222569502</v>
      </c>
      <c r="J16" s="14">
        <v>0.33857036361944398</v>
      </c>
      <c r="K16" s="14">
        <v>0.23925806821582599</v>
      </c>
      <c r="L16" s="14">
        <v>0.13404240477909801</v>
      </c>
      <c r="M16" s="14"/>
      <c r="N16" s="14">
        <v>0.19074801821029</v>
      </c>
      <c r="O16" s="14">
        <v>0.26617997724271297</v>
      </c>
      <c r="P16" s="14">
        <v>0.226839017889817</v>
      </c>
      <c r="Q16" s="14">
        <v>0.214712026980001</v>
      </c>
      <c r="R16" s="14"/>
      <c r="S16" s="14">
        <v>0.206705007061466</v>
      </c>
      <c r="T16" s="14">
        <v>0.199653653652692</v>
      </c>
      <c r="U16" s="14">
        <v>0.20616155966489</v>
      </c>
      <c r="V16" s="14">
        <v>0.284689908666031</v>
      </c>
      <c r="W16" s="14">
        <v>0.23126427964406401</v>
      </c>
      <c r="X16" s="14">
        <v>0.26052600473068899</v>
      </c>
      <c r="Y16" s="14">
        <v>0.30544351776816703</v>
      </c>
      <c r="Z16" s="14">
        <v>0.28285081856197403</v>
      </c>
      <c r="AA16" s="14">
        <v>0.16804600831875099</v>
      </c>
      <c r="AB16" s="14">
        <v>8.9500773288498994E-2</v>
      </c>
      <c r="AC16" s="14">
        <v>0.25711840540584902</v>
      </c>
      <c r="AD16" s="14">
        <v>0.43254282790967702</v>
      </c>
      <c r="AE16" s="14"/>
      <c r="AF16" s="14">
        <v>0.178019400633596</v>
      </c>
      <c r="AG16" s="14">
        <v>0.204665193838032</v>
      </c>
      <c r="AH16" s="14">
        <v>0.224411979746382</v>
      </c>
      <c r="AI16" s="14">
        <v>0.193412442382315</v>
      </c>
      <c r="AJ16" s="14">
        <v>0.35838212601321601</v>
      </c>
      <c r="AK16" s="14"/>
      <c r="AL16" s="14">
        <v>0.23389572848336401</v>
      </c>
      <c r="AM16" s="14">
        <v>0.13316536476399299</v>
      </c>
      <c r="AN16" s="14">
        <v>0.27045929014025699</v>
      </c>
      <c r="AO16" s="14"/>
      <c r="AP16" s="14">
        <v>0.23708543358657699</v>
      </c>
      <c r="AQ16" s="14">
        <v>0.21399332537122301</v>
      </c>
      <c r="AR16" s="14"/>
      <c r="AS16" s="14">
        <v>0.22620369532940701</v>
      </c>
      <c r="AT16" s="14">
        <v>0.21440334086184701</v>
      </c>
      <c r="AU16" s="14"/>
      <c r="AV16" s="14">
        <v>0.181355273071622</v>
      </c>
      <c r="AW16" s="14">
        <v>0.23892148688087</v>
      </c>
      <c r="AX16" s="14"/>
      <c r="AY16" s="14">
        <v>0.227164298363635</v>
      </c>
      <c r="AZ16" s="14">
        <v>0.17218227478145501</v>
      </c>
      <c r="BA16" s="14"/>
      <c r="BB16" s="14">
        <v>0.20651550705122501</v>
      </c>
      <c r="BC16" s="14">
        <v>0.28482707337285201</v>
      </c>
    </row>
    <row r="17" spans="2:55" x14ac:dyDescent="0.35">
      <c r="B17" s="15" t="s">
        <v>449</v>
      </c>
      <c r="C17" s="20">
        <v>0.14741256069935399</v>
      </c>
      <c r="D17" s="20">
        <v>0.12532053755709899</v>
      </c>
      <c r="E17" s="20">
        <v>0.16610128997493001</v>
      </c>
      <c r="F17" s="20"/>
      <c r="G17" s="20">
        <v>0.109222826048338</v>
      </c>
      <c r="H17" s="20">
        <v>0.133895226793393</v>
      </c>
      <c r="I17" s="20">
        <v>0.15967455020073601</v>
      </c>
      <c r="J17" s="20">
        <v>0.24776726602021301</v>
      </c>
      <c r="K17" s="20">
        <v>0.152749691206919</v>
      </c>
      <c r="L17" s="20">
        <v>9.87884254435175E-2</v>
      </c>
      <c r="M17" s="20"/>
      <c r="N17" s="20">
        <v>8.6574977869940395E-2</v>
      </c>
      <c r="O17" s="20">
        <v>0.16809606232434901</v>
      </c>
      <c r="P17" s="20">
        <v>0.156329540379227</v>
      </c>
      <c r="Q17" s="20">
        <v>0.19129014433774799</v>
      </c>
      <c r="R17" s="20"/>
      <c r="S17" s="20">
        <v>0.137559499913123</v>
      </c>
      <c r="T17" s="20">
        <v>0.16322513981105799</v>
      </c>
      <c r="U17" s="20">
        <v>0.20867808458899301</v>
      </c>
      <c r="V17" s="20">
        <v>0.13772436247320599</v>
      </c>
      <c r="W17" s="20">
        <v>0.130484849868926</v>
      </c>
      <c r="X17" s="20">
        <v>0.111177517013217</v>
      </c>
      <c r="Y17" s="20">
        <v>0.13187647041587799</v>
      </c>
      <c r="Z17" s="20">
        <v>8.9932246540613006E-2</v>
      </c>
      <c r="AA17" s="20">
        <v>0.150099959169468</v>
      </c>
      <c r="AB17" s="20">
        <v>0.18247925738926499</v>
      </c>
      <c r="AC17" s="20">
        <v>0.20301031622827501</v>
      </c>
      <c r="AD17" s="20">
        <v>5.6474318044406897E-2</v>
      </c>
      <c r="AE17" s="20"/>
      <c r="AF17" s="20">
        <v>0.133944371074708</v>
      </c>
      <c r="AG17" s="20">
        <v>0.115275610427807</v>
      </c>
      <c r="AH17" s="20">
        <v>0.15527982469059001</v>
      </c>
      <c r="AI17" s="20">
        <v>0.20407354088381599</v>
      </c>
      <c r="AJ17" s="20">
        <v>0.117541563136271</v>
      </c>
      <c r="AK17" s="20"/>
      <c r="AL17" s="20">
        <v>0.15313933081344999</v>
      </c>
      <c r="AM17" s="20">
        <v>7.7533134078853705E-2</v>
      </c>
      <c r="AN17" s="20">
        <v>0.21957055316315599</v>
      </c>
      <c r="AO17" s="20"/>
      <c r="AP17" s="20">
        <v>0.193942734757753</v>
      </c>
      <c r="AQ17" s="20">
        <v>0.111851758671716</v>
      </c>
      <c r="AR17" s="20"/>
      <c r="AS17" s="20">
        <v>0.146024382167461</v>
      </c>
      <c r="AT17" s="20">
        <v>0.14695466090117101</v>
      </c>
      <c r="AU17" s="20"/>
      <c r="AV17" s="20">
        <v>9.2714890931053007E-2</v>
      </c>
      <c r="AW17" s="20">
        <v>0.16424597531325699</v>
      </c>
      <c r="AX17" s="20"/>
      <c r="AY17" s="20">
        <v>0.138407232174935</v>
      </c>
      <c r="AZ17" s="20">
        <v>0.20542257059331401</v>
      </c>
      <c r="BA17" s="20"/>
      <c r="BB17" s="20">
        <v>0.13258162087595801</v>
      </c>
      <c r="BC17" s="20">
        <v>0.19105983749713101</v>
      </c>
    </row>
    <row r="18" spans="2:55" x14ac:dyDescent="0.35">
      <c r="B18" s="16" t="s">
        <v>384</v>
      </c>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455</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725</v>
      </c>
      <c r="D7" s="10">
        <v>324</v>
      </c>
      <c r="E7" s="10">
        <v>398</v>
      </c>
      <c r="F7" s="10"/>
      <c r="G7" s="10">
        <v>107</v>
      </c>
      <c r="H7" s="10">
        <v>166</v>
      </c>
      <c r="I7" s="10">
        <v>154</v>
      </c>
      <c r="J7" s="10">
        <v>114</v>
      </c>
      <c r="K7" s="10">
        <v>90</v>
      </c>
      <c r="L7" s="10">
        <v>94</v>
      </c>
      <c r="M7" s="10"/>
      <c r="N7" s="10">
        <v>208</v>
      </c>
      <c r="O7" s="10">
        <v>204</v>
      </c>
      <c r="P7" s="10">
        <v>122</v>
      </c>
      <c r="Q7" s="10">
        <v>190</v>
      </c>
      <c r="R7" s="10"/>
      <c r="S7" s="10">
        <v>109</v>
      </c>
      <c r="T7" s="10">
        <v>88</v>
      </c>
      <c r="U7" s="10">
        <v>57</v>
      </c>
      <c r="V7" s="10">
        <v>61</v>
      </c>
      <c r="W7" s="10">
        <v>52</v>
      </c>
      <c r="X7" s="10">
        <v>71</v>
      </c>
      <c r="Y7" s="10">
        <v>52</v>
      </c>
      <c r="Z7" s="10">
        <v>36</v>
      </c>
      <c r="AA7" s="10">
        <v>92</v>
      </c>
      <c r="AB7" s="10">
        <v>65</v>
      </c>
      <c r="AC7" s="10">
        <v>31</v>
      </c>
      <c r="AD7" s="10">
        <v>11</v>
      </c>
      <c r="AE7" s="10"/>
      <c r="AF7" s="10">
        <v>132</v>
      </c>
      <c r="AG7" s="10">
        <v>297</v>
      </c>
      <c r="AH7" s="10">
        <v>59</v>
      </c>
      <c r="AI7" s="10">
        <v>76</v>
      </c>
      <c r="AJ7" s="10">
        <v>36</v>
      </c>
      <c r="AK7" s="10"/>
      <c r="AL7" s="10">
        <v>595</v>
      </c>
      <c r="AM7" s="10">
        <v>103</v>
      </c>
      <c r="AN7" s="10">
        <v>27</v>
      </c>
      <c r="AO7" s="10"/>
      <c r="AP7" s="10">
        <v>311</v>
      </c>
      <c r="AQ7" s="10">
        <v>408</v>
      </c>
      <c r="AR7" s="10"/>
      <c r="AS7" s="10">
        <v>449</v>
      </c>
      <c r="AT7" s="10">
        <v>257</v>
      </c>
      <c r="AU7" s="10"/>
      <c r="AV7" s="10">
        <v>210</v>
      </c>
      <c r="AW7" s="10">
        <v>494</v>
      </c>
      <c r="AX7" s="10"/>
      <c r="AY7" s="10">
        <v>548</v>
      </c>
      <c r="AZ7" s="10">
        <v>51</v>
      </c>
      <c r="BA7" s="10"/>
      <c r="BB7" s="10">
        <v>512</v>
      </c>
      <c r="BC7" s="10">
        <v>77</v>
      </c>
    </row>
    <row r="8" spans="2:55" ht="30" customHeight="1" x14ac:dyDescent="0.35">
      <c r="B8" s="11" t="s">
        <v>19</v>
      </c>
      <c r="C8" s="11">
        <v>738</v>
      </c>
      <c r="D8" s="11">
        <v>335</v>
      </c>
      <c r="E8" s="11">
        <v>399</v>
      </c>
      <c r="F8" s="11"/>
      <c r="G8" s="11">
        <v>127</v>
      </c>
      <c r="H8" s="11">
        <v>174</v>
      </c>
      <c r="I8" s="11">
        <v>151</v>
      </c>
      <c r="J8" s="11">
        <v>111</v>
      </c>
      <c r="K8" s="11">
        <v>88</v>
      </c>
      <c r="L8" s="11">
        <v>88</v>
      </c>
      <c r="M8" s="11"/>
      <c r="N8" s="11">
        <v>192</v>
      </c>
      <c r="O8" s="11">
        <v>190</v>
      </c>
      <c r="P8" s="11">
        <v>148</v>
      </c>
      <c r="Q8" s="11">
        <v>206</v>
      </c>
      <c r="R8" s="11"/>
      <c r="S8" s="11">
        <v>113</v>
      </c>
      <c r="T8" s="11">
        <v>85</v>
      </c>
      <c r="U8" s="11">
        <v>57</v>
      </c>
      <c r="V8" s="11">
        <v>63</v>
      </c>
      <c r="W8" s="11">
        <v>50</v>
      </c>
      <c r="X8" s="11">
        <v>67</v>
      </c>
      <c r="Y8" s="11">
        <v>53</v>
      </c>
      <c r="Z8" s="11">
        <v>33</v>
      </c>
      <c r="AA8" s="11">
        <v>90</v>
      </c>
      <c r="AB8" s="11">
        <v>70</v>
      </c>
      <c r="AC8" s="11">
        <v>34</v>
      </c>
      <c r="AD8" s="11">
        <v>21</v>
      </c>
      <c r="AE8" s="11"/>
      <c r="AF8" s="11">
        <v>126</v>
      </c>
      <c r="AG8" s="11">
        <v>302</v>
      </c>
      <c r="AH8" s="11">
        <v>58</v>
      </c>
      <c r="AI8" s="11">
        <v>79</v>
      </c>
      <c r="AJ8" s="11">
        <v>38</v>
      </c>
      <c r="AK8" s="11"/>
      <c r="AL8" s="11">
        <v>605</v>
      </c>
      <c r="AM8" s="11">
        <v>108</v>
      </c>
      <c r="AN8" s="11">
        <v>24</v>
      </c>
      <c r="AO8" s="11"/>
      <c r="AP8" s="11">
        <v>316</v>
      </c>
      <c r="AQ8" s="11">
        <v>415</v>
      </c>
      <c r="AR8" s="11"/>
      <c r="AS8" s="11">
        <v>460</v>
      </c>
      <c r="AT8" s="11">
        <v>258</v>
      </c>
      <c r="AU8" s="11"/>
      <c r="AV8" s="11">
        <v>213</v>
      </c>
      <c r="AW8" s="11">
        <v>503</v>
      </c>
      <c r="AX8" s="11"/>
      <c r="AY8" s="11">
        <v>556</v>
      </c>
      <c r="AZ8" s="11">
        <v>51</v>
      </c>
      <c r="BA8" s="11"/>
      <c r="BB8" s="11">
        <v>522</v>
      </c>
      <c r="BC8" s="11">
        <v>76</v>
      </c>
    </row>
    <row r="9" spans="2:55" x14ac:dyDescent="0.35">
      <c r="B9" s="15" t="s">
        <v>71</v>
      </c>
      <c r="C9" s="14">
        <v>1.1345699752607101E-2</v>
      </c>
      <c r="D9" s="14">
        <v>1.0596814607000999E-2</v>
      </c>
      <c r="E9" s="14">
        <v>1.2059614873843201E-2</v>
      </c>
      <c r="F9" s="14"/>
      <c r="G9" s="14">
        <v>1.6100918923411402E-2</v>
      </c>
      <c r="H9" s="14">
        <v>4.4773822347027202E-3</v>
      </c>
      <c r="I9" s="14">
        <v>2.5613680250350799E-2</v>
      </c>
      <c r="J9" s="14">
        <v>0</v>
      </c>
      <c r="K9" s="14">
        <v>9.62449682272749E-3</v>
      </c>
      <c r="L9" s="14">
        <v>9.6657107774726306E-3</v>
      </c>
      <c r="M9" s="14"/>
      <c r="N9" s="14">
        <v>2.2539225643581101E-2</v>
      </c>
      <c r="O9" s="14">
        <v>4.7257512082827203E-3</v>
      </c>
      <c r="P9" s="14">
        <v>1.54267070453023E-2</v>
      </c>
      <c r="Q9" s="14">
        <v>4.1283716671322102E-3</v>
      </c>
      <c r="R9" s="14"/>
      <c r="S9" s="14">
        <v>7.4949359958026004E-3</v>
      </c>
      <c r="T9" s="14">
        <v>1.0565583804169601E-2</v>
      </c>
      <c r="U9" s="14">
        <v>0</v>
      </c>
      <c r="V9" s="14">
        <v>1.48793088963864E-2</v>
      </c>
      <c r="W9" s="14">
        <v>2.26040556636826E-2</v>
      </c>
      <c r="X9" s="14">
        <v>1.15823008250923E-2</v>
      </c>
      <c r="Y9" s="14">
        <v>0</v>
      </c>
      <c r="Z9" s="14">
        <v>0</v>
      </c>
      <c r="AA9" s="14">
        <v>3.2601289242321502E-2</v>
      </c>
      <c r="AB9" s="14">
        <v>1.2063989625249899E-2</v>
      </c>
      <c r="AC9" s="14">
        <v>0</v>
      </c>
      <c r="AD9" s="14">
        <v>0</v>
      </c>
      <c r="AE9" s="14"/>
      <c r="AF9" s="14">
        <v>1.32921046226178E-2</v>
      </c>
      <c r="AG9" s="14">
        <v>5.9915245245119797E-3</v>
      </c>
      <c r="AH9" s="14">
        <v>1.9932946532183402E-2</v>
      </c>
      <c r="AI9" s="14">
        <v>1.44031903068429E-2</v>
      </c>
      <c r="AJ9" s="14">
        <v>2.3491930183348501E-2</v>
      </c>
      <c r="AK9" s="14"/>
      <c r="AL9" s="14">
        <v>2.8906864485988598E-3</v>
      </c>
      <c r="AM9" s="14">
        <v>6.1060916979447398E-2</v>
      </c>
      <c r="AN9" s="14">
        <v>0</v>
      </c>
      <c r="AO9" s="14"/>
      <c r="AP9" s="14">
        <v>1.1748559371323601E-2</v>
      </c>
      <c r="AQ9" s="14">
        <v>1.12111511060156E-2</v>
      </c>
      <c r="AR9" s="14"/>
      <c r="AS9" s="14">
        <v>6.2002444499095703E-3</v>
      </c>
      <c r="AT9" s="14">
        <v>1.6964705299741902E-2</v>
      </c>
      <c r="AU9" s="14"/>
      <c r="AV9" s="14">
        <v>2.7154974018734901E-2</v>
      </c>
      <c r="AW9" s="14">
        <v>3.3668604287041999E-3</v>
      </c>
      <c r="AX9" s="14"/>
      <c r="AY9" s="14">
        <v>1.35504540294902E-2</v>
      </c>
      <c r="AZ9" s="14">
        <v>1.6676643127094899E-2</v>
      </c>
      <c r="BA9" s="14"/>
      <c r="BB9" s="14">
        <v>1.4432367596662599E-2</v>
      </c>
      <c r="BC9" s="14">
        <v>1.10598989673824E-2</v>
      </c>
    </row>
    <row r="10" spans="2:55" x14ac:dyDescent="0.35">
      <c r="B10" s="15" t="s">
        <v>72</v>
      </c>
      <c r="C10" s="14">
        <v>3.9598305552198197E-2</v>
      </c>
      <c r="D10" s="14">
        <v>5.7663952506923397E-2</v>
      </c>
      <c r="E10" s="14">
        <v>2.4725795242001702E-2</v>
      </c>
      <c r="F10" s="14"/>
      <c r="G10" s="14">
        <v>4.3008917197856503E-2</v>
      </c>
      <c r="H10" s="14">
        <v>9.5383962309426598E-2</v>
      </c>
      <c r="I10" s="14">
        <v>3.2889618082683897E-2</v>
      </c>
      <c r="J10" s="14">
        <v>1.0387904679115101E-2</v>
      </c>
      <c r="K10" s="14">
        <v>1.21761608696161E-2</v>
      </c>
      <c r="L10" s="14">
        <v>0</v>
      </c>
      <c r="M10" s="14"/>
      <c r="N10" s="14">
        <v>4.2411350565552598E-2</v>
      </c>
      <c r="O10" s="14">
        <v>3.7848126437406301E-2</v>
      </c>
      <c r="P10" s="14">
        <v>5.7350589889561501E-2</v>
      </c>
      <c r="Q10" s="14">
        <v>2.5994105821439399E-2</v>
      </c>
      <c r="R10" s="14"/>
      <c r="S10" s="14">
        <v>5.5422354380158502E-2</v>
      </c>
      <c r="T10" s="14">
        <v>0</v>
      </c>
      <c r="U10" s="14">
        <v>1.6673197362218499E-2</v>
      </c>
      <c r="V10" s="14">
        <v>1.3410552369985E-2</v>
      </c>
      <c r="W10" s="14">
        <v>6.3224666158507706E-2</v>
      </c>
      <c r="X10" s="14">
        <v>8.0201723602323097E-2</v>
      </c>
      <c r="Y10" s="14">
        <v>2.3560236575401201E-2</v>
      </c>
      <c r="Z10" s="14">
        <v>8.0353970240283207E-2</v>
      </c>
      <c r="AA10" s="14">
        <v>7.0164585815094105E-2</v>
      </c>
      <c r="AB10" s="14">
        <v>3.3305151648496699E-2</v>
      </c>
      <c r="AC10" s="14">
        <v>0</v>
      </c>
      <c r="AD10" s="14">
        <v>0</v>
      </c>
      <c r="AE10" s="14"/>
      <c r="AF10" s="14">
        <v>4.2905420880574703E-2</v>
      </c>
      <c r="AG10" s="14">
        <v>6.8672950095660795E-2</v>
      </c>
      <c r="AH10" s="14">
        <v>1.6120560626186699E-2</v>
      </c>
      <c r="AI10" s="14">
        <v>1.0879640563645E-2</v>
      </c>
      <c r="AJ10" s="14">
        <v>3.28248241163187E-2</v>
      </c>
      <c r="AK10" s="14"/>
      <c r="AL10" s="14">
        <v>2.2640731315589201E-2</v>
      </c>
      <c r="AM10" s="14">
        <v>0.143083279622649</v>
      </c>
      <c r="AN10" s="14">
        <v>0</v>
      </c>
      <c r="AO10" s="14"/>
      <c r="AP10" s="14">
        <v>3.4306527564230901E-2</v>
      </c>
      <c r="AQ10" s="14">
        <v>3.92413517256631E-2</v>
      </c>
      <c r="AR10" s="14"/>
      <c r="AS10" s="14">
        <v>4.4887977778885202E-2</v>
      </c>
      <c r="AT10" s="14">
        <v>2.88599134419819E-2</v>
      </c>
      <c r="AU10" s="14"/>
      <c r="AV10" s="14">
        <v>4.9268604680408203E-2</v>
      </c>
      <c r="AW10" s="14">
        <v>3.7240270157026002E-2</v>
      </c>
      <c r="AX10" s="14"/>
      <c r="AY10" s="14">
        <v>4.4218335752147897E-2</v>
      </c>
      <c r="AZ10" s="14">
        <v>0</v>
      </c>
      <c r="BA10" s="14"/>
      <c r="BB10" s="14">
        <v>4.3846888551210397E-2</v>
      </c>
      <c r="BC10" s="14">
        <v>2.4863476829489799E-2</v>
      </c>
    </row>
    <row r="11" spans="2:55" x14ac:dyDescent="0.35">
      <c r="B11" s="15" t="s">
        <v>73</v>
      </c>
      <c r="C11" s="14">
        <v>4.0130940540916198E-2</v>
      </c>
      <c r="D11" s="14">
        <v>6.9120245980843306E-2</v>
      </c>
      <c r="E11" s="14">
        <v>1.6089978520724399E-2</v>
      </c>
      <c r="F11" s="14"/>
      <c r="G11" s="14">
        <v>4.4486713582009001E-2</v>
      </c>
      <c r="H11" s="14">
        <v>7.2372046922462005E-2</v>
      </c>
      <c r="I11" s="14">
        <v>5.6076032616355201E-2</v>
      </c>
      <c r="J11" s="14">
        <v>2.6453908585606901E-2</v>
      </c>
      <c r="K11" s="14">
        <v>0</v>
      </c>
      <c r="L11" s="14">
        <v>0</v>
      </c>
      <c r="M11" s="14"/>
      <c r="N11" s="14">
        <v>6.2780052435209899E-2</v>
      </c>
      <c r="O11" s="14">
        <v>1.9512086613609501E-2</v>
      </c>
      <c r="P11" s="14">
        <v>7.2318592940306403E-2</v>
      </c>
      <c r="Q11" s="14">
        <v>1.50428294967586E-2</v>
      </c>
      <c r="R11" s="14"/>
      <c r="S11" s="14">
        <v>4.1774404315602497E-2</v>
      </c>
      <c r="T11" s="14">
        <v>4.6892808912347497E-2</v>
      </c>
      <c r="U11" s="14">
        <v>1.8800217707335899E-2</v>
      </c>
      <c r="V11" s="14">
        <v>8.3366737493862905E-2</v>
      </c>
      <c r="W11" s="14">
        <v>5.0674159321307199E-2</v>
      </c>
      <c r="X11" s="14">
        <v>4.5577032632717403E-2</v>
      </c>
      <c r="Y11" s="14">
        <v>4.0746979245757799E-2</v>
      </c>
      <c r="Z11" s="14">
        <v>2.6523431827422402E-2</v>
      </c>
      <c r="AA11" s="14">
        <v>5.0967506325692399E-2</v>
      </c>
      <c r="AB11" s="14">
        <v>1.9052380678915602E-2</v>
      </c>
      <c r="AC11" s="14">
        <v>0</v>
      </c>
      <c r="AD11" s="14">
        <v>0</v>
      </c>
      <c r="AE11" s="14"/>
      <c r="AF11" s="14">
        <v>4.21427393016542E-2</v>
      </c>
      <c r="AG11" s="14">
        <v>5.4014067972525497E-2</v>
      </c>
      <c r="AH11" s="14">
        <v>2.92379404995953E-2</v>
      </c>
      <c r="AI11" s="14">
        <v>5.4964777006030197E-2</v>
      </c>
      <c r="AJ11" s="14">
        <v>2.3116189032884302E-2</v>
      </c>
      <c r="AK11" s="14"/>
      <c r="AL11" s="14">
        <v>3.06699277025539E-2</v>
      </c>
      <c r="AM11" s="14">
        <v>9.44709016885701E-2</v>
      </c>
      <c r="AN11" s="14">
        <v>3.3193256527707701E-2</v>
      </c>
      <c r="AO11" s="14"/>
      <c r="AP11" s="14">
        <v>4.3775956665190199E-2</v>
      </c>
      <c r="AQ11" s="14">
        <v>3.7963833113682698E-2</v>
      </c>
      <c r="AR11" s="14"/>
      <c r="AS11" s="14">
        <v>4.9676649401453103E-2</v>
      </c>
      <c r="AT11" s="14">
        <v>2.6317439766194599E-2</v>
      </c>
      <c r="AU11" s="14"/>
      <c r="AV11" s="14">
        <v>6.5184148135605094E-2</v>
      </c>
      <c r="AW11" s="14">
        <v>2.58627760492302E-2</v>
      </c>
      <c r="AX11" s="14"/>
      <c r="AY11" s="14">
        <v>4.78101390092514E-2</v>
      </c>
      <c r="AZ11" s="14">
        <v>2.1247748173146199E-2</v>
      </c>
      <c r="BA11" s="14"/>
      <c r="BB11" s="14">
        <v>4.3788628383036203E-2</v>
      </c>
      <c r="BC11" s="14">
        <v>2.8689566208743699E-2</v>
      </c>
    </row>
    <row r="12" spans="2:55" x14ac:dyDescent="0.35">
      <c r="B12" s="15" t="s">
        <v>74</v>
      </c>
      <c r="C12" s="14">
        <v>7.67684008591938E-2</v>
      </c>
      <c r="D12" s="14">
        <v>9.1873255903235002E-2</v>
      </c>
      <c r="E12" s="14">
        <v>6.4660782268773101E-2</v>
      </c>
      <c r="F12" s="14"/>
      <c r="G12" s="14">
        <v>0.19466426619614</v>
      </c>
      <c r="H12" s="14">
        <v>9.5769869020932499E-2</v>
      </c>
      <c r="I12" s="14">
        <v>7.0313640884529002E-2</v>
      </c>
      <c r="J12" s="14">
        <v>1.4873735937878199E-2</v>
      </c>
      <c r="K12" s="14">
        <v>2.58717257895087E-2</v>
      </c>
      <c r="L12" s="14">
        <v>9.3987249443182493E-3</v>
      </c>
      <c r="M12" s="14"/>
      <c r="N12" s="14">
        <v>8.7535834590463796E-2</v>
      </c>
      <c r="O12" s="14">
        <v>8.7954116000178301E-2</v>
      </c>
      <c r="P12" s="14">
        <v>6.8336894105414103E-2</v>
      </c>
      <c r="Q12" s="14">
        <v>6.2842081166321895E-2</v>
      </c>
      <c r="R12" s="14"/>
      <c r="S12" s="14">
        <v>0.18981947648752501</v>
      </c>
      <c r="T12" s="14">
        <v>1.0565583804169601E-2</v>
      </c>
      <c r="U12" s="14">
        <v>1.33109739237056E-2</v>
      </c>
      <c r="V12" s="14">
        <v>3.9980074400556002E-2</v>
      </c>
      <c r="W12" s="14">
        <v>3.24985443893549E-2</v>
      </c>
      <c r="X12" s="14">
        <v>8.4112054627507593E-2</v>
      </c>
      <c r="Y12" s="14">
        <v>5.5285791269501602E-2</v>
      </c>
      <c r="Z12" s="14">
        <v>7.06096971878407E-2</v>
      </c>
      <c r="AA12" s="14">
        <v>0.11387646102077199</v>
      </c>
      <c r="AB12" s="14">
        <v>3.76217643122915E-2</v>
      </c>
      <c r="AC12" s="14">
        <v>9.3567417952700793E-2</v>
      </c>
      <c r="AD12" s="14">
        <v>0.108613118560521</v>
      </c>
      <c r="AE12" s="14"/>
      <c r="AF12" s="14">
        <v>9.3513402074127602E-2</v>
      </c>
      <c r="AG12" s="14">
        <v>6.6693189894598201E-2</v>
      </c>
      <c r="AH12" s="14">
        <v>6.0125569448731098E-2</v>
      </c>
      <c r="AI12" s="14">
        <v>0.101106796444905</v>
      </c>
      <c r="AJ12" s="14">
        <v>0.174080569119129</v>
      </c>
      <c r="AK12" s="14"/>
      <c r="AL12" s="14">
        <v>6.5206122220330301E-2</v>
      </c>
      <c r="AM12" s="14">
        <v>0.15848259420328001</v>
      </c>
      <c r="AN12" s="14">
        <v>0</v>
      </c>
      <c r="AO12" s="14"/>
      <c r="AP12" s="14">
        <v>8.9709738396523797E-2</v>
      </c>
      <c r="AQ12" s="14">
        <v>6.8076073559316802E-2</v>
      </c>
      <c r="AR12" s="14"/>
      <c r="AS12" s="14">
        <v>8.6469880668260501E-2</v>
      </c>
      <c r="AT12" s="14">
        <v>5.8872726564359101E-2</v>
      </c>
      <c r="AU12" s="14"/>
      <c r="AV12" s="14">
        <v>0.16220798612835099</v>
      </c>
      <c r="AW12" s="14">
        <v>4.1233925653244602E-2</v>
      </c>
      <c r="AX12" s="14"/>
      <c r="AY12" s="14">
        <v>9.2545749699808805E-2</v>
      </c>
      <c r="AZ12" s="14">
        <v>1.69669385316919E-2</v>
      </c>
      <c r="BA12" s="14"/>
      <c r="BB12" s="14">
        <v>8.6871506686959296E-2</v>
      </c>
      <c r="BC12" s="14">
        <v>1.03708310958222E-2</v>
      </c>
    </row>
    <row r="13" spans="2:55" x14ac:dyDescent="0.35">
      <c r="B13" s="15" t="s">
        <v>75</v>
      </c>
      <c r="C13" s="14">
        <v>6.3001664712012795E-2</v>
      </c>
      <c r="D13" s="14">
        <v>8.1770846736386293E-2</v>
      </c>
      <c r="E13" s="14">
        <v>4.7713918037650897E-2</v>
      </c>
      <c r="F13" s="14"/>
      <c r="G13" s="14">
        <v>0.12714313337196501</v>
      </c>
      <c r="H13" s="14">
        <v>9.3575726780541796E-2</v>
      </c>
      <c r="I13" s="14">
        <v>4.9766281459521403E-2</v>
      </c>
      <c r="J13" s="14">
        <v>3.7171762919189603E-2</v>
      </c>
      <c r="K13" s="14">
        <v>1.8065011674416001E-2</v>
      </c>
      <c r="L13" s="14">
        <v>1.0273084378021999E-2</v>
      </c>
      <c r="M13" s="14"/>
      <c r="N13" s="14">
        <v>7.3010299623349595E-2</v>
      </c>
      <c r="O13" s="14">
        <v>5.8293983192795398E-2</v>
      </c>
      <c r="P13" s="14">
        <v>6.0545313732415999E-2</v>
      </c>
      <c r="Q13" s="14">
        <v>6.0105639075401798E-2</v>
      </c>
      <c r="R13" s="14"/>
      <c r="S13" s="14">
        <v>0.117120351198737</v>
      </c>
      <c r="T13" s="14">
        <v>4.26588257059674E-2</v>
      </c>
      <c r="U13" s="14">
        <v>3.0302443345955499E-2</v>
      </c>
      <c r="V13" s="14">
        <v>8.4430851711692498E-2</v>
      </c>
      <c r="W13" s="14">
        <v>4.4894972664632597E-2</v>
      </c>
      <c r="X13" s="14">
        <v>5.92110337751445E-2</v>
      </c>
      <c r="Y13" s="14">
        <v>2.4461028619108399E-2</v>
      </c>
      <c r="Z13" s="14">
        <v>0.120559929699195</v>
      </c>
      <c r="AA13" s="14">
        <v>8.0647548445756195E-2</v>
      </c>
      <c r="AB13" s="14">
        <v>1.6873557658414699E-2</v>
      </c>
      <c r="AC13" s="14">
        <v>0</v>
      </c>
      <c r="AD13" s="14">
        <v>0.122058020607173</v>
      </c>
      <c r="AE13" s="14"/>
      <c r="AF13" s="14">
        <v>6.6354351805335596E-2</v>
      </c>
      <c r="AG13" s="14">
        <v>7.2986159160804795E-2</v>
      </c>
      <c r="AH13" s="14">
        <v>6.1187629565523198E-2</v>
      </c>
      <c r="AI13" s="14">
        <v>5.8608583797114602E-2</v>
      </c>
      <c r="AJ13" s="14">
        <v>0</v>
      </c>
      <c r="AK13" s="14"/>
      <c r="AL13" s="14">
        <v>5.9781531262988297E-2</v>
      </c>
      <c r="AM13" s="14">
        <v>9.5087741750443697E-2</v>
      </c>
      <c r="AN13" s="14">
        <v>0</v>
      </c>
      <c r="AO13" s="14"/>
      <c r="AP13" s="14">
        <v>6.9165354547756894E-2</v>
      </c>
      <c r="AQ13" s="14">
        <v>5.7024328206894598E-2</v>
      </c>
      <c r="AR13" s="14"/>
      <c r="AS13" s="14">
        <v>7.0640490219383303E-2</v>
      </c>
      <c r="AT13" s="14">
        <v>4.4441342990365403E-2</v>
      </c>
      <c r="AU13" s="14"/>
      <c r="AV13" s="14">
        <v>0.105441608047501</v>
      </c>
      <c r="AW13" s="14">
        <v>4.2398840371272402E-2</v>
      </c>
      <c r="AX13" s="14"/>
      <c r="AY13" s="14">
        <v>6.2730657400114506E-2</v>
      </c>
      <c r="AZ13" s="14">
        <v>0</v>
      </c>
      <c r="BA13" s="14"/>
      <c r="BB13" s="14">
        <v>6.51360669680595E-2</v>
      </c>
      <c r="BC13" s="14">
        <v>3.8714984693681502E-2</v>
      </c>
    </row>
    <row r="14" spans="2:55" x14ac:dyDescent="0.35">
      <c r="B14" s="15" t="s">
        <v>76</v>
      </c>
      <c r="C14" s="14">
        <v>0.12775018069570601</v>
      </c>
      <c r="D14" s="14">
        <v>0.10018916366288701</v>
      </c>
      <c r="E14" s="14">
        <v>0.14694333410965099</v>
      </c>
      <c r="F14" s="14"/>
      <c r="G14" s="14">
        <v>0.18152499737206301</v>
      </c>
      <c r="H14" s="14">
        <v>0.21315450398483199</v>
      </c>
      <c r="I14" s="14">
        <v>0.16922476262806599</v>
      </c>
      <c r="J14" s="14">
        <v>4.5669879004700202E-2</v>
      </c>
      <c r="K14" s="14">
        <v>4.1312228865072603E-2</v>
      </c>
      <c r="L14" s="14">
        <v>0</v>
      </c>
      <c r="M14" s="14"/>
      <c r="N14" s="14">
        <v>0.133108546076116</v>
      </c>
      <c r="O14" s="14">
        <v>0.13921558228984901</v>
      </c>
      <c r="P14" s="14">
        <v>0.140860839286641</v>
      </c>
      <c r="Q14" s="14">
        <v>0.103349590151961</v>
      </c>
      <c r="R14" s="14"/>
      <c r="S14" s="14">
        <v>0.133383765948279</v>
      </c>
      <c r="T14" s="14">
        <v>0.12685891335366301</v>
      </c>
      <c r="U14" s="14">
        <v>0.275450670073558</v>
      </c>
      <c r="V14" s="14">
        <v>7.8888492075454494E-2</v>
      </c>
      <c r="W14" s="14">
        <v>0.140270166952776</v>
      </c>
      <c r="X14" s="14">
        <v>0.15238507892908301</v>
      </c>
      <c r="Y14" s="14">
        <v>7.44627526599526E-2</v>
      </c>
      <c r="Z14" s="14">
        <v>0.105447502492492</v>
      </c>
      <c r="AA14" s="14">
        <v>9.5805154169622195E-2</v>
      </c>
      <c r="AB14" s="14">
        <v>0.128853327151187</v>
      </c>
      <c r="AC14" s="14">
        <v>0.15184257479100999</v>
      </c>
      <c r="AD14" s="14">
        <v>0</v>
      </c>
      <c r="AE14" s="14"/>
      <c r="AF14" s="14">
        <v>9.7834109902176197E-2</v>
      </c>
      <c r="AG14" s="14">
        <v>0.120673713205613</v>
      </c>
      <c r="AH14" s="14">
        <v>6.0519512136511501E-2</v>
      </c>
      <c r="AI14" s="14">
        <v>8.25147872081579E-2</v>
      </c>
      <c r="AJ14" s="14">
        <v>0.244151864020519</v>
      </c>
      <c r="AK14" s="14"/>
      <c r="AL14" s="14">
        <v>0.13023053229463999</v>
      </c>
      <c r="AM14" s="14">
        <v>0.12603687184544099</v>
      </c>
      <c r="AN14" s="14">
        <v>7.3650410666628294E-2</v>
      </c>
      <c r="AO14" s="14"/>
      <c r="AP14" s="14">
        <v>0.14600391684699299</v>
      </c>
      <c r="AQ14" s="14">
        <v>0.112954554137422</v>
      </c>
      <c r="AR14" s="14"/>
      <c r="AS14" s="14">
        <v>0.135453414169457</v>
      </c>
      <c r="AT14" s="14">
        <v>0.120770377987911</v>
      </c>
      <c r="AU14" s="14"/>
      <c r="AV14" s="14">
        <v>0.16794426286994901</v>
      </c>
      <c r="AW14" s="14">
        <v>0.10528955810146599</v>
      </c>
      <c r="AX14" s="14"/>
      <c r="AY14" s="14">
        <v>0.136183758352105</v>
      </c>
      <c r="AZ14" s="14">
        <v>0.139762345996892</v>
      </c>
      <c r="BA14" s="14"/>
      <c r="BB14" s="14">
        <v>0.13385447922173399</v>
      </c>
      <c r="BC14" s="14">
        <v>0.10301682600810699</v>
      </c>
    </row>
    <row r="15" spans="2:55" x14ac:dyDescent="0.35">
      <c r="B15" s="15" t="s">
        <v>77</v>
      </c>
      <c r="C15" s="14">
        <v>4.3807769128528601E-2</v>
      </c>
      <c r="D15" s="14">
        <v>4.1477097691782802E-2</v>
      </c>
      <c r="E15" s="14">
        <v>4.6093336250475E-2</v>
      </c>
      <c r="F15" s="14"/>
      <c r="G15" s="14">
        <v>7.7298305486810603E-2</v>
      </c>
      <c r="H15" s="14">
        <v>4.9822044287130503E-2</v>
      </c>
      <c r="I15" s="14">
        <v>4.9676393100457801E-2</v>
      </c>
      <c r="J15" s="14">
        <v>8.16763759628562E-3</v>
      </c>
      <c r="K15" s="14">
        <v>3.9665672450675697E-2</v>
      </c>
      <c r="L15" s="14">
        <v>2.27423020189924E-2</v>
      </c>
      <c r="M15" s="14"/>
      <c r="N15" s="14">
        <v>5.8411390020488299E-2</v>
      </c>
      <c r="O15" s="14">
        <v>4.3109793862052201E-2</v>
      </c>
      <c r="P15" s="14">
        <v>3.1041296239725E-2</v>
      </c>
      <c r="Q15" s="14">
        <v>4.0244712490739E-2</v>
      </c>
      <c r="R15" s="14"/>
      <c r="S15" s="14">
        <v>3.2185488333544003E-2</v>
      </c>
      <c r="T15" s="14">
        <v>3.4254819254467203E-2</v>
      </c>
      <c r="U15" s="14">
        <v>3.3034681724812498E-2</v>
      </c>
      <c r="V15" s="14">
        <v>0</v>
      </c>
      <c r="W15" s="14">
        <v>1.72708602476618E-2</v>
      </c>
      <c r="X15" s="14">
        <v>5.6524899142607901E-2</v>
      </c>
      <c r="Y15" s="14">
        <v>3.9836400452342997E-2</v>
      </c>
      <c r="Z15" s="14">
        <v>0.108812815815858</v>
      </c>
      <c r="AA15" s="14">
        <v>3.9534526374906002E-2</v>
      </c>
      <c r="AB15" s="14">
        <v>8.4542933457333505E-2</v>
      </c>
      <c r="AC15" s="14">
        <v>0</v>
      </c>
      <c r="AD15" s="14">
        <v>0.18920686570452</v>
      </c>
      <c r="AE15" s="14"/>
      <c r="AF15" s="14">
        <v>2.0955220791718299E-2</v>
      </c>
      <c r="AG15" s="14">
        <v>5.3590981055339597E-2</v>
      </c>
      <c r="AH15" s="14">
        <v>0</v>
      </c>
      <c r="AI15" s="14">
        <v>5.1773862792854397E-2</v>
      </c>
      <c r="AJ15" s="14">
        <v>7.7901994791268095E-2</v>
      </c>
      <c r="AK15" s="14"/>
      <c r="AL15" s="14">
        <v>4.6296172052993897E-2</v>
      </c>
      <c r="AM15" s="14">
        <v>3.9742845040098097E-2</v>
      </c>
      <c r="AN15" s="14">
        <v>0</v>
      </c>
      <c r="AO15" s="14"/>
      <c r="AP15" s="14">
        <v>4.2058899230854402E-2</v>
      </c>
      <c r="AQ15" s="14">
        <v>4.5805462587481097E-2</v>
      </c>
      <c r="AR15" s="14"/>
      <c r="AS15" s="14">
        <v>4.4645260903027999E-2</v>
      </c>
      <c r="AT15" s="14">
        <v>4.58211520560695E-2</v>
      </c>
      <c r="AU15" s="14"/>
      <c r="AV15" s="14">
        <v>5.8550553292255697E-2</v>
      </c>
      <c r="AW15" s="14">
        <v>3.9488214321264301E-2</v>
      </c>
      <c r="AX15" s="14"/>
      <c r="AY15" s="14">
        <v>4.0895658459906198E-2</v>
      </c>
      <c r="AZ15" s="14">
        <v>7.7764975593870495E-2</v>
      </c>
      <c r="BA15" s="14"/>
      <c r="BB15" s="14">
        <v>4.8738846194599998E-2</v>
      </c>
      <c r="BC15" s="14">
        <v>6.8390752750202205E-2</v>
      </c>
    </row>
    <row r="16" spans="2:55" x14ac:dyDescent="0.35">
      <c r="B16" s="15" t="s">
        <v>78</v>
      </c>
      <c r="C16" s="14">
        <v>0.14536171745332199</v>
      </c>
      <c r="D16" s="14">
        <v>0.120299725074534</v>
      </c>
      <c r="E16" s="14">
        <v>0.16749606196766201</v>
      </c>
      <c r="F16" s="14"/>
      <c r="G16" s="14">
        <v>0.139828910686147</v>
      </c>
      <c r="H16" s="14">
        <v>0.159073872601667</v>
      </c>
      <c r="I16" s="14">
        <v>0.21360557992176299</v>
      </c>
      <c r="J16" s="14">
        <v>0.140663671576051</v>
      </c>
      <c r="K16" s="14">
        <v>0.12013905074055101</v>
      </c>
      <c r="L16" s="14">
        <v>4.0240448699365702E-2</v>
      </c>
      <c r="M16" s="14"/>
      <c r="N16" s="14">
        <v>0.15073682660134499</v>
      </c>
      <c r="O16" s="14">
        <v>0.15624386421422301</v>
      </c>
      <c r="P16" s="14">
        <v>9.1645102803925696E-2</v>
      </c>
      <c r="Q16" s="14">
        <v>0.164557902052195</v>
      </c>
      <c r="R16" s="14"/>
      <c r="S16" s="14">
        <v>0.16164938159556899</v>
      </c>
      <c r="T16" s="14">
        <v>0.113756091907354</v>
      </c>
      <c r="U16" s="14">
        <v>7.8554068261062995E-2</v>
      </c>
      <c r="V16" s="14">
        <v>0.111273012147152</v>
      </c>
      <c r="W16" s="14">
        <v>0.15989759654038499</v>
      </c>
      <c r="X16" s="14">
        <v>0.22030649931649901</v>
      </c>
      <c r="Y16" s="14">
        <v>0.18591226896530699</v>
      </c>
      <c r="Z16" s="14">
        <v>0.17432088596009801</v>
      </c>
      <c r="AA16" s="14">
        <v>0.115046165555776</v>
      </c>
      <c r="AB16" s="14">
        <v>0.15435666210094001</v>
      </c>
      <c r="AC16" s="14">
        <v>0.18820446777066099</v>
      </c>
      <c r="AD16" s="14">
        <v>7.5239932611251795E-2</v>
      </c>
      <c r="AE16" s="14"/>
      <c r="AF16" s="14">
        <v>0.16529293679830401</v>
      </c>
      <c r="AG16" s="14">
        <v>0.15244049048175301</v>
      </c>
      <c r="AH16" s="14">
        <v>0.123096765844545</v>
      </c>
      <c r="AI16" s="14">
        <v>0.122996153770203</v>
      </c>
      <c r="AJ16" s="14">
        <v>5.6735295068430898E-2</v>
      </c>
      <c r="AK16" s="14"/>
      <c r="AL16" s="14">
        <v>0.15097714478223101</v>
      </c>
      <c r="AM16" s="14">
        <v>9.2130788405622097E-2</v>
      </c>
      <c r="AN16" s="14">
        <v>0.243080544393277</v>
      </c>
      <c r="AO16" s="14"/>
      <c r="AP16" s="14">
        <v>0.12765262929519799</v>
      </c>
      <c r="AQ16" s="14">
        <v>0.158827780193256</v>
      </c>
      <c r="AR16" s="14"/>
      <c r="AS16" s="14">
        <v>0.16606521023489801</v>
      </c>
      <c r="AT16" s="14">
        <v>0.10714406199097699</v>
      </c>
      <c r="AU16" s="14"/>
      <c r="AV16" s="14">
        <v>0.13850513957002999</v>
      </c>
      <c r="AW16" s="14">
        <v>0.14755225908535199</v>
      </c>
      <c r="AX16" s="14"/>
      <c r="AY16" s="14">
        <v>0.14899557803997501</v>
      </c>
      <c r="AZ16" s="14">
        <v>0.21418959049127501</v>
      </c>
      <c r="BA16" s="14"/>
      <c r="BB16" s="14">
        <v>0.12903317910942499</v>
      </c>
      <c r="BC16" s="14">
        <v>0.232613935990507</v>
      </c>
    </row>
    <row r="17" spans="2:55" x14ac:dyDescent="0.35">
      <c r="B17" s="15" t="s">
        <v>449</v>
      </c>
      <c r="C17" s="20">
        <v>0.45223532130551503</v>
      </c>
      <c r="D17" s="20">
        <v>0.427008897836407</v>
      </c>
      <c r="E17" s="20">
        <v>0.47421717872921898</v>
      </c>
      <c r="F17" s="20"/>
      <c r="G17" s="20">
        <v>0.17594383718359799</v>
      </c>
      <c r="H17" s="20">
        <v>0.21637059185830501</v>
      </c>
      <c r="I17" s="20">
        <v>0.33283401105627303</v>
      </c>
      <c r="J17" s="20">
        <v>0.71661149970117299</v>
      </c>
      <c r="K17" s="20">
        <v>0.73314565278743304</v>
      </c>
      <c r="L17" s="20">
        <v>0.90767972918182904</v>
      </c>
      <c r="M17" s="20"/>
      <c r="N17" s="20">
        <v>0.36946647444389402</v>
      </c>
      <c r="O17" s="20">
        <v>0.45309669618160398</v>
      </c>
      <c r="P17" s="20">
        <v>0.462474663956708</v>
      </c>
      <c r="Q17" s="20">
        <v>0.52373476807805197</v>
      </c>
      <c r="R17" s="20"/>
      <c r="S17" s="20">
        <v>0.26114984174478201</v>
      </c>
      <c r="T17" s="20">
        <v>0.61444737325786203</v>
      </c>
      <c r="U17" s="20">
        <v>0.53387374760135098</v>
      </c>
      <c r="V17" s="20">
        <v>0.57377097090491003</v>
      </c>
      <c r="W17" s="20">
        <v>0.46866497806169199</v>
      </c>
      <c r="X17" s="20">
        <v>0.29009937714902501</v>
      </c>
      <c r="Y17" s="20">
        <v>0.55573454221262897</v>
      </c>
      <c r="Z17" s="20">
        <v>0.31337176677681</v>
      </c>
      <c r="AA17" s="20">
        <v>0.40135676305005902</v>
      </c>
      <c r="AB17" s="20">
        <v>0.51333023336717198</v>
      </c>
      <c r="AC17" s="20">
        <v>0.56638553948562698</v>
      </c>
      <c r="AD17" s="20">
        <v>0.504882062516534</v>
      </c>
      <c r="AE17" s="20"/>
      <c r="AF17" s="20">
        <v>0.45770971382349201</v>
      </c>
      <c r="AG17" s="20">
        <v>0.40493692360919298</v>
      </c>
      <c r="AH17" s="20">
        <v>0.62977907534672395</v>
      </c>
      <c r="AI17" s="20">
        <v>0.50275220811024701</v>
      </c>
      <c r="AJ17" s="20">
        <v>0.36769733366810198</v>
      </c>
      <c r="AK17" s="20"/>
      <c r="AL17" s="20">
        <v>0.49130715192007501</v>
      </c>
      <c r="AM17" s="20">
        <v>0.18990406046444899</v>
      </c>
      <c r="AN17" s="20">
        <v>0.650075788412387</v>
      </c>
      <c r="AO17" s="20"/>
      <c r="AP17" s="20">
        <v>0.43557841808192999</v>
      </c>
      <c r="AQ17" s="20">
        <v>0.46889546537026799</v>
      </c>
      <c r="AR17" s="20"/>
      <c r="AS17" s="20">
        <v>0.39596087217472498</v>
      </c>
      <c r="AT17" s="20">
        <v>0.550808279902399</v>
      </c>
      <c r="AU17" s="20"/>
      <c r="AV17" s="20">
        <v>0.22574272325716499</v>
      </c>
      <c r="AW17" s="20">
        <v>0.55756729583243902</v>
      </c>
      <c r="AX17" s="20"/>
      <c r="AY17" s="20">
        <v>0.41306966925720101</v>
      </c>
      <c r="AZ17" s="20">
        <v>0.51339175808602999</v>
      </c>
      <c r="BA17" s="20"/>
      <c r="BB17" s="20">
        <v>0.43429803728831301</v>
      </c>
      <c r="BC17" s="20">
        <v>0.48227972745606501</v>
      </c>
    </row>
    <row r="18" spans="2:55" x14ac:dyDescent="0.35">
      <c r="B18" s="16" t="s">
        <v>384</v>
      </c>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456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585</v>
      </c>
      <c r="D7" s="10">
        <v>302</v>
      </c>
      <c r="E7" s="10">
        <v>282</v>
      </c>
      <c r="F7" s="10"/>
      <c r="G7" s="10">
        <v>116</v>
      </c>
      <c r="H7" s="10">
        <v>147</v>
      </c>
      <c r="I7" s="10">
        <v>128</v>
      </c>
      <c r="J7" s="10">
        <v>89</v>
      </c>
      <c r="K7" s="10">
        <v>54</v>
      </c>
      <c r="L7" s="10">
        <v>51</v>
      </c>
      <c r="M7" s="10"/>
      <c r="N7" s="10">
        <v>176</v>
      </c>
      <c r="O7" s="10">
        <v>146</v>
      </c>
      <c r="P7" s="10">
        <v>113</v>
      </c>
      <c r="Q7" s="10">
        <v>147</v>
      </c>
      <c r="R7" s="10"/>
      <c r="S7" s="10">
        <v>99</v>
      </c>
      <c r="T7" s="10">
        <v>64</v>
      </c>
      <c r="U7" s="10">
        <v>32</v>
      </c>
      <c r="V7" s="10">
        <v>46</v>
      </c>
      <c r="W7" s="10">
        <v>57</v>
      </c>
      <c r="X7" s="10">
        <v>54</v>
      </c>
      <c r="Y7" s="10">
        <v>40</v>
      </c>
      <c r="Z7" s="10">
        <v>31</v>
      </c>
      <c r="AA7" s="10">
        <v>75</v>
      </c>
      <c r="AB7" s="10">
        <v>51</v>
      </c>
      <c r="AC7" s="10">
        <v>24</v>
      </c>
      <c r="AD7" s="10">
        <v>12</v>
      </c>
      <c r="AE7" s="10"/>
      <c r="AF7" s="10">
        <v>101</v>
      </c>
      <c r="AG7" s="10">
        <v>249</v>
      </c>
      <c r="AH7" s="10">
        <v>37</v>
      </c>
      <c r="AI7" s="10">
        <v>54</v>
      </c>
      <c r="AJ7" s="10">
        <v>32</v>
      </c>
      <c r="AK7" s="10"/>
      <c r="AL7" s="10">
        <v>455</v>
      </c>
      <c r="AM7" s="10">
        <v>102</v>
      </c>
      <c r="AN7" s="10">
        <v>28</v>
      </c>
      <c r="AO7" s="10"/>
      <c r="AP7" s="10">
        <v>262</v>
      </c>
      <c r="AQ7" s="10">
        <v>310</v>
      </c>
      <c r="AR7" s="10"/>
      <c r="AS7" s="10">
        <v>367</v>
      </c>
      <c r="AT7" s="10">
        <v>201</v>
      </c>
      <c r="AU7" s="10"/>
      <c r="AV7" s="10">
        <v>188</v>
      </c>
      <c r="AW7" s="10">
        <v>374</v>
      </c>
      <c r="AX7" s="10"/>
      <c r="AY7" s="10">
        <v>447</v>
      </c>
      <c r="AZ7" s="10">
        <v>47</v>
      </c>
      <c r="BA7" s="10"/>
      <c r="BB7" s="10">
        <v>396</v>
      </c>
      <c r="BC7" s="10">
        <v>74</v>
      </c>
    </row>
    <row r="8" spans="2:55" ht="30" customHeight="1" x14ac:dyDescent="0.35">
      <c r="B8" s="11" t="s">
        <v>19</v>
      </c>
      <c r="C8" s="11">
        <v>612</v>
      </c>
      <c r="D8" s="11">
        <v>323</v>
      </c>
      <c r="E8" s="11">
        <v>288</v>
      </c>
      <c r="F8" s="11"/>
      <c r="G8" s="11">
        <v>140</v>
      </c>
      <c r="H8" s="11">
        <v>157</v>
      </c>
      <c r="I8" s="11">
        <v>127</v>
      </c>
      <c r="J8" s="11">
        <v>87</v>
      </c>
      <c r="K8" s="11">
        <v>54</v>
      </c>
      <c r="L8" s="11">
        <v>47</v>
      </c>
      <c r="M8" s="11"/>
      <c r="N8" s="11">
        <v>164</v>
      </c>
      <c r="O8" s="11">
        <v>141</v>
      </c>
      <c r="P8" s="11">
        <v>142</v>
      </c>
      <c r="Q8" s="11">
        <v>161</v>
      </c>
      <c r="R8" s="11"/>
      <c r="S8" s="11">
        <v>106</v>
      </c>
      <c r="T8" s="11">
        <v>63</v>
      </c>
      <c r="U8" s="11">
        <v>34</v>
      </c>
      <c r="V8" s="11">
        <v>49</v>
      </c>
      <c r="W8" s="11">
        <v>55</v>
      </c>
      <c r="X8" s="11">
        <v>50</v>
      </c>
      <c r="Y8" s="11">
        <v>42</v>
      </c>
      <c r="Z8" s="11">
        <v>30</v>
      </c>
      <c r="AA8" s="11">
        <v>74</v>
      </c>
      <c r="AB8" s="11">
        <v>57</v>
      </c>
      <c r="AC8" s="11">
        <v>28</v>
      </c>
      <c r="AD8" s="11">
        <v>23</v>
      </c>
      <c r="AE8" s="11"/>
      <c r="AF8" s="11">
        <v>100</v>
      </c>
      <c r="AG8" s="11">
        <v>259</v>
      </c>
      <c r="AH8" s="11">
        <v>36</v>
      </c>
      <c r="AI8" s="11">
        <v>59</v>
      </c>
      <c r="AJ8" s="11">
        <v>35</v>
      </c>
      <c r="AK8" s="11"/>
      <c r="AL8" s="11">
        <v>477</v>
      </c>
      <c r="AM8" s="11">
        <v>108</v>
      </c>
      <c r="AN8" s="11">
        <v>27</v>
      </c>
      <c r="AO8" s="11"/>
      <c r="AP8" s="11">
        <v>275</v>
      </c>
      <c r="AQ8" s="11">
        <v>324</v>
      </c>
      <c r="AR8" s="11"/>
      <c r="AS8" s="11">
        <v>385</v>
      </c>
      <c r="AT8" s="11">
        <v>208</v>
      </c>
      <c r="AU8" s="11"/>
      <c r="AV8" s="11">
        <v>197</v>
      </c>
      <c r="AW8" s="11">
        <v>390</v>
      </c>
      <c r="AX8" s="11"/>
      <c r="AY8" s="11">
        <v>468</v>
      </c>
      <c r="AZ8" s="11">
        <v>46</v>
      </c>
      <c r="BA8" s="11"/>
      <c r="BB8" s="11">
        <v>417</v>
      </c>
      <c r="BC8" s="11">
        <v>75</v>
      </c>
    </row>
    <row r="9" spans="2:55" x14ac:dyDescent="0.35">
      <c r="B9" s="15" t="s">
        <v>71</v>
      </c>
      <c r="C9" s="14">
        <v>1.35639371039806E-2</v>
      </c>
      <c r="D9" s="14">
        <v>1.3129057389334601E-2</v>
      </c>
      <c r="E9" s="14">
        <v>1.40956936430336E-2</v>
      </c>
      <c r="F9" s="14"/>
      <c r="G9" s="14">
        <v>3.5267307151007503E-2</v>
      </c>
      <c r="H9" s="14">
        <v>1.06502884452552E-2</v>
      </c>
      <c r="I9" s="14">
        <v>1.3285837094610699E-2</v>
      </c>
      <c r="J9" s="14">
        <v>0</v>
      </c>
      <c r="K9" s="14">
        <v>0</v>
      </c>
      <c r="L9" s="14">
        <v>0</v>
      </c>
      <c r="M9" s="14"/>
      <c r="N9" s="14">
        <v>2.0955883600178901E-2</v>
      </c>
      <c r="O9" s="14">
        <v>0</v>
      </c>
      <c r="P9" s="14">
        <v>2.8482314584851301E-2</v>
      </c>
      <c r="Q9" s="14">
        <v>5.0040358823214299E-3</v>
      </c>
      <c r="R9" s="14"/>
      <c r="S9" s="14">
        <v>1.1754926339353201E-2</v>
      </c>
      <c r="T9" s="14">
        <v>0</v>
      </c>
      <c r="U9" s="14">
        <v>0</v>
      </c>
      <c r="V9" s="14">
        <v>0</v>
      </c>
      <c r="W9" s="14">
        <v>6.6975049444903997E-2</v>
      </c>
      <c r="X9" s="14">
        <v>1.5437793405609799E-2</v>
      </c>
      <c r="Y9" s="14">
        <v>0</v>
      </c>
      <c r="Z9" s="14">
        <v>0</v>
      </c>
      <c r="AA9" s="14">
        <v>3.4852365993991399E-2</v>
      </c>
      <c r="AB9" s="14">
        <v>0</v>
      </c>
      <c r="AC9" s="14">
        <v>0</v>
      </c>
      <c r="AD9" s="14">
        <v>0</v>
      </c>
      <c r="AE9" s="14"/>
      <c r="AF9" s="14">
        <v>3.67431533834153E-2</v>
      </c>
      <c r="AG9" s="14">
        <v>9.9456311330409896E-3</v>
      </c>
      <c r="AH9" s="14">
        <v>0</v>
      </c>
      <c r="AI9" s="14">
        <v>1.92509577948617E-2</v>
      </c>
      <c r="AJ9" s="14">
        <v>2.5883534634748299E-2</v>
      </c>
      <c r="AK9" s="14"/>
      <c r="AL9" s="14">
        <v>6.1012614727723197E-3</v>
      </c>
      <c r="AM9" s="14">
        <v>4.2272974023170401E-2</v>
      </c>
      <c r="AN9" s="14">
        <v>3.02449365510431E-2</v>
      </c>
      <c r="AO9" s="14"/>
      <c r="AP9" s="14">
        <v>1.0255206160988999E-2</v>
      </c>
      <c r="AQ9" s="14">
        <v>1.6908100437503799E-2</v>
      </c>
      <c r="AR9" s="14"/>
      <c r="AS9" s="14">
        <v>1.03088284073446E-2</v>
      </c>
      <c r="AT9" s="14">
        <v>2.0841067014603198E-2</v>
      </c>
      <c r="AU9" s="14"/>
      <c r="AV9" s="14">
        <v>2.2679942962982199E-2</v>
      </c>
      <c r="AW9" s="14">
        <v>7.5405017871033901E-3</v>
      </c>
      <c r="AX9" s="14"/>
      <c r="AY9" s="14">
        <v>1.7729769004066899E-2</v>
      </c>
      <c r="AZ9" s="14">
        <v>0</v>
      </c>
      <c r="BA9" s="14"/>
      <c r="BB9" s="14">
        <v>1.9926484015014002E-2</v>
      </c>
      <c r="BC9" s="14">
        <v>0</v>
      </c>
    </row>
    <row r="10" spans="2:55" x14ac:dyDescent="0.35">
      <c r="B10" s="15" t="s">
        <v>72</v>
      </c>
      <c r="C10" s="14">
        <v>5.60173258859522E-2</v>
      </c>
      <c r="D10" s="14">
        <v>6.9899043559608895E-2</v>
      </c>
      <c r="E10" s="14">
        <v>4.06646811990483E-2</v>
      </c>
      <c r="F10" s="14"/>
      <c r="G10" s="14">
        <v>7.2744625783195405E-2</v>
      </c>
      <c r="H10" s="14">
        <v>9.7619572032624793E-2</v>
      </c>
      <c r="I10" s="14">
        <v>2.9822666989361101E-2</v>
      </c>
      <c r="J10" s="14">
        <v>1.8171533812593701E-2</v>
      </c>
      <c r="K10" s="14">
        <v>6.3410388792967301E-2</v>
      </c>
      <c r="L10" s="14">
        <v>0</v>
      </c>
      <c r="M10" s="14"/>
      <c r="N10" s="14">
        <v>6.3561228507051301E-2</v>
      </c>
      <c r="O10" s="14">
        <v>6.1280819043426103E-2</v>
      </c>
      <c r="P10" s="14">
        <v>6.7375289680440098E-2</v>
      </c>
      <c r="Q10" s="14">
        <v>3.4758141757272799E-2</v>
      </c>
      <c r="R10" s="14"/>
      <c r="S10" s="14">
        <v>8.1911006834552796E-2</v>
      </c>
      <c r="T10" s="14">
        <v>1.4174870244188001E-2</v>
      </c>
      <c r="U10" s="14">
        <v>3.4687067268651402E-2</v>
      </c>
      <c r="V10" s="14">
        <v>3.6979324222309297E-2</v>
      </c>
      <c r="W10" s="14">
        <v>9.6998515081700099E-2</v>
      </c>
      <c r="X10" s="14">
        <v>5.4898095069195199E-2</v>
      </c>
      <c r="Y10" s="14">
        <v>2.97992239367968E-2</v>
      </c>
      <c r="Z10" s="14">
        <v>6.8908325580410296E-2</v>
      </c>
      <c r="AA10" s="14">
        <v>5.6103446210170403E-2</v>
      </c>
      <c r="AB10" s="14">
        <v>3.7397336313498598E-2</v>
      </c>
      <c r="AC10" s="14">
        <v>0</v>
      </c>
      <c r="AD10" s="14">
        <v>0.170139108802108</v>
      </c>
      <c r="AE10" s="14"/>
      <c r="AF10" s="14">
        <v>3.91253427679338E-2</v>
      </c>
      <c r="AG10" s="14">
        <v>7.50428156277652E-2</v>
      </c>
      <c r="AH10" s="14">
        <v>0.13858268663553799</v>
      </c>
      <c r="AI10" s="14">
        <v>0</v>
      </c>
      <c r="AJ10" s="14">
        <v>8.58078936679528E-2</v>
      </c>
      <c r="AK10" s="14"/>
      <c r="AL10" s="14">
        <v>3.6549312738414198E-2</v>
      </c>
      <c r="AM10" s="14">
        <v>0.14732217439947501</v>
      </c>
      <c r="AN10" s="14">
        <v>3.2813864052176601E-2</v>
      </c>
      <c r="AO10" s="14"/>
      <c r="AP10" s="14">
        <v>6.3173949622485806E-2</v>
      </c>
      <c r="AQ10" s="14">
        <v>3.9213795456378597E-2</v>
      </c>
      <c r="AR10" s="14"/>
      <c r="AS10" s="14">
        <v>7.5418040766353805E-2</v>
      </c>
      <c r="AT10" s="14">
        <v>2.5163117157146399E-2</v>
      </c>
      <c r="AU10" s="14"/>
      <c r="AV10" s="14">
        <v>6.5222167360341393E-2</v>
      </c>
      <c r="AW10" s="14">
        <v>4.2697539663870999E-2</v>
      </c>
      <c r="AX10" s="14"/>
      <c r="AY10" s="14">
        <v>5.9446393216047902E-2</v>
      </c>
      <c r="AZ10" s="14">
        <v>1.8195860746164898E-2</v>
      </c>
      <c r="BA10" s="14"/>
      <c r="BB10" s="14">
        <v>6.3831241301827907E-2</v>
      </c>
      <c r="BC10" s="14">
        <v>4.8844326623263198E-2</v>
      </c>
    </row>
    <row r="11" spans="2:55" x14ac:dyDescent="0.35">
      <c r="B11" s="15" t="s">
        <v>73</v>
      </c>
      <c r="C11" s="14">
        <v>8.3741472387995605E-2</v>
      </c>
      <c r="D11" s="14">
        <v>6.8808235172287902E-2</v>
      </c>
      <c r="E11" s="14">
        <v>0.100734559678585</v>
      </c>
      <c r="F11" s="14"/>
      <c r="G11" s="14">
        <v>6.6332957485976493E-2</v>
      </c>
      <c r="H11" s="14">
        <v>0.13781312171244101</v>
      </c>
      <c r="I11" s="14">
        <v>9.80461281749367E-2</v>
      </c>
      <c r="J11" s="14">
        <v>5.6710039768232003E-2</v>
      </c>
      <c r="K11" s="14">
        <v>5.5021501395956303E-2</v>
      </c>
      <c r="L11" s="14">
        <v>0</v>
      </c>
      <c r="M11" s="14"/>
      <c r="N11" s="14">
        <v>0.106161519408408</v>
      </c>
      <c r="O11" s="14">
        <v>3.22993027225221E-2</v>
      </c>
      <c r="P11" s="14">
        <v>0.120783159769177</v>
      </c>
      <c r="Q11" s="14">
        <v>7.4831717463389999E-2</v>
      </c>
      <c r="R11" s="14"/>
      <c r="S11" s="14">
        <v>0.15047241400311401</v>
      </c>
      <c r="T11" s="14">
        <v>2.8896250018073399E-2</v>
      </c>
      <c r="U11" s="14">
        <v>2.81474845510142E-2</v>
      </c>
      <c r="V11" s="14">
        <v>0.11308796015506301</v>
      </c>
      <c r="W11" s="14">
        <v>8.6655274499037996E-2</v>
      </c>
      <c r="X11" s="14">
        <v>9.0376663511592598E-2</v>
      </c>
      <c r="Y11" s="14">
        <v>1.8019209667509702E-2</v>
      </c>
      <c r="Z11" s="14">
        <v>5.9714315260139497E-2</v>
      </c>
      <c r="AA11" s="14">
        <v>0.11505484936273</v>
      </c>
      <c r="AB11" s="14">
        <v>3.8177424286998302E-2</v>
      </c>
      <c r="AC11" s="14">
        <v>0</v>
      </c>
      <c r="AD11" s="14">
        <v>0.18621727837354701</v>
      </c>
      <c r="AE11" s="14"/>
      <c r="AF11" s="14">
        <v>8.13772379389609E-2</v>
      </c>
      <c r="AG11" s="14">
        <v>7.7483896930720803E-2</v>
      </c>
      <c r="AH11" s="14">
        <v>2.55461982350123E-2</v>
      </c>
      <c r="AI11" s="14">
        <v>0.15649073796579099</v>
      </c>
      <c r="AJ11" s="14">
        <v>5.9476786544738397E-2</v>
      </c>
      <c r="AK11" s="14"/>
      <c r="AL11" s="14">
        <v>5.9840209417825398E-2</v>
      </c>
      <c r="AM11" s="14">
        <v>0.209429163177202</v>
      </c>
      <c r="AN11" s="14">
        <v>0</v>
      </c>
      <c r="AO11" s="14"/>
      <c r="AP11" s="14">
        <v>8.4202067678894599E-2</v>
      </c>
      <c r="AQ11" s="14">
        <v>8.0042974599436503E-2</v>
      </c>
      <c r="AR11" s="14"/>
      <c r="AS11" s="14">
        <v>6.5179649291364494E-2</v>
      </c>
      <c r="AT11" s="14">
        <v>0.102345383658717</v>
      </c>
      <c r="AU11" s="14"/>
      <c r="AV11" s="14">
        <v>0.109013521931656</v>
      </c>
      <c r="AW11" s="14">
        <v>7.0079458968498598E-2</v>
      </c>
      <c r="AX11" s="14"/>
      <c r="AY11" s="14">
        <v>8.5198080309866794E-2</v>
      </c>
      <c r="AZ11" s="14">
        <v>0.124929484432913</v>
      </c>
      <c r="BA11" s="14"/>
      <c r="BB11" s="14">
        <v>6.9803708966760497E-2</v>
      </c>
      <c r="BC11" s="14">
        <v>0.113522292340661</v>
      </c>
    </row>
    <row r="12" spans="2:55" x14ac:dyDescent="0.35">
      <c r="B12" s="15" t="s">
        <v>74</v>
      </c>
      <c r="C12" s="14">
        <v>8.1658119767324594E-2</v>
      </c>
      <c r="D12" s="14">
        <v>0.100241225238315</v>
      </c>
      <c r="E12" s="14">
        <v>6.1128035869245E-2</v>
      </c>
      <c r="F12" s="14"/>
      <c r="G12" s="14">
        <v>9.8767467484107696E-2</v>
      </c>
      <c r="H12" s="14">
        <v>0.10444370933078601</v>
      </c>
      <c r="I12" s="14">
        <v>8.5656761077647206E-2</v>
      </c>
      <c r="J12" s="14">
        <v>6.7545785722096602E-2</v>
      </c>
      <c r="K12" s="14">
        <v>5.5554236038383401E-2</v>
      </c>
      <c r="L12" s="14">
        <v>0</v>
      </c>
      <c r="M12" s="14"/>
      <c r="N12" s="14">
        <v>8.5452315126895106E-2</v>
      </c>
      <c r="O12" s="14">
        <v>7.8886743649213706E-2</v>
      </c>
      <c r="P12" s="14">
        <v>8.7035174654450806E-2</v>
      </c>
      <c r="Q12" s="14">
        <v>7.7011052210074496E-2</v>
      </c>
      <c r="R12" s="14"/>
      <c r="S12" s="14">
        <v>9.5575765732981793E-2</v>
      </c>
      <c r="T12" s="14">
        <v>3.3681114784336302E-2</v>
      </c>
      <c r="U12" s="14">
        <v>6.2593657756873006E-2</v>
      </c>
      <c r="V12" s="14">
        <v>0.194704036059691</v>
      </c>
      <c r="W12" s="14">
        <v>5.5894678520236697E-2</v>
      </c>
      <c r="X12" s="14">
        <v>7.6266339779881606E-2</v>
      </c>
      <c r="Y12" s="14">
        <v>8.9551739055282895E-2</v>
      </c>
      <c r="Z12" s="14">
        <v>0.202216360422144</v>
      </c>
      <c r="AA12" s="14">
        <v>2.47249711629789E-2</v>
      </c>
      <c r="AB12" s="14">
        <v>0.110823965771209</v>
      </c>
      <c r="AC12" s="14">
        <v>4.1394259017323201E-2</v>
      </c>
      <c r="AD12" s="14">
        <v>0</v>
      </c>
      <c r="AE12" s="14"/>
      <c r="AF12" s="14">
        <v>8.8843752027967196E-2</v>
      </c>
      <c r="AG12" s="14">
        <v>0.107197457281157</v>
      </c>
      <c r="AH12" s="14">
        <v>5.2565148400811799E-2</v>
      </c>
      <c r="AI12" s="14">
        <v>5.14555807091574E-2</v>
      </c>
      <c r="AJ12" s="14">
        <v>7.1125489886489202E-2</v>
      </c>
      <c r="AK12" s="14"/>
      <c r="AL12" s="14">
        <v>7.5961260890578197E-2</v>
      </c>
      <c r="AM12" s="14">
        <v>0.109245018437841</v>
      </c>
      <c r="AN12" s="14">
        <v>7.1336580793752602E-2</v>
      </c>
      <c r="AO12" s="14"/>
      <c r="AP12" s="14">
        <v>8.0667587624835599E-2</v>
      </c>
      <c r="AQ12" s="14">
        <v>8.2335103352920394E-2</v>
      </c>
      <c r="AR12" s="14"/>
      <c r="AS12" s="14">
        <v>9.7794553807458898E-2</v>
      </c>
      <c r="AT12" s="14">
        <v>5.4632903750345199E-2</v>
      </c>
      <c r="AU12" s="14"/>
      <c r="AV12" s="14">
        <v>8.9836703553174399E-2</v>
      </c>
      <c r="AW12" s="14">
        <v>7.81395006627498E-2</v>
      </c>
      <c r="AX12" s="14"/>
      <c r="AY12" s="14">
        <v>8.0926338651964205E-2</v>
      </c>
      <c r="AZ12" s="14">
        <v>6.0254707699388697E-2</v>
      </c>
      <c r="BA12" s="14"/>
      <c r="BB12" s="14">
        <v>8.1095645905311403E-2</v>
      </c>
      <c r="BC12" s="14">
        <v>3.6042373324255202E-2</v>
      </c>
    </row>
    <row r="13" spans="2:55" x14ac:dyDescent="0.35">
      <c r="B13" s="15" t="s">
        <v>75</v>
      </c>
      <c r="C13" s="14">
        <v>9.8059217968125598E-2</v>
      </c>
      <c r="D13" s="14">
        <v>0.119267703044989</v>
      </c>
      <c r="E13" s="14">
        <v>7.46448205116228E-2</v>
      </c>
      <c r="F13" s="14"/>
      <c r="G13" s="14">
        <v>0.17201277566652001</v>
      </c>
      <c r="H13" s="14">
        <v>0.108108082079584</v>
      </c>
      <c r="I13" s="14">
        <v>9.9981574613879298E-2</v>
      </c>
      <c r="J13" s="14">
        <v>1.8703550877791401E-2</v>
      </c>
      <c r="K13" s="14">
        <v>6.2143644786241001E-2</v>
      </c>
      <c r="L13" s="14">
        <v>2.7298021208008599E-2</v>
      </c>
      <c r="M13" s="14"/>
      <c r="N13" s="14">
        <v>9.9741307342644206E-2</v>
      </c>
      <c r="O13" s="14">
        <v>9.4697663913083402E-2</v>
      </c>
      <c r="P13" s="14">
        <v>0.11880597071469599</v>
      </c>
      <c r="Q13" s="14">
        <v>8.2845061599598202E-2</v>
      </c>
      <c r="R13" s="14"/>
      <c r="S13" s="14">
        <v>0.11788987236498701</v>
      </c>
      <c r="T13" s="14">
        <v>0.13518231596875199</v>
      </c>
      <c r="U13" s="14">
        <v>6.9754081114632493E-2</v>
      </c>
      <c r="V13" s="14">
        <v>0.14219356408676101</v>
      </c>
      <c r="W13" s="14">
        <v>4.9553560194457003E-2</v>
      </c>
      <c r="X13" s="14">
        <v>5.3833830583202201E-2</v>
      </c>
      <c r="Y13" s="14">
        <v>0.13030751636329499</v>
      </c>
      <c r="Z13" s="14">
        <v>0.120141859763036</v>
      </c>
      <c r="AA13" s="14">
        <v>4.2011562359732503E-2</v>
      </c>
      <c r="AB13" s="14">
        <v>0.14745916078965099</v>
      </c>
      <c r="AC13" s="14">
        <v>3.6287896990342697E-2</v>
      </c>
      <c r="AD13" s="14">
        <v>0.109757342953319</v>
      </c>
      <c r="AE13" s="14"/>
      <c r="AF13" s="14">
        <v>0.118154353611011</v>
      </c>
      <c r="AG13" s="14">
        <v>0.106537316977871</v>
      </c>
      <c r="AH13" s="14">
        <v>7.7246951739228506E-2</v>
      </c>
      <c r="AI13" s="14">
        <v>7.75194678495707E-2</v>
      </c>
      <c r="AJ13" s="14">
        <v>0.13583347134392901</v>
      </c>
      <c r="AK13" s="14"/>
      <c r="AL13" s="14">
        <v>0.104425174666959</v>
      </c>
      <c r="AM13" s="14">
        <v>7.7300357176769502E-2</v>
      </c>
      <c r="AN13" s="14">
        <v>6.8660907069205898E-2</v>
      </c>
      <c r="AO13" s="14"/>
      <c r="AP13" s="14">
        <v>8.9250064548799607E-2</v>
      </c>
      <c r="AQ13" s="14">
        <v>0.109440135290677</v>
      </c>
      <c r="AR13" s="14"/>
      <c r="AS13" s="14">
        <v>8.6745014520074007E-2</v>
      </c>
      <c r="AT13" s="14">
        <v>0.110761206883946</v>
      </c>
      <c r="AU13" s="14"/>
      <c r="AV13" s="14">
        <v>0.13560515570769499</v>
      </c>
      <c r="AW13" s="14">
        <v>7.6300793977508094E-2</v>
      </c>
      <c r="AX13" s="14"/>
      <c r="AY13" s="14">
        <v>9.9960550349109903E-2</v>
      </c>
      <c r="AZ13" s="14">
        <v>5.8851578633678597E-2</v>
      </c>
      <c r="BA13" s="14"/>
      <c r="BB13" s="14">
        <v>9.3402516356561494E-2</v>
      </c>
      <c r="BC13" s="14">
        <v>0.172763290506807</v>
      </c>
    </row>
    <row r="14" spans="2:55" x14ac:dyDescent="0.35">
      <c r="B14" s="15" t="s">
        <v>76</v>
      </c>
      <c r="C14" s="14">
        <v>0.13508122047075299</v>
      </c>
      <c r="D14" s="14">
        <v>0.12554453960234199</v>
      </c>
      <c r="E14" s="14">
        <v>0.14620395319658699</v>
      </c>
      <c r="F14" s="14"/>
      <c r="G14" s="14">
        <v>0.139149446154052</v>
      </c>
      <c r="H14" s="14">
        <v>0.147071951670214</v>
      </c>
      <c r="I14" s="14">
        <v>0.19823086952511301</v>
      </c>
      <c r="J14" s="14">
        <v>0.150933104974419</v>
      </c>
      <c r="K14" s="14">
        <v>3.3022912846454699E-2</v>
      </c>
      <c r="L14" s="14">
        <v>0</v>
      </c>
      <c r="M14" s="14"/>
      <c r="N14" s="14">
        <v>0.144384223754977</v>
      </c>
      <c r="O14" s="14">
        <v>0.135016575567449</v>
      </c>
      <c r="P14" s="14">
        <v>0.128719427891997</v>
      </c>
      <c r="Q14" s="14">
        <v>0.13379728291801399</v>
      </c>
      <c r="R14" s="14"/>
      <c r="S14" s="14">
        <v>0.149704603678357</v>
      </c>
      <c r="T14" s="14">
        <v>0.10567121229441701</v>
      </c>
      <c r="U14" s="14">
        <v>0.24695540753412201</v>
      </c>
      <c r="V14" s="14">
        <v>8.1118542998945498E-2</v>
      </c>
      <c r="W14" s="14">
        <v>0.138210290640051</v>
      </c>
      <c r="X14" s="14">
        <v>0.17579645031646601</v>
      </c>
      <c r="Y14" s="14">
        <v>0.10564417185941</v>
      </c>
      <c r="Z14" s="14">
        <v>3.1851798426250598E-2</v>
      </c>
      <c r="AA14" s="14">
        <v>0.187791646104984</v>
      </c>
      <c r="AB14" s="14">
        <v>8.8130441715778995E-2</v>
      </c>
      <c r="AC14" s="14">
        <v>0.18826788992471899</v>
      </c>
      <c r="AD14" s="14">
        <v>7.3886977118530206E-2</v>
      </c>
      <c r="AE14" s="14"/>
      <c r="AF14" s="14">
        <v>0.109770528546086</v>
      </c>
      <c r="AG14" s="14">
        <v>0.13382500252062099</v>
      </c>
      <c r="AH14" s="14">
        <v>6.2282330610380701E-2</v>
      </c>
      <c r="AI14" s="14">
        <v>0.165880325567827</v>
      </c>
      <c r="AJ14" s="14">
        <v>0.200186088889761</v>
      </c>
      <c r="AK14" s="14"/>
      <c r="AL14" s="14">
        <v>0.13825104754947401</v>
      </c>
      <c r="AM14" s="14">
        <v>0.138807280898983</v>
      </c>
      <c r="AN14" s="14">
        <v>6.3271072495944394E-2</v>
      </c>
      <c r="AO14" s="14"/>
      <c r="AP14" s="14">
        <v>0.11592994709124201</v>
      </c>
      <c r="AQ14" s="14">
        <v>0.15362792836858499</v>
      </c>
      <c r="AR14" s="14"/>
      <c r="AS14" s="14">
        <v>0.131811424832768</v>
      </c>
      <c r="AT14" s="14">
        <v>0.14440320584399</v>
      </c>
      <c r="AU14" s="14"/>
      <c r="AV14" s="14">
        <v>0.169241962330338</v>
      </c>
      <c r="AW14" s="14">
        <v>0.11814034775502601</v>
      </c>
      <c r="AX14" s="14"/>
      <c r="AY14" s="14">
        <v>0.12844361017018999</v>
      </c>
      <c r="AZ14" s="14">
        <v>0.16945781471981899</v>
      </c>
      <c r="BA14" s="14"/>
      <c r="BB14" s="14">
        <v>0.125448570558538</v>
      </c>
      <c r="BC14" s="14">
        <v>0.188422717446277</v>
      </c>
    </row>
    <row r="15" spans="2:55" x14ac:dyDescent="0.35">
      <c r="B15" s="15" t="s">
        <v>77</v>
      </c>
      <c r="C15" s="14">
        <v>5.4430337658777E-2</v>
      </c>
      <c r="D15" s="14">
        <v>2.31090644271418E-2</v>
      </c>
      <c r="E15" s="14">
        <v>8.9670054191838197E-2</v>
      </c>
      <c r="F15" s="14"/>
      <c r="G15" s="14">
        <v>9.0313561363687095E-2</v>
      </c>
      <c r="H15" s="14">
        <v>4.4718526075353898E-2</v>
      </c>
      <c r="I15" s="14">
        <v>4.3365235286093297E-2</v>
      </c>
      <c r="J15" s="14">
        <v>4.93120710269545E-2</v>
      </c>
      <c r="K15" s="14">
        <v>5.7828316947743201E-2</v>
      </c>
      <c r="L15" s="14">
        <v>1.52129191718218E-2</v>
      </c>
      <c r="M15" s="14"/>
      <c r="N15" s="14">
        <v>2.6194877882263701E-2</v>
      </c>
      <c r="O15" s="14">
        <v>6.9809789775982498E-2</v>
      </c>
      <c r="P15" s="14">
        <v>4.3048785619406803E-2</v>
      </c>
      <c r="Q15" s="14">
        <v>7.4175195036702293E-2</v>
      </c>
      <c r="R15" s="14"/>
      <c r="S15" s="14">
        <v>6.0264398860046503E-2</v>
      </c>
      <c r="T15" s="14">
        <v>7.4358510916664303E-2</v>
      </c>
      <c r="U15" s="14">
        <v>6.4731853417534804E-2</v>
      </c>
      <c r="V15" s="14">
        <v>0</v>
      </c>
      <c r="W15" s="14">
        <v>1.43007520557144E-2</v>
      </c>
      <c r="X15" s="14">
        <v>9.4860620649158095E-2</v>
      </c>
      <c r="Y15" s="14">
        <v>4.6459629201340599E-2</v>
      </c>
      <c r="Z15" s="14">
        <v>0</v>
      </c>
      <c r="AA15" s="14">
        <v>8.3235076056913604E-2</v>
      </c>
      <c r="AB15" s="14">
        <v>2.4693992250474601E-2</v>
      </c>
      <c r="AC15" s="14">
        <v>0.119448138354177</v>
      </c>
      <c r="AD15" s="14">
        <v>6.8773468144776903E-2</v>
      </c>
      <c r="AE15" s="14"/>
      <c r="AF15" s="14">
        <v>3.77558267027217E-2</v>
      </c>
      <c r="AG15" s="14">
        <v>5.0504349345760598E-2</v>
      </c>
      <c r="AH15" s="14">
        <v>6.5270252900482606E-2</v>
      </c>
      <c r="AI15" s="14">
        <v>3.3403797421928901E-2</v>
      </c>
      <c r="AJ15" s="14">
        <v>6.7001338932186905E-2</v>
      </c>
      <c r="AK15" s="14"/>
      <c r="AL15" s="14">
        <v>5.8749609908750999E-2</v>
      </c>
      <c r="AM15" s="14">
        <v>4.8827552810691899E-2</v>
      </c>
      <c r="AN15" s="14">
        <v>0</v>
      </c>
      <c r="AO15" s="14"/>
      <c r="AP15" s="14">
        <v>4.8281673065579699E-2</v>
      </c>
      <c r="AQ15" s="14">
        <v>6.18136114932323E-2</v>
      </c>
      <c r="AR15" s="14"/>
      <c r="AS15" s="14">
        <v>4.7708826938411102E-2</v>
      </c>
      <c r="AT15" s="14">
        <v>6.6860576885544101E-2</v>
      </c>
      <c r="AU15" s="14"/>
      <c r="AV15" s="14">
        <v>4.6785945143673097E-2</v>
      </c>
      <c r="AW15" s="14">
        <v>6.1769823737098398E-2</v>
      </c>
      <c r="AX15" s="14"/>
      <c r="AY15" s="14">
        <v>4.6102757765958201E-2</v>
      </c>
      <c r="AZ15" s="14">
        <v>0.13035616704835301</v>
      </c>
      <c r="BA15" s="14"/>
      <c r="BB15" s="14">
        <v>4.1549650447771001E-2</v>
      </c>
      <c r="BC15" s="14">
        <v>6.1824814339437699E-2</v>
      </c>
    </row>
    <row r="16" spans="2:55" x14ac:dyDescent="0.35">
      <c r="B16" s="15" t="s">
        <v>78</v>
      </c>
      <c r="C16" s="14">
        <v>0.15955370390401499</v>
      </c>
      <c r="D16" s="14">
        <v>0.15848870757854899</v>
      </c>
      <c r="E16" s="14">
        <v>0.15795892739092501</v>
      </c>
      <c r="F16" s="14"/>
      <c r="G16" s="14">
        <v>0.114066320140952</v>
      </c>
      <c r="H16" s="14">
        <v>0.10095434176642</v>
      </c>
      <c r="I16" s="14">
        <v>0.22487366138930001</v>
      </c>
      <c r="J16" s="14">
        <v>0.28353224221100798</v>
      </c>
      <c r="K16" s="14">
        <v>0.131909687714727</v>
      </c>
      <c r="L16" s="14">
        <v>0.115627859848505</v>
      </c>
      <c r="M16" s="14"/>
      <c r="N16" s="14">
        <v>0.18709912130946099</v>
      </c>
      <c r="O16" s="14">
        <v>0.211658787183021</v>
      </c>
      <c r="P16" s="14">
        <v>7.9906439472078802E-2</v>
      </c>
      <c r="Q16" s="14">
        <v>0.159047522012917</v>
      </c>
      <c r="R16" s="14"/>
      <c r="S16" s="14">
        <v>0.12693383174682399</v>
      </c>
      <c r="T16" s="14">
        <v>0.202932415672164</v>
      </c>
      <c r="U16" s="14">
        <v>0.126276744914946</v>
      </c>
      <c r="V16" s="14">
        <v>0.106576671029148</v>
      </c>
      <c r="W16" s="14">
        <v>0.16534241138745001</v>
      </c>
      <c r="X16" s="14">
        <v>0.10677439022235</v>
      </c>
      <c r="Y16" s="14">
        <v>0.25254904476506801</v>
      </c>
      <c r="Z16" s="14">
        <v>0.25837616855804602</v>
      </c>
      <c r="AA16" s="14">
        <v>0.17366104907170801</v>
      </c>
      <c r="AB16" s="14">
        <v>0.15323629700227101</v>
      </c>
      <c r="AC16" s="14">
        <v>0.20785681053219901</v>
      </c>
      <c r="AD16" s="14">
        <v>6.9138519920246694E-2</v>
      </c>
      <c r="AE16" s="14"/>
      <c r="AF16" s="14">
        <v>0.11267380836632999</v>
      </c>
      <c r="AG16" s="14">
        <v>0.196604494176886</v>
      </c>
      <c r="AH16" s="14">
        <v>0.21569374069607899</v>
      </c>
      <c r="AI16" s="14">
        <v>7.0153213179223406E-2</v>
      </c>
      <c r="AJ16" s="14">
        <v>0.15329037095987799</v>
      </c>
      <c r="AK16" s="14"/>
      <c r="AL16" s="14">
        <v>0.17190415832689099</v>
      </c>
      <c r="AM16" s="14">
        <v>0.102962039292363</v>
      </c>
      <c r="AN16" s="14">
        <v>0.168859130656765</v>
      </c>
      <c r="AO16" s="14"/>
      <c r="AP16" s="14">
        <v>0.159737451271629</v>
      </c>
      <c r="AQ16" s="14">
        <v>0.15459207219580801</v>
      </c>
      <c r="AR16" s="14"/>
      <c r="AS16" s="14">
        <v>0.15792001920648599</v>
      </c>
      <c r="AT16" s="14">
        <v>0.16519617329587499</v>
      </c>
      <c r="AU16" s="14"/>
      <c r="AV16" s="14">
        <v>0.16217080432487699</v>
      </c>
      <c r="AW16" s="14">
        <v>0.16082412921736999</v>
      </c>
      <c r="AX16" s="14"/>
      <c r="AY16" s="14">
        <v>0.14531535788696601</v>
      </c>
      <c r="AZ16" s="14">
        <v>0.32069968264669502</v>
      </c>
      <c r="BA16" s="14"/>
      <c r="BB16" s="14">
        <v>0.13507032761346499</v>
      </c>
      <c r="BC16" s="14">
        <v>0.22613652135517401</v>
      </c>
    </row>
    <row r="17" spans="2:55" x14ac:dyDescent="0.35">
      <c r="B17" s="15" t="s">
        <v>449</v>
      </c>
      <c r="C17" s="20">
        <v>0.31789466485307599</v>
      </c>
      <c r="D17" s="20">
        <v>0.32151242398743102</v>
      </c>
      <c r="E17" s="20">
        <v>0.31489927431911502</v>
      </c>
      <c r="F17" s="20"/>
      <c r="G17" s="20">
        <v>0.211345538770501</v>
      </c>
      <c r="H17" s="20">
        <v>0.24862040688732101</v>
      </c>
      <c r="I17" s="20">
        <v>0.20673726584905899</v>
      </c>
      <c r="J17" s="20">
        <v>0.35509167160690602</v>
      </c>
      <c r="K17" s="20">
        <v>0.54110931147752706</v>
      </c>
      <c r="L17" s="20">
        <v>0.84186119977166496</v>
      </c>
      <c r="M17" s="20"/>
      <c r="N17" s="20">
        <v>0.26644952306812097</v>
      </c>
      <c r="O17" s="20">
        <v>0.31635031814530201</v>
      </c>
      <c r="P17" s="20">
        <v>0.32584343761290302</v>
      </c>
      <c r="Q17" s="20">
        <v>0.35852999111971001</v>
      </c>
      <c r="R17" s="20"/>
      <c r="S17" s="20">
        <v>0.20549318043978501</v>
      </c>
      <c r="T17" s="20">
        <v>0.40510331010140499</v>
      </c>
      <c r="U17" s="20">
        <v>0.36685370344222601</v>
      </c>
      <c r="V17" s="20">
        <v>0.325339901448082</v>
      </c>
      <c r="W17" s="20">
        <v>0.326069468176448</v>
      </c>
      <c r="X17" s="20">
        <v>0.33175581646254398</v>
      </c>
      <c r="Y17" s="20">
        <v>0.32766946515129702</v>
      </c>
      <c r="Z17" s="20">
        <v>0.25879117198997398</v>
      </c>
      <c r="AA17" s="20">
        <v>0.28256503367679098</v>
      </c>
      <c r="AB17" s="20">
        <v>0.40008138187011799</v>
      </c>
      <c r="AC17" s="20">
        <v>0.40674500518123902</v>
      </c>
      <c r="AD17" s="20">
        <v>0.32208730468747299</v>
      </c>
      <c r="AE17" s="20"/>
      <c r="AF17" s="20">
        <v>0.37555599665557299</v>
      </c>
      <c r="AG17" s="20">
        <v>0.242859036006176</v>
      </c>
      <c r="AH17" s="20">
        <v>0.36281269078246697</v>
      </c>
      <c r="AI17" s="20">
        <v>0.42584591951164102</v>
      </c>
      <c r="AJ17" s="20">
        <v>0.20139502514031701</v>
      </c>
      <c r="AK17" s="20"/>
      <c r="AL17" s="20">
        <v>0.34821796502833502</v>
      </c>
      <c r="AM17" s="20">
        <v>0.123833439783505</v>
      </c>
      <c r="AN17" s="20">
        <v>0.56481350838111299</v>
      </c>
      <c r="AO17" s="20"/>
      <c r="AP17" s="20">
        <v>0.34850205293554398</v>
      </c>
      <c r="AQ17" s="20">
        <v>0.30202627880545901</v>
      </c>
      <c r="AR17" s="20"/>
      <c r="AS17" s="20">
        <v>0.32711364222973899</v>
      </c>
      <c r="AT17" s="20">
        <v>0.30979636550983303</v>
      </c>
      <c r="AU17" s="20"/>
      <c r="AV17" s="20">
        <v>0.19944379668526299</v>
      </c>
      <c r="AW17" s="20">
        <v>0.38450790423077602</v>
      </c>
      <c r="AX17" s="20"/>
      <c r="AY17" s="20">
        <v>0.33687714264583102</v>
      </c>
      <c r="AZ17" s="20">
        <v>0.11725470407298801</v>
      </c>
      <c r="BA17" s="20"/>
      <c r="BB17" s="20">
        <v>0.36987185483475099</v>
      </c>
      <c r="BC17" s="20">
        <v>0.15244366406412399</v>
      </c>
    </row>
    <row r="18" spans="2:55" x14ac:dyDescent="0.35">
      <c r="B18" s="16" t="s">
        <v>384</v>
      </c>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92</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8.9545312856961299E-3</v>
      </c>
      <c r="D9" s="14">
        <v>1.04228773989163E-2</v>
      </c>
      <c r="E9" s="14">
        <v>7.5470853166265403E-3</v>
      </c>
      <c r="F9" s="14"/>
      <c r="G9" s="14">
        <v>9.7486529576587596E-3</v>
      </c>
      <c r="H9" s="14">
        <v>2.2424762041555101E-2</v>
      </c>
      <c r="I9" s="14">
        <v>1.8520037876549499E-2</v>
      </c>
      <c r="J9" s="14">
        <v>0</v>
      </c>
      <c r="K9" s="14">
        <v>0</v>
      </c>
      <c r="L9" s="14">
        <v>2.91355339233678E-3</v>
      </c>
      <c r="M9" s="14"/>
      <c r="N9" s="14">
        <v>2.09552055917877E-2</v>
      </c>
      <c r="O9" s="14">
        <v>0</v>
      </c>
      <c r="P9" s="14">
        <v>9.6378239867122295E-3</v>
      </c>
      <c r="Q9" s="14">
        <v>4.780886087893E-3</v>
      </c>
      <c r="R9" s="14"/>
      <c r="S9" s="14">
        <v>2.3746670468379201E-2</v>
      </c>
      <c r="T9" s="14">
        <v>8.6669607489573697E-3</v>
      </c>
      <c r="U9" s="14">
        <v>0</v>
      </c>
      <c r="V9" s="14">
        <v>0</v>
      </c>
      <c r="W9" s="14">
        <v>1.4374006038496199E-2</v>
      </c>
      <c r="X9" s="14">
        <v>9.4995035257738301E-3</v>
      </c>
      <c r="Y9" s="14">
        <v>0</v>
      </c>
      <c r="Z9" s="14">
        <v>1.08966973267634E-2</v>
      </c>
      <c r="AA9" s="14">
        <v>2.0042113990608498E-2</v>
      </c>
      <c r="AB9" s="14">
        <v>0</v>
      </c>
      <c r="AC9" s="14">
        <v>0</v>
      </c>
      <c r="AD9" s="14">
        <v>0</v>
      </c>
      <c r="AE9" s="14"/>
      <c r="AF9" s="14">
        <v>1.29364943549079E-2</v>
      </c>
      <c r="AG9" s="14">
        <v>8.8288206790174892E-3</v>
      </c>
      <c r="AH9" s="14">
        <v>1.71934091801191E-2</v>
      </c>
      <c r="AI9" s="14">
        <v>3.0990504363687102E-3</v>
      </c>
      <c r="AJ9" s="14">
        <v>1.8285596295304799E-2</v>
      </c>
      <c r="AK9" s="14"/>
      <c r="AL9" s="14">
        <v>5.8218289527617903E-4</v>
      </c>
      <c r="AM9" s="14">
        <v>8.1987259634708307E-2</v>
      </c>
      <c r="AN9" s="14">
        <v>0</v>
      </c>
      <c r="AO9" s="14"/>
      <c r="AP9" s="14">
        <v>1.3148339755865801E-2</v>
      </c>
      <c r="AQ9" s="14">
        <v>5.7464618849080301E-3</v>
      </c>
      <c r="AR9" s="14"/>
      <c r="AS9" s="14">
        <v>9.6569087797213193E-3</v>
      </c>
      <c r="AT9" s="14">
        <v>7.0840842151854502E-3</v>
      </c>
      <c r="AU9" s="14"/>
      <c r="AV9" s="14">
        <v>2.2990182562106502E-2</v>
      </c>
      <c r="AW9" s="14">
        <v>4.1368851889027397E-3</v>
      </c>
      <c r="AX9" s="14"/>
      <c r="AY9" s="14">
        <v>1.2523393397163201E-2</v>
      </c>
      <c r="AZ9" s="14">
        <v>0</v>
      </c>
      <c r="BA9" s="14"/>
      <c r="BB9" s="14">
        <v>1.29031776520765E-2</v>
      </c>
      <c r="BC9" s="14">
        <v>0</v>
      </c>
    </row>
    <row r="10" spans="2:55" x14ac:dyDescent="0.35">
      <c r="B10" s="15" t="s">
        <v>72</v>
      </c>
      <c r="C10" s="14">
        <v>2.6896853909018401E-2</v>
      </c>
      <c r="D10" s="14">
        <v>3.7330210253306899E-2</v>
      </c>
      <c r="E10" s="14">
        <v>1.6788124641301999E-2</v>
      </c>
      <c r="F10" s="14"/>
      <c r="G10" s="14">
        <v>8.3439018738421897E-2</v>
      </c>
      <c r="H10" s="14">
        <v>4.8174934140700301E-2</v>
      </c>
      <c r="I10" s="14">
        <v>2.4170226441112701E-2</v>
      </c>
      <c r="J10" s="14">
        <v>2.37537747502034E-3</v>
      </c>
      <c r="K10" s="14">
        <v>9.0431384827811198E-3</v>
      </c>
      <c r="L10" s="14">
        <v>6.1973915796852304E-3</v>
      </c>
      <c r="M10" s="14"/>
      <c r="N10" s="14">
        <v>4.2209657787673403E-2</v>
      </c>
      <c r="O10" s="14">
        <v>2.09961362479727E-2</v>
      </c>
      <c r="P10" s="14">
        <v>2.9114635793216801E-2</v>
      </c>
      <c r="Q10" s="14">
        <v>1.4766735923804701E-2</v>
      </c>
      <c r="R10" s="14"/>
      <c r="S10" s="14">
        <v>1.7214221567683E-2</v>
      </c>
      <c r="T10" s="14">
        <v>1.52685309653585E-2</v>
      </c>
      <c r="U10" s="14">
        <v>2.3959875946756599E-2</v>
      </c>
      <c r="V10" s="14">
        <v>4.1976122373169798E-2</v>
      </c>
      <c r="W10" s="14">
        <v>3.56302462171698E-2</v>
      </c>
      <c r="X10" s="14">
        <v>1.7718134669001299E-2</v>
      </c>
      <c r="Y10" s="14">
        <v>1.9014332143997899E-2</v>
      </c>
      <c r="Z10" s="14">
        <v>3.7086406670886501E-2</v>
      </c>
      <c r="AA10" s="14">
        <v>5.1150918402956803E-2</v>
      </c>
      <c r="AB10" s="14">
        <v>1.28998557754445E-2</v>
      </c>
      <c r="AC10" s="14">
        <v>1.81077530576924E-2</v>
      </c>
      <c r="AD10" s="14">
        <v>6.6747319034930197E-2</v>
      </c>
      <c r="AE10" s="14"/>
      <c r="AF10" s="14">
        <v>1.18945217540908E-2</v>
      </c>
      <c r="AG10" s="14">
        <v>4.94655410789758E-2</v>
      </c>
      <c r="AH10" s="14">
        <v>5.6028329312621796E-3</v>
      </c>
      <c r="AI10" s="14">
        <v>3.0771942513880601E-2</v>
      </c>
      <c r="AJ10" s="14">
        <v>1.7088211897866599E-2</v>
      </c>
      <c r="AK10" s="14"/>
      <c r="AL10" s="14">
        <v>1.63331366074074E-2</v>
      </c>
      <c r="AM10" s="14">
        <v>0.127860678780222</v>
      </c>
      <c r="AN10" s="14">
        <v>0</v>
      </c>
      <c r="AO10" s="14"/>
      <c r="AP10" s="14">
        <v>2.1051111354868299E-2</v>
      </c>
      <c r="AQ10" s="14">
        <v>2.8715947970504099E-2</v>
      </c>
      <c r="AR10" s="14"/>
      <c r="AS10" s="14">
        <v>2.8988187583452701E-2</v>
      </c>
      <c r="AT10" s="14">
        <v>1.6686846614316402E-2</v>
      </c>
      <c r="AU10" s="14"/>
      <c r="AV10" s="14">
        <v>5.6955161025284098E-2</v>
      </c>
      <c r="AW10" s="14">
        <v>1.4476433262187E-2</v>
      </c>
      <c r="AX10" s="14"/>
      <c r="AY10" s="14">
        <v>3.2465025508712102E-2</v>
      </c>
      <c r="AZ10" s="14">
        <v>2.0146124929776001E-2</v>
      </c>
      <c r="BA10" s="14"/>
      <c r="BB10" s="14">
        <v>3.28057121686317E-2</v>
      </c>
      <c r="BC10" s="14">
        <v>1.5573989273605499E-2</v>
      </c>
    </row>
    <row r="11" spans="2:55" x14ac:dyDescent="0.35">
      <c r="B11" s="15" t="s">
        <v>73</v>
      </c>
      <c r="C11" s="14">
        <v>5.0402284560624601E-2</v>
      </c>
      <c r="D11" s="14">
        <v>6.4252659670148995E-2</v>
      </c>
      <c r="E11" s="14">
        <v>3.7026108269321498E-2</v>
      </c>
      <c r="F11" s="14"/>
      <c r="G11" s="14">
        <v>8.6366796334267207E-2</v>
      </c>
      <c r="H11" s="14">
        <v>0.110609652405786</v>
      </c>
      <c r="I11" s="14">
        <v>5.9996279609901899E-2</v>
      </c>
      <c r="J11" s="14">
        <v>2.5527813480706901E-2</v>
      </c>
      <c r="K11" s="14">
        <v>1.98981263340142E-2</v>
      </c>
      <c r="L11" s="14">
        <v>1.02085699559451E-2</v>
      </c>
      <c r="M11" s="14"/>
      <c r="N11" s="14">
        <v>8.7564244885709894E-2</v>
      </c>
      <c r="O11" s="14">
        <v>4.5642955742106701E-2</v>
      </c>
      <c r="P11" s="14">
        <v>4.24032631379863E-2</v>
      </c>
      <c r="Q11" s="14">
        <v>2.2663439873968801E-2</v>
      </c>
      <c r="R11" s="14"/>
      <c r="S11" s="14">
        <v>0.118007591187421</v>
      </c>
      <c r="T11" s="14">
        <v>3.1674191332168498E-2</v>
      </c>
      <c r="U11" s="14">
        <v>1.3173823503396799E-2</v>
      </c>
      <c r="V11" s="14">
        <v>4.7758729834085502E-2</v>
      </c>
      <c r="W11" s="14">
        <v>3.8991932569138701E-2</v>
      </c>
      <c r="X11" s="14">
        <v>3.5994484733694897E-2</v>
      </c>
      <c r="Y11" s="14">
        <v>3.2002176294302097E-2</v>
      </c>
      <c r="Z11" s="14">
        <v>2.3200918309985E-2</v>
      </c>
      <c r="AA11" s="14">
        <v>4.9167999543409398E-2</v>
      </c>
      <c r="AB11" s="14">
        <v>5.2683671575499399E-2</v>
      </c>
      <c r="AC11" s="14">
        <v>5.45659214043063E-2</v>
      </c>
      <c r="AD11" s="14">
        <v>6.9109902909983104E-2</v>
      </c>
      <c r="AE11" s="14"/>
      <c r="AF11" s="14">
        <v>4.9728428309313601E-2</v>
      </c>
      <c r="AG11" s="14">
        <v>6.5549696763801596E-2</v>
      </c>
      <c r="AH11" s="14">
        <v>3.6956215051692602E-2</v>
      </c>
      <c r="AI11" s="14">
        <v>4.3010925544807399E-2</v>
      </c>
      <c r="AJ11" s="14">
        <v>3.3050058632304903E-2</v>
      </c>
      <c r="AK11" s="14"/>
      <c r="AL11" s="14">
        <v>3.6969531659794497E-2</v>
      </c>
      <c r="AM11" s="14">
        <v>0.178415604893298</v>
      </c>
      <c r="AN11" s="14">
        <v>1.6857961481006E-2</v>
      </c>
      <c r="AO11" s="14"/>
      <c r="AP11" s="14">
        <v>5.8815702562931199E-2</v>
      </c>
      <c r="AQ11" s="14">
        <v>3.8829382940573198E-2</v>
      </c>
      <c r="AR11" s="14"/>
      <c r="AS11" s="14">
        <v>6.6285866485954706E-2</v>
      </c>
      <c r="AT11" s="14">
        <v>2.7708434436773399E-2</v>
      </c>
      <c r="AU11" s="14"/>
      <c r="AV11" s="14">
        <v>0.11125458011511</v>
      </c>
      <c r="AW11" s="14">
        <v>3.25478069015223E-2</v>
      </c>
      <c r="AX11" s="14"/>
      <c r="AY11" s="14">
        <v>5.9439610071284198E-2</v>
      </c>
      <c r="AZ11" s="14">
        <v>1.67599165451848E-2</v>
      </c>
      <c r="BA11" s="14"/>
      <c r="BB11" s="14">
        <v>5.77369109466895E-2</v>
      </c>
      <c r="BC11" s="14">
        <v>2.0549573282720099E-2</v>
      </c>
    </row>
    <row r="12" spans="2:55" x14ac:dyDescent="0.35">
      <c r="B12" s="15" t="s">
        <v>74</v>
      </c>
      <c r="C12" s="14">
        <v>5.5126531999228401E-2</v>
      </c>
      <c r="D12" s="14">
        <v>6.3779362703932904E-2</v>
      </c>
      <c r="E12" s="14">
        <v>4.6839521054707102E-2</v>
      </c>
      <c r="F12" s="14"/>
      <c r="G12" s="14">
        <v>0.135511561278369</v>
      </c>
      <c r="H12" s="14">
        <v>0.10536600413591</v>
      </c>
      <c r="I12" s="14">
        <v>6.17956299355076E-2</v>
      </c>
      <c r="J12" s="14">
        <v>1.3411673513090199E-2</v>
      </c>
      <c r="K12" s="14">
        <v>1.8122765496203098E-2</v>
      </c>
      <c r="L12" s="14">
        <v>1.41296281069247E-2</v>
      </c>
      <c r="M12" s="14"/>
      <c r="N12" s="14">
        <v>6.2499350168791601E-2</v>
      </c>
      <c r="O12" s="14">
        <v>6.0446456103698497E-2</v>
      </c>
      <c r="P12" s="14">
        <v>7.6580938151155103E-2</v>
      </c>
      <c r="Q12" s="14">
        <v>2.3221756723154099E-2</v>
      </c>
      <c r="R12" s="14"/>
      <c r="S12" s="14">
        <v>0.10848300134031399</v>
      </c>
      <c r="T12" s="14">
        <v>2.9659353432860601E-2</v>
      </c>
      <c r="U12" s="14">
        <v>4.8992385838920897E-2</v>
      </c>
      <c r="V12" s="14">
        <v>3.4371895019536698E-2</v>
      </c>
      <c r="W12" s="14">
        <v>5.5263091333556801E-2</v>
      </c>
      <c r="X12" s="14">
        <v>5.3505347497226498E-2</v>
      </c>
      <c r="Y12" s="14">
        <v>3.9821711206820799E-2</v>
      </c>
      <c r="Z12" s="14">
        <v>2.8863179391102799E-2</v>
      </c>
      <c r="AA12" s="14">
        <v>5.8257177640985397E-2</v>
      </c>
      <c r="AB12" s="14">
        <v>7.4630101156842502E-2</v>
      </c>
      <c r="AC12" s="14">
        <v>3.8315277102068203E-2</v>
      </c>
      <c r="AD12" s="14">
        <v>3.4004257879727898E-2</v>
      </c>
      <c r="AE12" s="14"/>
      <c r="AF12" s="14">
        <v>6.1459881851431197E-2</v>
      </c>
      <c r="AG12" s="14">
        <v>7.5416295760913105E-2</v>
      </c>
      <c r="AH12" s="14">
        <v>3.88780681734852E-2</v>
      </c>
      <c r="AI12" s="14">
        <v>4.8112074314013702E-2</v>
      </c>
      <c r="AJ12" s="14">
        <v>2.7188554796745801E-2</v>
      </c>
      <c r="AK12" s="14"/>
      <c r="AL12" s="14">
        <v>5.3322546512746302E-2</v>
      </c>
      <c r="AM12" s="14">
        <v>9.6633416064051694E-2</v>
      </c>
      <c r="AN12" s="14">
        <v>7.5979062840659303E-3</v>
      </c>
      <c r="AO12" s="14"/>
      <c r="AP12" s="14">
        <v>4.6447758927375703E-2</v>
      </c>
      <c r="AQ12" s="14">
        <v>6.2175335737157902E-2</v>
      </c>
      <c r="AR12" s="14"/>
      <c r="AS12" s="14">
        <v>6.2744183054205802E-2</v>
      </c>
      <c r="AT12" s="14">
        <v>4.3231002274653797E-2</v>
      </c>
      <c r="AU12" s="14"/>
      <c r="AV12" s="14">
        <v>0.10640837168239201</v>
      </c>
      <c r="AW12" s="14">
        <v>3.7037617937386302E-2</v>
      </c>
      <c r="AX12" s="14"/>
      <c r="AY12" s="14">
        <v>6.8520635366298696E-2</v>
      </c>
      <c r="AZ12" s="14">
        <v>1.9767936055015398E-2</v>
      </c>
      <c r="BA12" s="14"/>
      <c r="BB12" s="14">
        <v>6.4481769556233706E-2</v>
      </c>
      <c r="BC12" s="14">
        <v>1.6978996098352701E-2</v>
      </c>
    </row>
    <row r="13" spans="2:55" x14ac:dyDescent="0.35">
      <c r="B13" s="15" t="s">
        <v>75</v>
      </c>
      <c r="C13" s="14">
        <v>6.8752850170111193E-2</v>
      </c>
      <c r="D13" s="14">
        <v>6.3160868062299896E-2</v>
      </c>
      <c r="E13" s="14">
        <v>7.4415616959906797E-2</v>
      </c>
      <c r="F13" s="14"/>
      <c r="G13" s="14">
        <v>7.6284096989139905E-2</v>
      </c>
      <c r="H13" s="14">
        <v>0.104966454144388</v>
      </c>
      <c r="I13" s="14">
        <v>7.3993239257719098E-2</v>
      </c>
      <c r="J13" s="14">
        <v>5.2252063522287402E-2</v>
      </c>
      <c r="K13" s="14">
        <v>7.0513420027949206E-2</v>
      </c>
      <c r="L13" s="14">
        <v>4.2103885173594903E-2</v>
      </c>
      <c r="M13" s="14"/>
      <c r="N13" s="14">
        <v>9.47596339653035E-2</v>
      </c>
      <c r="O13" s="14">
        <v>6.2565686869192103E-2</v>
      </c>
      <c r="P13" s="14">
        <v>4.8674940607094999E-2</v>
      </c>
      <c r="Q13" s="14">
        <v>6.5300862562009898E-2</v>
      </c>
      <c r="R13" s="14"/>
      <c r="S13" s="14">
        <v>0.106145172296559</v>
      </c>
      <c r="T13" s="14">
        <v>5.8496914232980098E-2</v>
      </c>
      <c r="U13" s="14">
        <v>3.42945113072399E-2</v>
      </c>
      <c r="V13" s="14">
        <v>5.50486264701847E-2</v>
      </c>
      <c r="W13" s="14">
        <v>4.75301872188892E-2</v>
      </c>
      <c r="X13" s="14">
        <v>7.4678064637562394E-2</v>
      </c>
      <c r="Y13" s="14">
        <v>5.2318418322887E-2</v>
      </c>
      <c r="Z13" s="14">
        <v>7.3297738346846206E-2</v>
      </c>
      <c r="AA13" s="14">
        <v>8.6791251298908398E-2</v>
      </c>
      <c r="AB13" s="14">
        <v>6.46147122161458E-2</v>
      </c>
      <c r="AC13" s="14">
        <v>4.4703134921292097E-2</v>
      </c>
      <c r="AD13" s="14">
        <v>0.12687904831063199</v>
      </c>
      <c r="AE13" s="14"/>
      <c r="AF13" s="14">
        <v>7.8543696710683897E-2</v>
      </c>
      <c r="AG13" s="14">
        <v>7.9049367322157504E-2</v>
      </c>
      <c r="AH13" s="14">
        <v>8.3013344219079702E-2</v>
      </c>
      <c r="AI13" s="14">
        <v>4.0397955608635898E-2</v>
      </c>
      <c r="AJ13" s="14">
        <v>8.7350875807598399E-2</v>
      </c>
      <c r="AK13" s="14"/>
      <c r="AL13" s="14">
        <v>6.4304134363372595E-2</v>
      </c>
      <c r="AM13" s="14">
        <v>0.143726285920318</v>
      </c>
      <c r="AN13" s="14">
        <v>0</v>
      </c>
      <c r="AO13" s="14"/>
      <c r="AP13" s="14">
        <v>6.6277101408517697E-2</v>
      </c>
      <c r="AQ13" s="14">
        <v>7.11466602542834E-2</v>
      </c>
      <c r="AR13" s="14"/>
      <c r="AS13" s="14">
        <v>7.8846678586001195E-2</v>
      </c>
      <c r="AT13" s="14">
        <v>5.7628733175190301E-2</v>
      </c>
      <c r="AU13" s="14"/>
      <c r="AV13" s="14">
        <v>0.113041807059097</v>
      </c>
      <c r="AW13" s="14">
        <v>5.4757018539305202E-2</v>
      </c>
      <c r="AX13" s="14"/>
      <c r="AY13" s="14">
        <v>7.33931441697874E-2</v>
      </c>
      <c r="AZ13" s="14">
        <v>7.8502477796006706E-2</v>
      </c>
      <c r="BA13" s="14"/>
      <c r="BB13" s="14">
        <v>6.7869613055266398E-2</v>
      </c>
      <c r="BC13" s="14">
        <v>7.5488958024610295E-2</v>
      </c>
    </row>
    <row r="14" spans="2:55" x14ac:dyDescent="0.35">
      <c r="B14" s="15" t="s">
        <v>76</v>
      </c>
      <c r="C14" s="14">
        <v>0.187800173935711</v>
      </c>
      <c r="D14" s="14">
        <v>0.150227657926195</v>
      </c>
      <c r="E14" s="14">
        <v>0.225041436134961</v>
      </c>
      <c r="F14" s="14"/>
      <c r="G14" s="14">
        <v>0.142937241889456</v>
      </c>
      <c r="H14" s="14">
        <v>0.15227270243238999</v>
      </c>
      <c r="I14" s="14">
        <v>0.202658529209752</v>
      </c>
      <c r="J14" s="14">
        <v>0.20448595492577601</v>
      </c>
      <c r="K14" s="14">
        <v>0.180819169166167</v>
      </c>
      <c r="L14" s="14">
        <v>0.22560046501081599</v>
      </c>
      <c r="M14" s="14"/>
      <c r="N14" s="14">
        <v>0.22311557780873401</v>
      </c>
      <c r="O14" s="14">
        <v>0.21034287150494699</v>
      </c>
      <c r="P14" s="14">
        <v>0.16389844339482099</v>
      </c>
      <c r="Q14" s="14">
        <v>0.146602571186185</v>
      </c>
      <c r="R14" s="14"/>
      <c r="S14" s="14">
        <v>0.15707210965823501</v>
      </c>
      <c r="T14" s="14">
        <v>0.24524821429009699</v>
      </c>
      <c r="U14" s="14">
        <v>0.21867732617115301</v>
      </c>
      <c r="V14" s="14">
        <v>0.214111572506827</v>
      </c>
      <c r="W14" s="14">
        <v>0.17256900084399801</v>
      </c>
      <c r="X14" s="14">
        <v>0.187846732690614</v>
      </c>
      <c r="Y14" s="14">
        <v>0.136984496078979</v>
      </c>
      <c r="Z14" s="14">
        <v>0.20414199957561799</v>
      </c>
      <c r="AA14" s="14">
        <v>0.20087448192559501</v>
      </c>
      <c r="AB14" s="14">
        <v>0.180431090813337</v>
      </c>
      <c r="AC14" s="14">
        <v>0.13200425157353601</v>
      </c>
      <c r="AD14" s="14">
        <v>0.13771228224176399</v>
      </c>
      <c r="AE14" s="14"/>
      <c r="AF14" s="14">
        <v>0.21230102256573499</v>
      </c>
      <c r="AG14" s="14">
        <v>0.19418286759756601</v>
      </c>
      <c r="AH14" s="14">
        <v>0.22907405299634301</v>
      </c>
      <c r="AI14" s="14">
        <v>0.170418676595922</v>
      </c>
      <c r="AJ14" s="14">
        <v>0.209479406397963</v>
      </c>
      <c r="AK14" s="14"/>
      <c r="AL14" s="14">
        <v>0.20505134008634901</v>
      </c>
      <c r="AM14" s="14">
        <v>0.111718147611766</v>
      </c>
      <c r="AN14" s="14">
        <v>7.46028582790602E-2</v>
      </c>
      <c r="AO14" s="14"/>
      <c r="AP14" s="14">
        <v>0.18063106265748</v>
      </c>
      <c r="AQ14" s="14">
        <v>0.195892985017209</v>
      </c>
      <c r="AR14" s="14"/>
      <c r="AS14" s="14">
        <v>0.17212740555415901</v>
      </c>
      <c r="AT14" s="14">
        <v>0.21289068794534299</v>
      </c>
      <c r="AU14" s="14"/>
      <c r="AV14" s="14">
        <v>0.22543332525847101</v>
      </c>
      <c r="AW14" s="14">
        <v>0.17890141210702001</v>
      </c>
      <c r="AX14" s="14"/>
      <c r="AY14" s="14">
        <v>0.18271844505377499</v>
      </c>
      <c r="AZ14" s="14">
        <v>0.21363569535096699</v>
      </c>
      <c r="BA14" s="14"/>
      <c r="BB14" s="14">
        <v>0.19227354992201101</v>
      </c>
      <c r="BC14" s="14">
        <v>0.17834375219583601</v>
      </c>
    </row>
    <row r="15" spans="2:55" x14ac:dyDescent="0.35">
      <c r="B15" s="15" t="s">
        <v>77</v>
      </c>
      <c r="C15" s="14">
        <v>9.8103438045832395E-2</v>
      </c>
      <c r="D15" s="14">
        <v>8.0739132188428195E-2</v>
      </c>
      <c r="E15" s="14">
        <v>0.115347942345181</v>
      </c>
      <c r="F15" s="14"/>
      <c r="G15" s="14">
        <v>7.8602411189045193E-2</v>
      </c>
      <c r="H15" s="14">
        <v>5.63628016503556E-2</v>
      </c>
      <c r="I15" s="14">
        <v>6.2688669774696601E-2</v>
      </c>
      <c r="J15" s="14">
        <v>0.119981401754247</v>
      </c>
      <c r="K15" s="14">
        <v>0.13105630138052701</v>
      </c>
      <c r="L15" s="14">
        <v>0.13408130560088499</v>
      </c>
      <c r="M15" s="14"/>
      <c r="N15" s="14">
        <v>0.107722777145792</v>
      </c>
      <c r="O15" s="14">
        <v>9.6101040438492699E-2</v>
      </c>
      <c r="P15" s="14">
        <v>0.116109160458214</v>
      </c>
      <c r="Q15" s="14">
        <v>7.2829143379670294E-2</v>
      </c>
      <c r="R15" s="14"/>
      <c r="S15" s="14">
        <v>7.9970666367236695E-2</v>
      </c>
      <c r="T15" s="14">
        <v>8.1085415732448804E-2</v>
      </c>
      <c r="U15" s="14">
        <v>0.107529406626573</v>
      </c>
      <c r="V15" s="14">
        <v>9.61688675068849E-2</v>
      </c>
      <c r="W15" s="14">
        <v>0.114710514526267</v>
      </c>
      <c r="X15" s="14">
        <v>0.110574426672299</v>
      </c>
      <c r="Y15" s="14">
        <v>0.142878422444287</v>
      </c>
      <c r="Z15" s="14">
        <v>0.102466871403758</v>
      </c>
      <c r="AA15" s="14">
        <v>8.2920599192730898E-2</v>
      </c>
      <c r="AB15" s="14">
        <v>8.9975884316573898E-2</v>
      </c>
      <c r="AC15" s="14">
        <v>0.11895169898722199</v>
      </c>
      <c r="AD15" s="14">
        <v>8.1340120339745997E-2</v>
      </c>
      <c r="AE15" s="14"/>
      <c r="AF15" s="14">
        <v>0.10125570871286201</v>
      </c>
      <c r="AG15" s="14">
        <v>8.4422533271449898E-2</v>
      </c>
      <c r="AH15" s="14">
        <v>0.10669670291272799</v>
      </c>
      <c r="AI15" s="14">
        <v>0.13663861958385401</v>
      </c>
      <c r="AJ15" s="14">
        <v>0.121782763446739</v>
      </c>
      <c r="AK15" s="14"/>
      <c r="AL15" s="14">
        <v>0.10704615230310401</v>
      </c>
      <c r="AM15" s="14">
        <v>5.4903114180901803E-2</v>
      </c>
      <c r="AN15" s="14">
        <v>4.6078116358316601E-2</v>
      </c>
      <c r="AO15" s="14"/>
      <c r="AP15" s="14">
        <v>9.2801634289868401E-2</v>
      </c>
      <c r="AQ15" s="14">
        <v>0.10544069642032899</v>
      </c>
      <c r="AR15" s="14"/>
      <c r="AS15" s="14">
        <v>9.1887661668708598E-2</v>
      </c>
      <c r="AT15" s="14">
        <v>0.109514679232395</v>
      </c>
      <c r="AU15" s="14"/>
      <c r="AV15" s="14">
        <v>5.72786756644795E-2</v>
      </c>
      <c r="AW15" s="14">
        <v>0.110503529371796</v>
      </c>
      <c r="AX15" s="14"/>
      <c r="AY15" s="14">
        <v>9.1759754013846506E-2</v>
      </c>
      <c r="AZ15" s="14">
        <v>7.8033465936142202E-2</v>
      </c>
      <c r="BA15" s="14"/>
      <c r="BB15" s="14">
        <v>9.7358458644128801E-2</v>
      </c>
      <c r="BC15" s="14">
        <v>7.63624709710682E-2</v>
      </c>
    </row>
    <row r="16" spans="2:55" x14ac:dyDescent="0.35">
      <c r="B16" s="15" t="s">
        <v>78</v>
      </c>
      <c r="C16" s="14">
        <v>0.162421699826584</v>
      </c>
      <c r="D16" s="14">
        <v>0.14725986196579099</v>
      </c>
      <c r="E16" s="14">
        <v>0.17770484999361799</v>
      </c>
      <c r="F16" s="14"/>
      <c r="G16" s="14">
        <v>0.110165563567548</v>
      </c>
      <c r="H16" s="14">
        <v>0.120347608509348</v>
      </c>
      <c r="I16" s="14">
        <v>0.16096674511893799</v>
      </c>
      <c r="J16" s="14">
        <v>0.21089460898620199</v>
      </c>
      <c r="K16" s="14">
        <v>0.15436733909370901</v>
      </c>
      <c r="L16" s="14">
        <v>0.19860511873425801</v>
      </c>
      <c r="M16" s="14"/>
      <c r="N16" s="14">
        <v>0.136984647147605</v>
      </c>
      <c r="O16" s="14">
        <v>0.16660654123083601</v>
      </c>
      <c r="P16" s="14">
        <v>0.18848028298427799</v>
      </c>
      <c r="Q16" s="14">
        <v>0.162002793904579</v>
      </c>
      <c r="R16" s="14"/>
      <c r="S16" s="14">
        <v>0.121096104545717</v>
      </c>
      <c r="T16" s="14">
        <v>0.14901225203903301</v>
      </c>
      <c r="U16" s="14">
        <v>0.17370461064763301</v>
      </c>
      <c r="V16" s="14">
        <v>0.16878447123311</v>
      </c>
      <c r="W16" s="14">
        <v>0.14475745495640999</v>
      </c>
      <c r="X16" s="14">
        <v>0.14267040814673301</v>
      </c>
      <c r="Y16" s="14">
        <v>0.22655007314633499</v>
      </c>
      <c r="Z16" s="14">
        <v>0.189953325748867</v>
      </c>
      <c r="AA16" s="14">
        <v>0.15371509842799699</v>
      </c>
      <c r="AB16" s="14">
        <v>0.16218269878300001</v>
      </c>
      <c r="AC16" s="14">
        <v>0.24265150132768701</v>
      </c>
      <c r="AD16" s="14">
        <v>0.15548428056330299</v>
      </c>
      <c r="AE16" s="14"/>
      <c r="AF16" s="14">
        <v>0.169748840871315</v>
      </c>
      <c r="AG16" s="14">
        <v>0.137982878799388</v>
      </c>
      <c r="AH16" s="14">
        <v>0.18218674758505499</v>
      </c>
      <c r="AI16" s="14">
        <v>0.198610046506146</v>
      </c>
      <c r="AJ16" s="14">
        <v>0.19932184674877901</v>
      </c>
      <c r="AK16" s="14"/>
      <c r="AL16" s="14">
        <v>0.17941217027449</v>
      </c>
      <c r="AM16" s="14">
        <v>6.9418015232119698E-2</v>
      </c>
      <c r="AN16" s="14">
        <v>8.2911056532868593E-2</v>
      </c>
      <c r="AO16" s="14"/>
      <c r="AP16" s="14">
        <v>0.167293452649105</v>
      </c>
      <c r="AQ16" s="14">
        <v>0.16132712673084701</v>
      </c>
      <c r="AR16" s="14"/>
      <c r="AS16" s="14">
        <v>0.15103212762373699</v>
      </c>
      <c r="AT16" s="14">
        <v>0.17944516371983699</v>
      </c>
      <c r="AU16" s="14"/>
      <c r="AV16" s="14">
        <v>0.11760083824170001</v>
      </c>
      <c r="AW16" s="14">
        <v>0.17793730340394201</v>
      </c>
      <c r="AX16" s="14"/>
      <c r="AY16" s="14">
        <v>0.16565848700524699</v>
      </c>
      <c r="AZ16" s="14">
        <v>0.13698811843119499</v>
      </c>
      <c r="BA16" s="14"/>
      <c r="BB16" s="14">
        <v>0.16070947197149099</v>
      </c>
      <c r="BC16" s="14">
        <v>0.16815010039573999</v>
      </c>
    </row>
    <row r="17" spans="2:55" ht="29" x14ac:dyDescent="0.35">
      <c r="B17" s="15" t="s">
        <v>89</v>
      </c>
      <c r="C17" s="20">
        <v>0.34154163626719403</v>
      </c>
      <c r="D17" s="20">
        <v>0.38282736983098098</v>
      </c>
      <c r="E17" s="20">
        <v>0.29928931528437602</v>
      </c>
      <c r="F17" s="20"/>
      <c r="G17" s="20">
        <v>0.276944657056094</v>
      </c>
      <c r="H17" s="20">
        <v>0.27947508053956599</v>
      </c>
      <c r="I17" s="20">
        <v>0.33521064277582302</v>
      </c>
      <c r="J17" s="20">
        <v>0.37107110634266999</v>
      </c>
      <c r="K17" s="20">
        <v>0.41617974001864999</v>
      </c>
      <c r="L17" s="20">
        <v>0.36616008244555398</v>
      </c>
      <c r="M17" s="20"/>
      <c r="N17" s="20">
        <v>0.22418890549860301</v>
      </c>
      <c r="O17" s="20">
        <v>0.337298311862754</v>
      </c>
      <c r="P17" s="20">
        <v>0.32510051148652302</v>
      </c>
      <c r="Q17" s="20">
        <v>0.48783181035873602</v>
      </c>
      <c r="R17" s="20"/>
      <c r="S17" s="20">
        <v>0.26826446256845499</v>
      </c>
      <c r="T17" s="20">
        <v>0.38088816722609597</v>
      </c>
      <c r="U17" s="20">
        <v>0.37966805995832598</v>
      </c>
      <c r="V17" s="20">
        <v>0.34177971505620097</v>
      </c>
      <c r="W17" s="20">
        <v>0.37617356629607401</v>
      </c>
      <c r="X17" s="20">
        <v>0.36751289742709597</v>
      </c>
      <c r="Y17" s="20">
        <v>0.350430370362391</v>
      </c>
      <c r="Z17" s="20">
        <v>0.33009286322617298</v>
      </c>
      <c r="AA17" s="20">
        <v>0.29708035957680901</v>
      </c>
      <c r="AB17" s="20">
        <v>0.362581985363157</v>
      </c>
      <c r="AC17" s="20">
        <v>0.350700461626196</v>
      </c>
      <c r="AD17" s="20">
        <v>0.32872278871991401</v>
      </c>
      <c r="AE17" s="20"/>
      <c r="AF17" s="20">
        <v>0.302131404869661</v>
      </c>
      <c r="AG17" s="20">
        <v>0.30510199872672999</v>
      </c>
      <c r="AH17" s="20">
        <v>0.300398626950235</v>
      </c>
      <c r="AI17" s="20">
        <v>0.328940708896372</v>
      </c>
      <c r="AJ17" s="20">
        <v>0.28645268597669898</v>
      </c>
      <c r="AK17" s="20"/>
      <c r="AL17" s="20">
        <v>0.33697880529745899</v>
      </c>
      <c r="AM17" s="20">
        <v>0.135337477682614</v>
      </c>
      <c r="AN17" s="20">
        <v>0.77195210106468304</v>
      </c>
      <c r="AO17" s="20"/>
      <c r="AP17" s="20">
        <v>0.353533836393989</v>
      </c>
      <c r="AQ17" s="20">
        <v>0.33072540304418901</v>
      </c>
      <c r="AR17" s="20"/>
      <c r="AS17" s="20">
        <v>0.33843098066405902</v>
      </c>
      <c r="AT17" s="20">
        <v>0.34581036838630502</v>
      </c>
      <c r="AU17" s="20"/>
      <c r="AV17" s="20">
        <v>0.18903705839136001</v>
      </c>
      <c r="AW17" s="20">
        <v>0.38970199328793798</v>
      </c>
      <c r="AX17" s="20"/>
      <c r="AY17" s="20">
        <v>0.31352150541388601</v>
      </c>
      <c r="AZ17" s="20">
        <v>0.43616626495571298</v>
      </c>
      <c r="BA17" s="20"/>
      <c r="BB17" s="20">
        <v>0.313861336083471</v>
      </c>
      <c r="BC17" s="20">
        <v>0.448552159758067</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457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637</v>
      </c>
      <c r="D7" s="10">
        <v>322</v>
      </c>
      <c r="E7" s="10">
        <v>314</v>
      </c>
      <c r="F7" s="10"/>
      <c r="G7" s="10">
        <v>79</v>
      </c>
      <c r="H7" s="10">
        <v>142</v>
      </c>
      <c r="I7" s="10">
        <v>133</v>
      </c>
      <c r="J7" s="10">
        <v>99</v>
      </c>
      <c r="K7" s="10">
        <v>80</v>
      </c>
      <c r="L7" s="10">
        <v>104</v>
      </c>
      <c r="M7" s="10"/>
      <c r="N7" s="10">
        <v>213</v>
      </c>
      <c r="O7" s="10">
        <v>177</v>
      </c>
      <c r="P7" s="10">
        <v>117</v>
      </c>
      <c r="Q7" s="10">
        <v>129</v>
      </c>
      <c r="R7" s="10"/>
      <c r="S7" s="10">
        <v>98</v>
      </c>
      <c r="T7" s="10">
        <v>70</v>
      </c>
      <c r="U7" s="10">
        <v>40</v>
      </c>
      <c r="V7" s="10">
        <v>53</v>
      </c>
      <c r="W7" s="10">
        <v>55</v>
      </c>
      <c r="X7" s="10">
        <v>61</v>
      </c>
      <c r="Y7" s="10">
        <v>45</v>
      </c>
      <c r="Z7" s="10">
        <v>35</v>
      </c>
      <c r="AA7" s="10">
        <v>85</v>
      </c>
      <c r="AB7" s="10">
        <v>62</v>
      </c>
      <c r="AC7" s="10">
        <v>24</v>
      </c>
      <c r="AD7" s="10">
        <v>9</v>
      </c>
      <c r="AE7" s="10"/>
      <c r="AF7" s="10">
        <v>145</v>
      </c>
      <c r="AG7" s="10">
        <v>258</v>
      </c>
      <c r="AH7" s="10">
        <v>44</v>
      </c>
      <c r="AI7" s="10">
        <v>63</v>
      </c>
      <c r="AJ7" s="10">
        <v>25</v>
      </c>
      <c r="AK7" s="10"/>
      <c r="AL7" s="10">
        <v>500</v>
      </c>
      <c r="AM7" s="10">
        <v>109</v>
      </c>
      <c r="AN7" s="10">
        <v>28</v>
      </c>
      <c r="AO7" s="10"/>
      <c r="AP7" s="10">
        <v>256</v>
      </c>
      <c r="AQ7" s="10">
        <v>374</v>
      </c>
      <c r="AR7" s="10"/>
      <c r="AS7" s="10">
        <v>385</v>
      </c>
      <c r="AT7" s="10">
        <v>242</v>
      </c>
      <c r="AU7" s="10"/>
      <c r="AV7" s="10">
        <v>200</v>
      </c>
      <c r="AW7" s="10">
        <v>418</v>
      </c>
      <c r="AX7" s="10"/>
      <c r="AY7" s="10">
        <v>488</v>
      </c>
      <c r="AZ7" s="10">
        <v>53</v>
      </c>
      <c r="BA7" s="10"/>
      <c r="BB7" s="10">
        <v>462</v>
      </c>
      <c r="BC7" s="10">
        <v>64</v>
      </c>
    </row>
    <row r="8" spans="2:55" ht="30" customHeight="1" x14ac:dyDescent="0.35">
      <c r="B8" s="11" t="s">
        <v>19</v>
      </c>
      <c r="C8" s="11">
        <v>639</v>
      </c>
      <c r="D8" s="11">
        <v>325</v>
      </c>
      <c r="E8" s="11">
        <v>313</v>
      </c>
      <c r="F8" s="11"/>
      <c r="G8" s="11">
        <v>95</v>
      </c>
      <c r="H8" s="11">
        <v>144</v>
      </c>
      <c r="I8" s="11">
        <v>129</v>
      </c>
      <c r="J8" s="11">
        <v>95</v>
      </c>
      <c r="K8" s="11">
        <v>78</v>
      </c>
      <c r="L8" s="11">
        <v>98</v>
      </c>
      <c r="M8" s="11"/>
      <c r="N8" s="11">
        <v>193</v>
      </c>
      <c r="O8" s="11">
        <v>163</v>
      </c>
      <c r="P8" s="11">
        <v>144</v>
      </c>
      <c r="Q8" s="11">
        <v>138</v>
      </c>
      <c r="R8" s="11"/>
      <c r="S8" s="11">
        <v>102</v>
      </c>
      <c r="T8" s="11">
        <v>67</v>
      </c>
      <c r="U8" s="11">
        <v>38</v>
      </c>
      <c r="V8" s="11">
        <v>54</v>
      </c>
      <c r="W8" s="11">
        <v>52</v>
      </c>
      <c r="X8" s="11">
        <v>58</v>
      </c>
      <c r="Y8" s="11">
        <v>45</v>
      </c>
      <c r="Z8" s="11">
        <v>33</v>
      </c>
      <c r="AA8" s="11">
        <v>81</v>
      </c>
      <c r="AB8" s="11">
        <v>65</v>
      </c>
      <c r="AC8" s="11">
        <v>27</v>
      </c>
      <c r="AD8" s="11">
        <v>16</v>
      </c>
      <c r="AE8" s="11"/>
      <c r="AF8" s="11">
        <v>138</v>
      </c>
      <c r="AG8" s="11">
        <v>255</v>
      </c>
      <c r="AH8" s="11">
        <v>44</v>
      </c>
      <c r="AI8" s="11">
        <v>66</v>
      </c>
      <c r="AJ8" s="11">
        <v>26</v>
      </c>
      <c r="AK8" s="11"/>
      <c r="AL8" s="11">
        <v>501</v>
      </c>
      <c r="AM8" s="11">
        <v>114</v>
      </c>
      <c r="AN8" s="11">
        <v>24</v>
      </c>
      <c r="AO8" s="11"/>
      <c r="AP8" s="11">
        <v>258</v>
      </c>
      <c r="AQ8" s="11">
        <v>375</v>
      </c>
      <c r="AR8" s="11"/>
      <c r="AS8" s="11">
        <v>388</v>
      </c>
      <c r="AT8" s="11">
        <v>241</v>
      </c>
      <c r="AU8" s="11"/>
      <c r="AV8" s="11">
        <v>204</v>
      </c>
      <c r="AW8" s="11">
        <v>417</v>
      </c>
      <c r="AX8" s="11"/>
      <c r="AY8" s="11">
        <v>491</v>
      </c>
      <c r="AZ8" s="11">
        <v>50</v>
      </c>
      <c r="BA8" s="11"/>
      <c r="BB8" s="11">
        <v>467</v>
      </c>
      <c r="BC8" s="11">
        <v>64</v>
      </c>
    </row>
    <row r="9" spans="2:55" x14ac:dyDescent="0.35">
      <c r="B9" s="15" t="s">
        <v>71</v>
      </c>
      <c r="C9" s="14">
        <v>1.44246049001927E-2</v>
      </c>
      <c r="D9" s="14">
        <v>1.70449575083183E-2</v>
      </c>
      <c r="E9" s="14">
        <v>1.1747910681251601E-2</v>
      </c>
      <c r="F9" s="14"/>
      <c r="G9" s="14">
        <v>2.4720880385696101E-2</v>
      </c>
      <c r="H9" s="14">
        <v>1.3632206608355299E-2</v>
      </c>
      <c r="I9" s="14">
        <v>2.1918179592802699E-2</v>
      </c>
      <c r="J9" s="14">
        <v>0</v>
      </c>
      <c r="K9" s="14">
        <v>0</v>
      </c>
      <c r="L9" s="14">
        <v>2.1063590057569401E-2</v>
      </c>
      <c r="M9" s="14"/>
      <c r="N9" s="14">
        <v>2.0740298731368501E-2</v>
      </c>
      <c r="O9" s="14">
        <v>0</v>
      </c>
      <c r="P9" s="14">
        <v>2.46576531209679E-2</v>
      </c>
      <c r="Q9" s="14">
        <v>1.20223060817575E-2</v>
      </c>
      <c r="R9" s="14"/>
      <c r="S9" s="14">
        <v>8.3208260185370798E-3</v>
      </c>
      <c r="T9" s="14">
        <v>0</v>
      </c>
      <c r="U9" s="14">
        <v>0</v>
      </c>
      <c r="V9" s="14">
        <v>2.2599654389252499E-2</v>
      </c>
      <c r="W9" s="14">
        <v>0</v>
      </c>
      <c r="X9" s="14">
        <v>3.3810487893653901E-2</v>
      </c>
      <c r="Y9" s="14">
        <v>0</v>
      </c>
      <c r="Z9" s="14">
        <v>0</v>
      </c>
      <c r="AA9" s="14">
        <v>4.6233932414755902E-2</v>
      </c>
      <c r="AB9" s="14">
        <v>2.2414086354849799E-2</v>
      </c>
      <c r="AC9" s="14">
        <v>0</v>
      </c>
      <c r="AD9" s="14">
        <v>0</v>
      </c>
      <c r="AE9" s="14"/>
      <c r="AF9" s="14">
        <v>5.62645837897819E-3</v>
      </c>
      <c r="AG9" s="14">
        <v>2.1722098347907001E-2</v>
      </c>
      <c r="AH9" s="14">
        <v>2.6375940489093499E-2</v>
      </c>
      <c r="AI9" s="14">
        <v>0</v>
      </c>
      <c r="AJ9" s="14">
        <v>3.4630083388023099E-2</v>
      </c>
      <c r="AK9" s="14"/>
      <c r="AL9" s="14">
        <v>4.5959559603873804E-3</v>
      </c>
      <c r="AM9" s="14">
        <v>5.3763331883112601E-2</v>
      </c>
      <c r="AN9" s="14">
        <v>3.30904028511841E-2</v>
      </c>
      <c r="AO9" s="14"/>
      <c r="AP9" s="14">
        <v>1.2144744572763299E-2</v>
      </c>
      <c r="AQ9" s="14">
        <v>1.6238104979172E-2</v>
      </c>
      <c r="AR9" s="14"/>
      <c r="AS9" s="14">
        <v>1.40363512099502E-2</v>
      </c>
      <c r="AT9" s="14">
        <v>1.0909411611964501E-2</v>
      </c>
      <c r="AU9" s="14"/>
      <c r="AV9" s="14">
        <v>1.3766480215713601E-2</v>
      </c>
      <c r="AW9" s="14">
        <v>1.3217573147129799E-2</v>
      </c>
      <c r="AX9" s="14"/>
      <c r="AY9" s="14">
        <v>1.87803500815487E-2</v>
      </c>
      <c r="AZ9" s="14">
        <v>0</v>
      </c>
      <c r="BA9" s="14"/>
      <c r="BB9" s="14">
        <v>1.9761119609716299E-2</v>
      </c>
      <c r="BC9" s="14">
        <v>0</v>
      </c>
    </row>
    <row r="10" spans="2:55" x14ac:dyDescent="0.35">
      <c r="B10" s="15" t="s">
        <v>72</v>
      </c>
      <c r="C10" s="14">
        <v>5.3934044973786399E-2</v>
      </c>
      <c r="D10" s="14">
        <v>6.3325197924057997E-2</v>
      </c>
      <c r="E10" s="14">
        <v>4.4347798080907302E-2</v>
      </c>
      <c r="F10" s="14"/>
      <c r="G10" s="14">
        <v>6.07341073130113E-2</v>
      </c>
      <c r="H10" s="14">
        <v>0.110520970715775</v>
      </c>
      <c r="I10" s="14">
        <v>5.2174346516539502E-2</v>
      </c>
      <c r="J10" s="14">
        <v>5.4720217340036299E-2</v>
      </c>
      <c r="K10" s="14">
        <v>1.08506121825017E-2</v>
      </c>
      <c r="L10" s="14">
        <v>0</v>
      </c>
      <c r="M10" s="14"/>
      <c r="N10" s="14">
        <v>7.9349179533190095E-2</v>
      </c>
      <c r="O10" s="14">
        <v>7.0614767682212407E-2</v>
      </c>
      <c r="P10" s="14">
        <v>8.8316856016260707E-3</v>
      </c>
      <c r="Q10" s="14">
        <v>4.6139780312424203E-2</v>
      </c>
      <c r="R10" s="14"/>
      <c r="S10" s="14">
        <v>8.3374338487043106E-2</v>
      </c>
      <c r="T10" s="14">
        <v>6.9468736388010502E-2</v>
      </c>
      <c r="U10" s="14">
        <v>0</v>
      </c>
      <c r="V10" s="14">
        <v>3.3700517572748702E-2</v>
      </c>
      <c r="W10" s="14">
        <v>8.7025229534350101E-2</v>
      </c>
      <c r="X10" s="14">
        <v>4.7427878774817002E-2</v>
      </c>
      <c r="Y10" s="14">
        <v>4.3976235289630003E-2</v>
      </c>
      <c r="Z10" s="14">
        <v>2.80953332342724E-2</v>
      </c>
      <c r="AA10" s="14">
        <v>6.4756204744403897E-2</v>
      </c>
      <c r="AB10" s="14">
        <v>4.6540477517248102E-2</v>
      </c>
      <c r="AC10" s="14">
        <v>3.6568135238859503E-2</v>
      </c>
      <c r="AD10" s="14">
        <v>0</v>
      </c>
      <c r="AE10" s="14"/>
      <c r="AF10" s="14">
        <v>3.5135688589447198E-2</v>
      </c>
      <c r="AG10" s="14">
        <v>7.9478828105852106E-2</v>
      </c>
      <c r="AH10" s="14">
        <v>3.5202830548232797E-2</v>
      </c>
      <c r="AI10" s="14">
        <v>6.24374986801806E-2</v>
      </c>
      <c r="AJ10" s="14">
        <v>7.1741102325786399E-2</v>
      </c>
      <c r="AK10" s="14"/>
      <c r="AL10" s="14">
        <v>3.4627991573031001E-2</v>
      </c>
      <c r="AM10" s="14">
        <v>0.150641528667501</v>
      </c>
      <c r="AN10" s="14">
        <v>0</v>
      </c>
      <c r="AO10" s="14"/>
      <c r="AP10" s="14">
        <v>6.4566985426847606E-2</v>
      </c>
      <c r="AQ10" s="14">
        <v>4.2011471102096798E-2</v>
      </c>
      <c r="AR10" s="14"/>
      <c r="AS10" s="14">
        <v>5.98555314928736E-2</v>
      </c>
      <c r="AT10" s="14">
        <v>4.20022027815889E-2</v>
      </c>
      <c r="AU10" s="14"/>
      <c r="AV10" s="14">
        <v>7.7407846176320599E-2</v>
      </c>
      <c r="AW10" s="14">
        <v>4.02784613494385E-2</v>
      </c>
      <c r="AX10" s="14"/>
      <c r="AY10" s="14">
        <v>5.5013421486546303E-2</v>
      </c>
      <c r="AZ10" s="14">
        <v>6.6681791161718199E-2</v>
      </c>
      <c r="BA10" s="14"/>
      <c r="BB10" s="14">
        <v>5.4118590485720999E-2</v>
      </c>
      <c r="BC10" s="14">
        <v>1.32163987298075E-2</v>
      </c>
    </row>
    <row r="11" spans="2:55" x14ac:dyDescent="0.35">
      <c r="B11" s="15" t="s">
        <v>73</v>
      </c>
      <c r="C11" s="14">
        <v>5.0326598843683699E-2</v>
      </c>
      <c r="D11" s="14">
        <v>6.9795474651419498E-2</v>
      </c>
      <c r="E11" s="14">
        <v>3.0265566120607299E-2</v>
      </c>
      <c r="F11" s="14"/>
      <c r="G11" s="14">
        <v>0.11141340479188599</v>
      </c>
      <c r="H11" s="14">
        <v>6.0823476211878398E-2</v>
      </c>
      <c r="I11" s="14">
        <v>8.3090490569692296E-2</v>
      </c>
      <c r="J11" s="14">
        <v>2.16736611715099E-2</v>
      </c>
      <c r="K11" s="14">
        <v>0</v>
      </c>
      <c r="L11" s="14">
        <v>0</v>
      </c>
      <c r="M11" s="14"/>
      <c r="N11" s="14">
        <v>3.1677439295083203E-2</v>
      </c>
      <c r="O11" s="14">
        <v>4.9419005373292399E-2</v>
      </c>
      <c r="P11" s="14">
        <v>6.9615515116295504E-2</v>
      </c>
      <c r="Q11" s="14">
        <v>5.7789228172316298E-2</v>
      </c>
      <c r="R11" s="14"/>
      <c r="S11" s="14">
        <v>0.108404865863351</v>
      </c>
      <c r="T11" s="14">
        <v>1.33316805164916E-2</v>
      </c>
      <c r="U11" s="14">
        <v>7.4744079670947594E-2</v>
      </c>
      <c r="V11" s="14">
        <v>0</v>
      </c>
      <c r="W11" s="14">
        <v>0.12674538866729901</v>
      </c>
      <c r="X11" s="14">
        <v>8.4299256732697905E-2</v>
      </c>
      <c r="Y11" s="14">
        <v>0</v>
      </c>
      <c r="Z11" s="14">
        <v>6.3153341500596996E-2</v>
      </c>
      <c r="AA11" s="14">
        <v>0</v>
      </c>
      <c r="AB11" s="14">
        <v>5.8315694190649699E-2</v>
      </c>
      <c r="AC11" s="14">
        <v>0</v>
      </c>
      <c r="AD11" s="14">
        <v>0</v>
      </c>
      <c r="AE11" s="14"/>
      <c r="AF11" s="14">
        <v>3.3086358412896102E-2</v>
      </c>
      <c r="AG11" s="14">
        <v>4.7129816187786298E-2</v>
      </c>
      <c r="AH11" s="14">
        <v>6.3070452361556603E-2</v>
      </c>
      <c r="AI11" s="14">
        <v>0.105528904981638</v>
      </c>
      <c r="AJ11" s="14">
        <v>0.14170944565410801</v>
      </c>
      <c r="AK11" s="14"/>
      <c r="AL11" s="14">
        <v>3.1171316612312299E-2</v>
      </c>
      <c r="AM11" s="14">
        <v>0.13802201077604101</v>
      </c>
      <c r="AN11" s="14">
        <v>3.5302243360147798E-2</v>
      </c>
      <c r="AO11" s="14"/>
      <c r="AP11" s="14">
        <v>4.8485279789017802E-2</v>
      </c>
      <c r="AQ11" s="14">
        <v>5.0482245132457297E-2</v>
      </c>
      <c r="AR11" s="14"/>
      <c r="AS11" s="14">
        <v>5.45763761090656E-2</v>
      </c>
      <c r="AT11" s="14">
        <v>4.26508347986011E-2</v>
      </c>
      <c r="AU11" s="14"/>
      <c r="AV11" s="14">
        <v>6.3279581067117105E-2</v>
      </c>
      <c r="AW11" s="14">
        <v>4.4412031587635001E-2</v>
      </c>
      <c r="AX11" s="14"/>
      <c r="AY11" s="14">
        <v>5.16373834038103E-2</v>
      </c>
      <c r="AZ11" s="14">
        <v>5.1362606306891198E-2</v>
      </c>
      <c r="BA11" s="14"/>
      <c r="BB11" s="14">
        <v>5.07539893562408E-2</v>
      </c>
      <c r="BC11" s="14">
        <v>2.6575868341012301E-2</v>
      </c>
    </row>
    <row r="12" spans="2:55" x14ac:dyDescent="0.35">
      <c r="B12" s="15" t="s">
        <v>74</v>
      </c>
      <c r="C12" s="14">
        <v>7.5154994809840406E-2</v>
      </c>
      <c r="D12" s="14">
        <v>7.4809426490220002E-2</v>
      </c>
      <c r="E12" s="14">
        <v>7.5743241596770899E-2</v>
      </c>
      <c r="F12" s="14"/>
      <c r="G12" s="14">
        <v>0.179795107749921</v>
      </c>
      <c r="H12" s="14">
        <v>8.6193844460458593E-2</v>
      </c>
      <c r="I12" s="14">
        <v>4.1635766466897199E-2</v>
      </c>
      <c r="J12" s="14">
        <v>6.1381352017548303E-2</v>
      </c>
      <c r="K12" s="14">
        <v>9.4004732049379106E-2</v>
      </c>
      <c r="L12" s="14">
        <v>0</v>
      </c>
      <c r="M12" s="14"/>
      <c r="N12" s="14">
        <v>4.8949009078460698E-2</v>
      </c>
      <c r="O12" s="14">
        <v>5.6021505417447798E-2</v>
      </c>
      <c r="P12" s="14">
        <v>9.9081184777416995E-2</v>
      </c>
      <c r="Q12" s="14">
        <v>0.110116082015598</v>
      </c>
      <c r="R12" s="14"/>
      <c r="S12" s="14">
        <v>0.10741938375347999</v>
      </c>
      <c r="T12" s="14">
        <v>8.1564645378843295E-2</v>
      </c>
      <c r="U12" s="14">
        <v>4.6329745959249102E-2</v>
      </c>
      <c r="V12" s="14">
        <v>8.0647822686558193E-2</v>
      </c>
      <c r="W12" s="14">
        <v>4.4716661047055198E-2</v>
      </c>
      <c r="X12" s="14">
        <v>3.9454833799397501E-2</v>
      </c>
      <c r="Y12" s="14">
        <v>4.2680293736074702E-2</v>
      </c>
      <c r="Z12" s="14">
        <v>6.4620141281255997E-2</v>
      </c>
      <c r="AA12" s="14">
        <v>7.7791166881289203E-2</v>
      </c>
      <c r="AB12" s="14">
        <v>6.0039187679553498E-2</v>
      </c>
      <c r="AC12" s="14">
        <v>0.165040262564873</v>
      </c>
      <c r="AD12" s="14">
        <v>0.12771845073358201</v>
      </c>
      <c r="AE12" s="14"/>
      <c r="AF12" s="14">
        <v>0.10753525181229601</v>
      </c>
      <c r="AG12" s="14">
        <v>7.7099346315110298E-2</v>
      </c>
      <c r="AH12" s="14">
        <v>0</v>
      </c>
      <c r="AI12" s="14">
        <v>8.6045728214641903E-2</v>
      </c>
      <c r="AJ12" s="14">
        <v>0</v>
      </c>
      <c r="AK12" s="14"/>
      <c r="AL12" s="14">
        <v>6.8295822806191495E-2</v>
      </c>
      <c r="AM12" s="14">
        <v>0.12152584028135401</v>
      </c>
      <c r="AN12" s="14">
        <v>0</v>
      </c>
      <c r="AO12" s="14"/>
      <c r="AP12" s="14">
        <v>7.4922973664614895E-2</v>
      </c>
      <c r="AQ12" s="14">
        <v>7.4061988482192101E-2</v>
      </c>
      <c r="AR12" s="14"/>
      <c r="AS12" s="14">
        <v>8.1415668056411206E-2</v>
      </c>
      <c r="AT12" s="14">
        <v>5.7255054665658903E-2</v>
      </c>
      <c r="AU12" s="14"/>
      <c r="AV12" s="14">
        <v>0.12875489232279599</v>
      </c>
      <c r="AW12" s="14">
        <v>4.67094342026926E-2</v>
      </c>
      <c r="AX12" s="14"/>
      <c r="AY12" s="14">
        <v>5.9807840685068198E-2</v>
      </c>
      <c r="AZ12" s="14">
        <v>0.12940240335001499</v>
      </c>
      <c r="BA12" s="14"/>
      <c r="BB12" s="14">
        <v>6.4592967430469203E-2</v>
      </c>
      <c r="BC12" s="14">
        <v>8.2191201920308696E-2</v>
      </c>
    </row>
    <row r="13" spans="2:55" x14ac:dyDescent="0.35">
      <c r="B13" s="15" t="s">
        <v>75</v>
      </c>
      <c r="C13" s="14">
        <v>9.8698029909806501E-2</v>
      </c>
      <c r="D13" s="14">
        <v>9.3929946668309797E-2</v>
      </c>
      <c r="E13" s="14">
        <v>0.103950080517827</v>
      </c>
      <c r="F13" s="14"/>
      <c r="G13" s="14">
        <v>0.140400432370895</v>
      </c>
      <c r="H13" s="14">
        <v>0.13263305045287199</v>
      </c>
      <c r="I13" s="14">
        <v>0.121022942137974</v>
      </c>
      <c r="J13" s="14">
        <v>7.5534788208707501E-2</v>
      </c>
      <c r="K13" s="14">
        <v>7.8038447199784894E-2</v>
      </c>
      <c r="L13" s="14">
        <v>1.7728936962646699E-2</v>
      </c>
      <c r="M13" s="14"/>
      <c r="N13" s="14">
        <v>9.7954293101909798E-2</v>
      </c>
      <c r="O13" s="14">
        <v>7.7938541814937007E-2</v>
      </c>
      <c r="P13" s="14">
        <v>0.13942221419485801</v>
      </c>
      <c r="Q13" s="14">
        <v>8.2453377205437495E-2</v>
      </c>
      <c r="R13" s="14"/>
      <c r="S13" s="14">
        <v>0.136802288104897</v>
      </c>
      <c r="T13" s="14">
        <v>8.2891227435314796E-2</v>
      </c>
      <c r="U13" s="14">
        <v>0.151152968535885</v>
      </c>
      <c r="V13" s="14">
        <v>0.11419180939684501</v>
      </c>
      <c r="W13" s="14">
        <v>0.114431743796392</v>
      </c>
      <c r="X13" s="14">
        <v>0.11691943525028101</v>
      </c>
      <c r="Y13" s="14">
        <v>5.0752648518597399E-2</v>
      </c>
      <c r="Z13" s="14">
        <v>6.3496277821991798E-2</v>
      </c>
      <c r="AA13" s="14">
        <v>5.1009636856654099E-2</v>
      </c>
      <c r="AB13" s="14">
        <v>8.4437920201861805E-2</v>
      </c>
      <c r="AC13" s="14">
        <v>0.17771220650627201</v>
      </c>
      <c r="AD13" s="14">
        <v>0</v>
      </c>
      <c r="AE13" s="14"/>
      <c r="AF13" s="14">
        <v>0.125823448731544</v>
      </c>
      <c r="AG13" s="14">
        <v>9.8580854669498896E-2</v>
      </c>
      <c r="AH13" s="14">
        <v>0.11158215032230601</v>
      </c>
      <c r="AI13" s="14">
        <v>7.2392616221331293E-2</v>
      </c>
      <c r="AJ13" s="14">
        <v>3.8384855862858398E-2</v>
      </c>
      <c r="AK13" s="14"/>
      <c r="AL13" s="14">
        <v>9.0884487070521602E-2</v>
      </c>
      <c r="AM13" s="14">
        <v>0.14427561617086199</v>
      </c>
      <c r="AN13" s="14">
        <v>4.6858991305368497E-2</v>
      </c>
      <c r="AO13" s="14"/>
      <c r="AP13" s="14">
        <v>0.10274672262010399</v>
      </c>
      <c r="AQ13" s="14">
        <v>9.5137588832217804E-2</v>
      </c>
      <c r="AR13" s="14"/>
      <c r="AS13" s="14">
        <v>9.2029639752826395E-2</v>
      </c>
      <c r="AT13" s="14">
        <v>0.11380587031676501</v>
      </c>
      <c r="AU13" s="14"/>
      <c r="AV13" s="14">
        <v>0.17115008607000801</v>
      </c>
      <c r="AW13" s="14">
        <v>6.5516018682786697E-2</v>
      </c>
      <c r="AX13" s="14"/>
      <c r="AY13" s="14">
        <v>9.6454306749610405E-2</v>
      </c>
      <c r="AZ13" s="14">
        <v>0.17235174577742801</v>
      </c>
      <c r="BA13" s="14"/>
      <c r="BB13" s="14">
        <v>0.107838605617009</v>
      </c>
      <c r="BC13" s="14">
        <v>7.6838495824917599E-2</v>
      </c>
    </row>
    <row r="14" spans="2:55" x14ac:dyDescent="0.35">
      <c r="B14" s="15" t="s">
        <v>76</v>
      </c>
      <c r="C14" s="14">
        <v>0.107193490744617</v>
      </c>
      <c r="D14" s="14">
        <v>0.11715288951648101</v>
      </c>
      <c r="E14" s="14">
        <v>9.7179825869604899E-2</v>
      </c>
      <c r="F14" s="14"/>
      <c r="G14" s="14">
        <v>9.3997058403791606E-2</v>
      </c>
      <c r="H14" s="14">
        <v>0.108881039930716</v>
      </c>
      <c r="I14" s="14">
        <v>0.124889449388837</v>
      </c>
      <c r="J14" s="14">
        <v>0.154251219281032</v>
      </c>
      <c r="K14" s="14">
        <v>6.3923587564525305E-2</v>
      </c>
      <c r="L14" s="14">
        <v>8.3108847746135306E-2</v>
      </c>
      <c r="M14" s="14"/>
      <c r="N14" s="14">
        <v>0.14713856730575101</v>
      </c>
      <c r="O14" s="14">
        <v>6.2982860888990397E-2</v>
      </c>
      <c r="P14" s="14">
        <v>0.112094168294069</v>
      </c>
      <c r="Q14" s="14">
        <v>9.91063665293372E-2</v>
      </c>
      <c r="R14" s="14"/>
      <c r="S14" s="14">
        <v>7.7007735473049801E-2</v>
      </c>
      <c r="T14" s="14">
        <v>9.8718969331553205E-2</v>
      </c>
      <c r="U14" s="14">
        <v>7.0767876213557498E-2</v>
      </c>
      <c r="V14" s="14">
        <v>0.193780958918193</v>
      </c>
      <c r="W14" s="14">
        <v>8.93824701027498E-2</v>
      </c>
      <c r="X14" s="14">
        <v>0.11505786980069101</v>
      </c>
      <c r="Y14" s="14">
        <v>8.8799279463787004E-2</v>
      </c>
      <c r="Z14" s="14">
        <v>5.1651555122289701E-2</v>
      </c>
      <c r="AA14" s="14">
        <v>0.15141380136684399</v>
      </c>
      <c r="AB14" s="14">
        <v>9.4948467200380499E-2</v>
      </c>
      <c r="AC14" s="14">
        <v>0.13379334944648999</v>
      </c>
      <c r="AD14" s="14">
        <v>0.10656963604098101</v>
      </c>
      <c r="AE14" s="14"/>
      <c r="AF14" s="14">
        <v>8.9825319868194697E-2</v>
      </c>
      <c r="AG14" s="14">
        <v>0.13093183420488699</v>
      </c>
      <c r="AH14" s="14">
        <v>7.1989793640489394E-2</v>
      </c>
      <c r="AI14" s="14">
        <v>8.82661894213638E-2</v>
      </c>
      <c r="AJ14" s="14">
        <v>0.16126012244084401</v>
      </c>
      <c r="AK14" s="14"/>
      <c r="AL14" s="14">
        <v>0.12250377110538301</v>
      </c>
      <c r="AM14" s="14">
        <v>5.71207177286287E-2</v>
      </c>
      <c r="AN14" s="14">
        <v>2.5881922006303699E-2</v>
      </c>
      <c r="AO14" s="14"/>
      <c r="AP14" s="14">
        <v>0.108595440174461</v>
      </c>
      <c r="AQ14" s="14">
        <v>0.108051661282984</v>
      </c>
      <c r="AR14" s="14"/>
      <c r="AS14" s="14">
        <v>9.8315980008833098E-2</v>
      </c>
      <c r="AT14" s="14">
        <v>0.112587876156049</v>
      </c>
      <c r="AU14" s="14"/>
      <c r="AV14" s="14">
        <v>0.103355939790155</v>
      </c>
      <c r="AW14" s="14">
        <v>0.11156100693945099</v>
      </c>
      <c r="AX14" s="14"/>
      <c r="AY14" s="14">
        <v>9.7946710603715306E-2</v>
      </c>
      <c r="AZ14" s="14">
        <v>0.140683584823796</v>
      </c>
      <c r="BA14" s="14"/>
      <c r="BB14" s="14">
        <v>9.9072325582370002E-2</v>
      </c>
      <c r="BC14" s="14">
        <v>0.18084185257746499</v>
      </c>
    </row>
    <row r="15" spans="2:55" x14ac:dyDescent="0.35">
      <c r="B15" s="15" t="s">
        <v>77</v>
      </c>
      <c r="C15" s="14">
        <v>6.2655945089344994E-2</v>
      </c>
      <c r="D15" s="14">
        <v>5.7003223315684297E-2</v>
      </c>
      <c r="E15" s="14">
        <v>6.8716489407487494E-2</v>
      </c>
      <c r="F15" s="14"/>
      <c r="G15" s="14">
        <v>4.1398007595460702E-2</v>
      </c>
      <c r="H15" s="14">
        <v>3.02984653545928E-2</v>
      </c>
      <c r="I15" s="14">
        <v>8.8417048526014397E-2</v>
      </c>
      <c r="J15" s="14">
        <v>5.48288451873973E-2</v>
      </c>
      <c r="K15" s="14">
        <v>7.7715054400899902E-2</v>
      </c>
      <c r="L15" s="14">
        <v>9.2412108414679298E-2</v>
      </c>
      <c r="M15" s="14"/>
      <c r="N15" s="14">
        <v>7.5504658846211603E-2</v>
      </c>
      <c r="O15" s="14">
        <v>8.1640109294495597E-2</v>
      </c>
      <c r="P15" s="14">
        <v>4.7784798011192002E-2</v>
      </c>
      <c r="Q15" s="14">
        <v>3.8219504846549401E-2</v>
      </c>
      <c r="R15" s="14"/>
      <c r="S15" s="14">
        <v>6.2025115611181299E-2</v>
      </c>
      <c r="T15" s="14">
        <v>6.3782251821410896E-2</v>
      </c>
      <c r="U15" s="14">
        <v>0.13641587925184101</v>
      </c>
      <c r="V15" s="14">
        <v>6.6270750374946702E-2</v>
      </c>
      <c r="W15" s="14">
        <v>0</v>
      </c>
      <c r="X15" s="14">
        <v>6.53436143641387E-2</v>
      </c>
      <c r="Y15" s="14">
        <v>7.9782380016378607E-2</v>
      </c>
      <c r="Z15" s="14">
        <v>0.113749085124351</v>
      </c>
      <c r="AA15" s="14">
        <v>3.8956121480766499E-2</v>
      </c>
      <c r="AB15" s="14">
        <v>4.66265180362418E-2</v>
      </c>
      <c r="AC15" s="14">
        <v>0</v>
      </c>
      <c r="AD15" s="14">
        <v>0.205476961504648</v>
      </c>
      <c r="AE15" s="14"/>
      <c r="AF15" s="14">
        <v>3.8142626576445501E-2</v>
      </c>
      <c r="AG15" s="14">
        <v>5.1918068482367699E-2</v>
      </c>
      <c r="AH15" s="14">
        <v>6.8820740106688802E-2</v>
      </c>
      <c r="AI15" s="14">
        <v>8.6322675211310304E-2</v>
      </c>
      <c r="AJ15" s="14">
        <v>9.6618465468616604E-2</v>
      </c>
      <c r="AK15" s="14"/>
      <c r="AL15" s="14">
        <v>7.1143722626921493E-2</v>
      </c>
      <c r="AM15" s="14">
        <v>3.8667372379257298E-2</v>
      </c>
      <c r="AN15" s="14">
        <v>0</v>
      </c>
      <c r="AO15" s="14"/>
      <c r="AP15" s="14">
        <v>6.5821850049214897E-2</v>
      </c>
      <c r="AQ15" s="14">
        <v>6.1543503622352697E-2</v>
      </c>
      <c r="AR15" s="14"/>
      <c r="AS15" s="14">
        <v>6.1231290434600301E-2</v>
      </c>
      <c r="AT15" s="14">
        <v>6.7724599745453404E-2</v>
      </c>
      <c r="AU15" s="14"/>
      <c r="AV15" s="14">
        <v>4.9830367342016499E-2</v>
      </c>
      <c r="AW15" s="14">
        <v>6.9625154192798203E-2</v>
      </c>
      <c r="AX15" s="14"/>
      <c r="AY15" s="14">
        <v>6.4287968894536293E-2</v>
      </c>
      <c r="AZ15" s="14">
        <v>3.6717355487595603E-2</v>
      </c>
      <c r="BA15" s="14"/>
      <c r="BB15" s="14">
        <v>6.7296150826426399E-2</v>
      </c>
      <c r="BC15" s="14">
        <v>5.6080412906181702E-2</v>
      </c>
    </row>
    <row r="16" spans="2:55" x14ac:dyDescent="0.35">
      <c r="B16" s="15" t="s">
        <v>78</v>
      </c>
      <c r="C16" s="14">
        <v>0.22417991954653901</v>
      </c>
      <c r="D16" s="14">
        <v>0.21402788624508901</v>
      </c>
      <c r="E16" s="14">
        <v>0.232352348014985</v>
      </c>
      <c r="F16" s="14"/>
      <c r="G16" s="14">
        <v>0.14303756484219099</v>
      </c>
      <c r="H16" s="14">
        <v>0.1807190213538</v>
      </c>
      <c r="I16" s="14">
        <v>0.223508935544212</v>
      </c>
      <c r="J16" s="14">
        <v>0.21174504264083799</v>
      </c>
      <c r="K16" s="14">
        <v>0.29770560441126298</v>
      </c>
      <c r="L16" s="14">
        <v>0.32125771872715903</v>
      </c>
      <c r="M16" s="14"/>
      <c r="N16" s="14">
        <v>0.23091906243844901</v>
      </c>
      <c r="O16" s="14">
        <v>0.26140105131033098</v>
      </c>
      <c r="P16" s="14">
        <v>0.16503610865856</v>
      </c>
      <c r="Q16" s="14">
        <v>0.23432664941574899</v>
      </c>
      <c r="R16" s="14"/>
      <c r="S16" s="14">
        <v>0.156946357926535</v>
      </c>
      <c r="T16" s="14">
        <v>0.29270211925232398</v>
      </c>
      <c r="U16" s="14">
        <v>0.23261477596640601</v>
      </c>
      <c r="V16" s="14">
        <v>0.29158429945431302</v>
      </c>
      <c r="W16" s="14">
        <v>0.14630690705562599</v>
      </c>
      <c r="X16" s="14">
        <v>0.16965166117119701</v>
      </c>
      <c r="Y16" s="14">
        <v>0.28793306788568201</v>
      </c>
      <c r="Z16" s="14">
        <v>0.15957633862797099</v>
      </c>
      <c r="AA16" s="14">
        <v>0.20099656911059099</v>
      </c>
      <c r="AB16" s="14">
        <v>0.34554916129862001</v>
      </c>
      <c r="AC16" s="14">
        <v>0.198701151824901</v>
      </c>
      <c r="AD16" s="14">
        <v>0.18946259339581401</v>
      </c>
      <c r="AE16" s="14"/>
      <c r="AF16" s="14">
        <v>0.23647422955599801</v>
      </c>
      <c r="AG16" s="14">
        <v>0.22209381889412799</v>
      </c>
      <c r="AH16" s="14">
        <v>0.21393052936037499</v>
      </c>
      <c r="AI16" s="14">
        <v>0.180549384330637</v>
      </c>
      <c r="AJ16" s="14">
        <v>0.24028921794227701</v>
      </c>
      <c r="AK16" s="14"/>
      <c r="AL16" s="14">
        <v>0.248517914424914</v>
      </c>
      <c r="AM16" s="14">
        <v>0.126029458919104</v>
      </c>
      <c r="AN16" s="14">
        <v>0.181402620418359</v>
      </c>
      <c r="AO16" s="14"/>
      <c r="AP16" s="14">
        <v>0.20967084454048501</v>
      </c>
      <c r="AQ16" s="14">
        <v>0.23797185166419399</v>
      </c>
      <c r="AR16" s="14"/>
      <c r="AS16" s="14">
        <v>0.21796766773689399</v>
      </c>
      <c r="AT16" s="14">
        <v>0.237245844509512</v>
      </c>
      <c r="AU16" s="14"/>
      <c r="AV16" s="14">
        <v>0.20844507329888201</v>
      </c>
      <c r="AW16" s="14">
        <v>0.234245248493757</v>
      </c>
      <c r="AX16" s="14"/>
      <c r="AY16" s="14">
        <v>0.24325915154521399</v>
      </c>
      <c r="AZ16" s="14">
        <v>0.137758983726784</v>
      </c>
      <c r="BA16" s="14"/>
      <c r="BB16" s="14">
        <v>0.22587570797826401</v>
      </c>
      <c r="BC16" s="14">
        <v>0.221195607332485</v>
      </c>
    </row>
    <row r="17" spans="2:55" x14ac:dyDescent="0.35">
      <c r="B17" s="15" t="s">
        <v>449</v>
      </c>
      <c r="C17" s="20">
        <v>0.31343237118218897</v>
      </c>
      <c r="D17" s="20">
        <v>0.29291099768042</v>
      </c>
      <c r="E17" s="20">
        <v>0.33569673971055902</v>
      </c>
      <c r="F17" s="20"/>
      <c r="G17" s="20">
        <v>0.20450343654714601</v>
      </c>
      <c r="H17" s="20">
        <v>0.27629792491155197</v>
      </c>
      <c r="I17" s="20">
        <v>0.24334284125703101</v>
      </c>
      <c r="J17" s="20">
        <v>0.36586487415293101</v>
      </c>
      <c r="K17" s="20">
        <v>0.37776196219164598</v>
      </c>
      <c r="L17" s="20">
        <v>0.46442879809181098</v>
      </c>
      <c r="M17" s="20"/>
      <c r="N17" s="20">
        <v>0.26776749166957597</v>
      </c>
      <c r="O17" s="20">
        <v>0.33998215821829297</v>
      </c>
      <c r="P17" s="20">
        <v>0.33347667222501398</v>
      </c>
      <c r="Q17" s="20">
        <v>0.31982670542083103</v>
      </c>
      <c r="R17" s="20"/>
      <c r="S17" s="20">
        <v>0.25969908876192699</v>
      </c>
      <c r="T17" s="20">
        <v>0.29754036987605198</v>
      </c>
      <c r="U17" s="20">
        <v>0.28797467440211399</v>
      </c>
      <c r="V17" s="20">
        <v>0.19722418720714199</v>
      </c>
      <c r="W17" s="20">
        <v>0.39139159979652799</v>
      </c>
      <c r="X17" s="20">
        <v>0.328034962213127</v>
      </c>
      <c r="Y17" s="20">
        <v>0.40607609508984999</v>
      </c>
      <c r="Z17" s="20">
        <v>0.455657927287272</v>
      </c>
      <c r="AA17" s="20">
        <v>0.36884256714469499</v>
      </c>
      <c r="AB17" s="20">
        <v>0.24112848752059499</v>
      </c>
      <c r="AC17" s="20">
        <v>0.28818489441860401</v>
      </c>
      <c r="AD17" s="20">
        <v>0.37077235832497601</v>
      </c>
      <c r="AE17" s="20"/>
      <c r="AF17" s="20">
        <v>0.32835061807419902</v>
      </c>
      <c r="AG17" s="20">
        <v>0.27104533479246201</v>
      </c>
      <c r="AH17" s="20">
        <v>0.40902756317125799</v>
      </c>
      <c r="AI17" s="20">
        <v>0.318457002938897</v>
      </c>
      <c r="AJ17" s="20">
        <v>0.21536670691748599</v>
      </c>
      <c r="AK17" s="20"/>
      <c r="AL17" s="20">
        <v>0.32825901782033801</v>
      </c>
      <c r="AM17" s="20">
        <v>0.169954123194138</v>
      </c>
      <c r="AN17" s="20">
        <v>0.67746382005863703</v>
      </c>
      <c r="AO17" s="20"/>
      <c r="AP17" s="20">
        <v>0.31304515916249098</v>
      </c>
      <c r="AQ17" s="20">
        <v>0.31450158490233299</v>
      </c>
      <c r="AR17" s="20"/>
      <c r="AS17" s="20">
        <v>0.320571495198545</v>
      </c>
      <c r="AT17" s="20">
        <v>0.31581830541440697</v>
      </c>
      <c r="AU17" s="20"/>
      <c r="AV17" s="20">
        <v>0.184009733716992</v>
      </c>
      <c r="AW17" s="20">
        <v>0.37443507140431198</v>
      </c>
      <c r="AX17" s="20"/>
      <c r="AY17" s="20">
        <v>0.312812866549951</v>
      </c>
      <c r="AZ17" s="20">
        <v>0.26504152936577202</v>
      </c>
      <c r="BA17" s="20"/>
      <c r="BB17" s="20">
        <v>0.31069054311378402</v>
      </c>
      <c r="BC17" s="20">
        <v>0.343060162367823</v>
      </c>
    </row>
    <row r="18" spans="2:55" x14ac:dyDescent="0.35">
      <c r="B18" s="16" t="s">
        <v>384</v>
      </c>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458</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600</v>
      </c>
      <c r="D7" s="10">
        <v>296</v>
      </c>
      <c r="E7" s="10">
        <v>304</v>
      </c>
      <c r="F7" s="10"/>
      <c r="G7" s="10">
        <v>85</v>
      </c>
      <c r="H7" s="10">
        <v>143</v>
      </c>
      <c r="I7" s="10">
        <v>133</v>
      </c>
      <c r="J7" s="10">
        <v>97</v>
      </c>
      <c r="K7" s="10">
        <v>62</v>
      </c>
      <c r="L7" s="10">
        <v>80</v>
      </c>
      <c r="M7" s="10"/>
      <c r="N7" s="10">
        <v>195</v>
      </c>
      <c r="O7" s="10">
        <v>173</v>
      </c>
      <c r="P7" s="10">
        <v>96</v>
      </c>
      <c r="Q7" s="10">
        <v>133</v>
      </c>
      <c r="R7" s="10"/>
      <c r="S7" s="10">
        <v>100</v>
      </c>
      <c r="T7" s="10">
        <v>61</v>
      </c>
      <c r="U7" s="10">
        <v>35</v>
      </c>
      <c r="V7" s="10">
        <v>44</v>
      </c>
      <c r="W7" s="10">
        <v>52</v>
      </c>
      <c r="X7" s="10">
        <v>64</v>
      </c>
      <c r="Y7" s="10">
        <v>37</v>
      </c>
      <c r="Z7" s="10">
        <v>28</v>
      </c>
      <c r="AA7" s="10">
        <v>99</v>
      </c>
      <c r="AB7" s="10">
        <v>46</v>
      </c>
      <c r="AC7" s="10">
        <v>25</v>
      </c>
      <c r="AD7" s="10">
        <v>9</v>
      </c>
      <c r="AE7" s="10"/>
      <c r="AF7" s="10">
        <v>124</v>
      </c>
      <c r="AG7" s="10">
        <v>260</v>
      </c>
      <c r="AH7" s="10">
        <v>46</v>
      </c>
      <c r="AI7" s="10">
        <v>55</v>
      </c>
      <c r="AJ7" s="10">
        <v>25</v>
      </c>
      <c r="AK7" s="10"/>
      <c r="AL7" s="10">
        <v>470</v>
      </c>
      <c r="AM7" s="10">
        <v>103</v>
      </c>
      <c r="AN7" s="10">
        <v>27</v>
      </c>
      <c r="AO7" s="10"/>
      <c r="AP7" s="10">
        <v>256</v>
      </c>
      <c r="AQ7" s="10">
        <v>337</v>
      </c>
      <c r="AR7" s="10"/>
      <c r="AS7" s="10">
        <v>368</v>
      </c>
      <c r="AT7" s="10">
        <v>216</v>
      </c>
      <c r="AU7" s="10"/>
      <c r="AV7" s="10">
        <v>206</v>
      </c>
      <c r="AW7" s="10">
        <v>378</v>
      </c>
      <c r="AX7" s="10"/>
      <c r="AY7" s="10">
        <v>463</v>
      </c>
      <c r="AZ7" s="10">
        <v>42</v>
      </c>
      <c r="BA7" s="10"/>
      <c r="BB7" s="10">
        <v>438</v>
      </c>
      <c r="BC7" s="10">
        <v>64</v>
      </c>
    </row>
    <row r="8" spans="2:55" ht="30" customHeight="1" x14ac:dyDescent="0.35">
      <c r="B8" s="11" t="s">
        <v>19</v>
      </c>
      <c r="C8" s="11">
        <v>603</v>
      </c>
      <c r="D8" s="11">
        <v>302</v>
      </c>
      <c r="E8" s="11">
        <v>301</v>
      </c>
      <c r="F8" s="11"/>
      <c r="G8" s="11">
        <v>103</v>
      </c>
      <c r="H8" s="11">
        <v>148</v>
      </c>
      <c r="I8" s="11">
        <v>126</v>
      </c>
      <c r="J8" s="11">
        <v>92</v>
      </c>
      <c r="K8" s="11">
        <v>59</v>
      </c>
      <c r="L8" s="11">
        <v>74</v>
      </c>
      <c r="M8" s="11"/>
      <c r="N8" s="11">
        <v>178</v>
      </c>
      <c r="O8" s="11">
        <v>163</v>
      </c>
      <c r="P8" s="11">
        <v>118</v>
      </c>
      <c r="Q8" s="11">
        <v>141</v>
      </c>
      <c r="R8" s="11"/>
      <c r="S8" s="11">
        <v>107</v>
      </c>
      <c r="T8" s="11">
        <v>59</v>
      </c>
      <c r="U8" s="11">
        <v>33</v>
      </c>
      <c r="V8" s="11">
        <v>46</v>
      </c>
      <c r="W8" s="11">
        <v>49</v>
      </c>
      <c r="X8" s="11">
        <v>58</v>
      </c>
      <c r="Y8" s="11">
        <v>36</v>
      </c>
      <c r="Z8" s="11">
        <v>26</v>
      </c>
      <c r="AA8" s="11">
        <v>96</v>
      </c>
      <c r="AB8" s="11">
        <v>50</v>
      </c>
      <c r="AC8" s="11">
        <v>28</v>
      </c>
      <c r="AD8" s="11">
        <v>16</v>
      </c>
      <c r="AE8" s="11"/>
      <c r="AF8" s="11">
        <v>117</v>
      </c>
      <c r="AG8" s="11">
        <v>264</v>
      </c>
      <c r="AH8" s="11">
        <v>43</v>
      </c>
      <c r="AI8" s="11">
        <v>59</v>
      </c>
      <c r="AJ8" s="11">
        <v>26</v>
      </c>
      <c r="AK8" s="11"/>
      <c r="AL8" s="11">
        <v>472</v>
      </c>
      <c r="AM8" s="11">
        <v>107</v>
      </c>
      <c r="AN8" s="11">
        <v>24</v>
      </c>
      <c r="AO8" s="11"/>
      <c r="AP8" s="11">
        <v>259</v>
      </c>
      <c r="AQ8" s="11">
        <v>338</v>
      </c>
      <c r="AR8" s="11"/>
      <c r="AS8" s="11">
        <v>373</v>
      </c>
      <c r="AT8" s="11">
        <v>213</v>
      </c>
      <c r="AU8" s="11"/>
      <c r="AV8" s="11">
        <v>208</v>
      </c>
      <c r="AW8" s="11">
        <v>378</v>
      </c>
      <c r="AX8" s="11"/>
      <c r="AY8" s="11">
        <v>468</v>
      </c>
      <c r="AZ8" s="11">
        <v>39</v>
      </c>
      <c r="BA8" s="11"/>
      <c r="BB8" s="11">
        <v>443</v>
      </c>
      <c r="BC8" s="11">
        <v>63</v>
      </c>
    </row>
    <row r="9" spans="2:55" x14ac:dyDescent="0.35">
      <c r="B9" s="15" t="s">
        <v>71</v>
      </c>
      <c r="C9" s="14">
        <v>2.2805438596298501E-2</v>
      </c>
      <c r="D9" s="14">
        <v>1.9235595066302201E-2</v>
      </c>
      <c r="E9" s="14">
        <v>2.6389521895895201E-2</v>
      </c>
      <c r="F9" s="14"/>
      <c r="G9" s="14">
        <v>3.9797641723226099E-2</v>
      </c>
      <c r="H9" s="14">
        <v>3.2482628069382499E-2</v>
      </c>
      <c r="I9" s="14">
        <v>3.1752980024035898E-2</v>
      </c>
      <c r="J9" s="14">
        <v>0</v>
      </c>
      <c r="K9" s="14">
        <v>0</v>
      </c>
      <c r="L9" s="14">
        <v>1.1419830254691E-2</v>
      </c>
      <c r="M9" s="14"/>
      <c r="N9" s="14">
        <v>1.9567511953409999E-2</v>
      </c>
      <c r="O9" s="14">
        <v>2.24430804017027E-2</v>
      </c>
      <c r="P9" s="14">
        <v>4.13357016165272E-2</v>
      </c>
      <c r="Q9" s="14">
        <v>1.22426822700383E-2</v>
      </c>
      <c r="R9" s="14"/>
      <c r="S9" s="14">
        <v>3.35642863466767E-2</v>
      </c>
      <c r="T9" s="14">
        <v>0</v>
      </c>
      <c r="U9" s="14">
        <v>0</v>
      </c>
      <c r="V9" s="14">
        <v>0</v>
      </c>
      <c r="W9" s="14">
        <v>6.0337384577581803E-2</v>
      </c>
      <c r="X9" s="14">
        <v>1.33353809479446E-2</v>
      </c>
      <c r="Y9" s="14">
        <v>3.6030161350540303E-2</v>
      </c>
      <c r="Z9" s="14">
        <v>3.58163176591106E-2</v>
      </c>
      <c r="AA9" s="14">
        <v>3.08397432329377E-2</v>
      </c>
      <c r="AB9" s="14">
        <v>2.54707014423383E-2</v>
      </c>
      <c r="AC9" s="14">
        <v>0</v>
      </c>
      <c r="AD9" s="14">
        <v>0</v>
      </c>
      <c r="AE9" s="14"/>
      <c r="AF9" s="14">
        <v>3.2240994242376801E-2</v>
      </c>
      <c r="AG9" s="14">
        <v>2.0078900226351701E-2</v>
      </c>
      <c r="AH9" s="14">
        <v>0</v>
      </c>
      <c r="AI9" s="14">
        <v>1.9389626732513699E-2</v>
      </c>
      <c r="AJ9" s="14">
        <v>3.47164539484415E-2</v>
      </c>
      <c r="AK9" s="14"/>
      <c r="AL9" s="14">
        <v>8.2029003648096104E-3</v>
      </c>
      <c r="AM9" s="14">
        <v>8.40966260318355E-2</v>
      </c>
      <c r="AN9" s="14">
        <v>3.6382775434727101E-2</v>
      </c>
      <c r="AO9" s="14"/>
      <c r="AP9" s="14">
        <v>2.4264607363335799E-2</v>
      </c>
      <c r="AQ9" s="14">
        <v>1.66919157269909E-2</v>
      </c>
      <c r="AR9" s="14"/>
      <c r="AS9" s="14">
        <v>2.41839761769812E-2</v>
      </c>
      <c r="AT9" s="14">
        <v>2.2277913687826601E-2</v>
      </c>
      <c r="AU9" s="14"/>
      <c r="AV9" s="14">
        <v>4.1754725211222497E-2</v>
      </c>
      <c r="AW9" s="14">
        <v>1.1055512726567299E-2</v>
      </c>
      <c r="AX9" s="14"/>
      <c r="AY9" s="14">
        <v>2.6849637456604999E-2</v>
      </c>
      <c r="AZ9" s="14">
        <v>0</v>
      </c>
      <c r="BA9" s="14"/>
      <c r="BB9" s="14">
        <v>2.6897603969724598E-2</v>
      </c>
      <c r="BC9" s="14">
        <v>1.4667713236192001E-2</v>
      </c>
    </row>
    <row r="10" spans="2:55" x14ac:dyDescent="0.35">
      <c r="B10" s="15" t="s">
        <v>72</v>
      </c>
      <c r="C10" s="14">
        <v>5.4625922553265503E-2</v>
      </c>
      <c r="D10" s="14">
        <v>5.9270808325487902E-2</v>
      </c>
      <c r="E10" s="14">
        <v>4.99625087691958E-2</v>
      </c>
      <c r="F10" s="14"/>
      <c r="G10" s="14">
        <v>6.7638526665168994E-2</v>
      </c>
      <c r="H10" s="14">
        <v>8.3435946055618507E-2</v>
      </c>
      <c r="I10" s="14">
        <v>7.7397895392436106E-2</v>
      </c>
      <c r="J10" s="14">
        <v>2.4848923686089399E-2</v>
      </c>
      <c r="K10" s="14">
        <v>2.6658905697435301E-2</v>
      </c>
      <c r="L10" s="14">
        <v>0</v>
      </c>
      <c r="M10" s="14"/>
      <c r="N10" s="14">
        <v>5.8115311803681902E-2</v>
      </c>
      <c r="O10" s="14">
        <v>4.14756398084258E-2</v>
      </c>
      <c r="P10" s="14">
        <v>5.5074038421003398E-2</v>
      </c>
      <c r="Q10" s="14">
        <v>6.61858982408218E-2</v>
      </c>
      <c r="R10" s="14"/>
      <c r="S10" s="14">
        <v>6.1186314703667199E-2</v>
      </c>
      <c r="T10" s="14">
        <v>1.5164338625558599E-2</v>
      </c>
      <c r="U10" s="14">
        <v>2.26441375906467E-2</v>
      </c>
      <c r="V10" s="14">
        <v>6.01378847471968E-2</v>
      </c>
      <c r="W10" s="14">
        <v>2.4118168033222202E-2</v>
      </c>
      <c r="X10" s="14">
        <v>6.0931730748872197E-2</v>
      </c>
      <c r="Y10" s="14">
        <v>5.4119761246639503E-2</v>
      </c>
      <c r="Z10" s="14">
        <v>4.6527786936153698E-2</v>
      </c>
      <c r="AA10" s="14">
        <v>9.9025604953224405E-2</v>
      </c>
      <c r="AB10" s="14">
        <v>4.3229443518178701E-2</v>
      </c>
      <c r="AC10" s="14">
        <v>0</v>
      </c>
      <c r="AD10" s="14">
        <v>0.15579503127188801</v>
      </c>
      <c r="AE10" s="14"/>
      <c r="AF10" s="14">
        <v>4.9081212257517E-2</v>
      </c>
      <c r="AG10" s="14">
        <v>7.4289945786770104E-2</v>
      </c>
      <c r="AH10" s="14">
        <v>8.4374857752836804E-2</v>
      </c>
      <c r="AI10" s="14">
        <v>1.2402605337507699E-2</v>
      </c>
      <c r="AJ10" s="14">
        <v>0</v>
      </c>
      <c r="AK10" s="14"/>
      <c r="AL10" s="14">
        <v>2.3313023623138199E-2</v>
      </c>
      <c r="AM10" s="14">
        <v>0.204865871654454</v>
      </c>
      <c r="AN10" s="14">
        <v>0</v>
      </c>
      <c r="AO10" s="14"/>
      <c r="AP10" s="14">
        <v>6.4400097067206494E-2</v>
      </c>
      <c r="AQ10" s="14">
        <v>4.4793918020087198E-2</v>
      </c>
      <c r="AR10" s="14"/>
      <c r="AS10" s="14">
        <v>4.7287373072363498E-2</v>
      </c>
      <c r="AT10" s="14">
        <v>5.7127529908517598E-2</v>
      </c>
      <c r="AU10" s="14"/>
      <c r="AV10" s="14">
        <v>8.2322704546335099E-2</v>
      </c>
      <c r="AW10" s="14">
        <v>4.1925528646369399E-2</v>
      </c>
      <c r="AX10" s="14"/>
      <c r="AY10" s="14">
        <v>6.07642379436499E-2</v>
      </c>
      <c r="AZ10" s="14">
        <v>2.1395914121501498E-2</v>
      </c>
      <c r="BA10" s="14"/>
      <c r="BB10" s="14">
        <v>6.7048376403835597E-2</v>
      </c>
      <c r="BC10" s="14">
        <v>1.3372351883238799E-2</v>
      </c>
    </row>
    <row r="11" spans="2:55" x14ac:dyDescent="0.35">
      <c r="B11" s="15" t="s">
        <v>73</v>
      </c>
      <c r="C11" s="14">
        <v>7.4041557220667201E-2</v>
      </c>
      <c r="D11" s="14">
        <v>9.0732776327525702E-2</v>
      </c>
      <c r="E11" s="14">
        <v>5.7283758412924199E-2</v>
      </c>
      <c r="F11" s="14"/>
      <c r="G11" s="14">
        <v>0.123370388940418</v>
      </c>
      <c r="H11" s="14">
        <v>0.12276777762784299</v>
      </c>
      <c r="I11" s="14">
        <v>7.9325691289809694E-2</v>
      </c>
      <c r="J11" s="14">
        <v>3.2167619064659203E-2</v>
      </c>
      <c r="K11" s="14">
        <v>0</v>
      </c>
      <c r="L11" s="14">
        <v>1.1094981335069899E-2</v>
      </c>
      <c r="M11" s="14"/>
      <c r="N11" s="14">
        <v>9.6988026829545701E-2</v>
      </c>
      <c r="O11" s="14">
        <v>5.4329731043297601E-2</v>
      </c>
      <c r="P11" s="14">
        <v>7.1346292353200697E-2</v>
      </c>
      <c r="Q11" s="14">
        <v>7.1618076748972997E-2</v>
      </c>
      <c r="R11" s="14"/>
      <c r="S11" s="14">
        <v>0.141550017140947</v>
      </c>
      <c r="T11" s="14">
        <v>6.03202450486547E-2</v>
      </c>
      <c r="U11" s="14">
        <v>6.05753277683964E-2</v>
      </c>
      <c r="V11" s="14">
        <v>0.14293009533371101</v>
      </c>
      <c r="W11" s="14">
        <v>5.9669391167194497E-2</v>
      </c>
      <c r="X11" s="14">
        <v>5.1863198052653901E-2</v>
      </c>
      <c r="Y11" s="14">
        <v>5.0809825226449203E-2</v>
      </c>
      <c r="Z11" s="14">
        <v>9.6000744910906197E-2</v>
      </c>
      <c r="AA11" s="14">
        <v>5.1739460566103603E-2</v>
      </c>
      <c r="AB11" s="14">
        <v>0</v>
      </c>
      <c r="AC11" s="14">
        <v>8.0680739906239196E-2</v>
      </c>
      <c r="AD11" s="14">
        <v>0</v>
      </c>
      <c r="AE11" s="14"/>
      <c r="AF11" s="14">
        <v>5.7158312875246399E-2</v>
      </c>
      <c r="AG11" s="14">
        <v>9.6774432899647905E-2</v>
      </c>
      <c r="AH11" s="14">
        <v>4.3783403695773201E-2</v>
      </c>
      <c r="AI11" s="14">
        <v>0.12056229151646999</v>
      </c>
      <c r="AJ11" s="14">
        <v>4.6877686675892503E-2</v>
      </c>
      <c r="AK11" s="14"/>
      <c r="AL11" s="14">
        <v>6.2976915413749501E-2</v>
      </c>
      <c r="AM11" s="14">
        <v>0.13942585495499299</v>
      </c>
      <c r="AN11" s="14">
        <v>0</v>
      </c>
      <c r="AO11" s="14"/>
      <c r="AP11" s="14">
        <v>7.6513470284556295E-2</v>
      </c>
      <c r="AQ11" s="14">
        <v>7.3598557615004598E-2</v>
      </c>
      <c r="AR11" s="14"/>
      <c r="AS11" s="14">
        <v>7.78576606505995E-2</v>
      </c>
      <c r="AT11" s="14">
        <v>6.4904960930319403E-2</v>
      </c>
      <c r="AU11" s="14"/>
      <c r="AV11" s="14">
        <v>9.3732522047170197E-2</v>
      </c>
      <c r="AW11" s="14">
        <v>5.3629553845848603E-2</v>
      </c>
      <c r="AX11" s="14"/>
      <c r="AY11" s="14">
        <v>9.2019812597506204E-2</v>
      </c>
      <c r="AZ11" s="14">
        <v>2.0247520401927399E-2</v>
      </c>
      <c r="BA11" s="14"/>
      <c r="BB11" s="14">
        <v>8.2041773462015605E-2</v>
      </c>
      <c r="BC11" s="14">
        <v>6.21862221038108E-2</v>
      </c>
    </row>
    <row r="12" spans="2:55" x14ac:dyDescent="0.35">
      <c r="B12" s="15" t="s">
        <v>74</v>
      </c>
      <c r="C12" s="14">
        <v>8.5460119939836807E-2</v>
      </c>
      <c r="D12" s="14">
        <v>0.11277387160340201</v>
      </c>
      <c r="E12" s="14">
        <v>5.8037416293546203E-2</v>
      </c>
      <c r="F12" s="14"/>
      <c r="G12" s="14">
        <v>0.187339961087676</v>
      </c>
      <c r="H12" s="14">
        <v>0.14416398279999201</v>
      </c>
      <c r="I12" s="14">
        <v>6.3904569559237498E-2</v>
      </c>
      <c r="J12" s="14">
        <v>7.2652864722606101E-3</v>
      </c>
      <c r="K12" s="14">
        <v>3.7370130229512501E-2</v>
      </c>
      <c r="L12" s="14">
        <v>0</v>
      </c>
      <c r="M12" s="14"/>
      <c r="N12" s="14">
        <v>8.2168606217177406E-2</v>
      </c>
      <c r="O12" s="14">
        <v>5.42576482122707E-2</v>
      </c>
      <c r="P12" s="14">
        <v>0.111992992365507</v>
      </c>
      <c r="Q12" s="14">
        <v>0.105178284846227</v>
      </c>
      <c r="R12" s="14"/>
      <c r="S12" s="14">
        <v>0.168112269186838</v>
      </c>
      <c r="T12" s="14">
        <v>4.6319046404070398E-2</v>
      </c>
      <c r="U12" s="14">
        <v>0</v>
      </c>
      <c r="V12" s="14">
        <v>0</v>
      </c>
      <c r="W12" s="14">
        <v>9.3389407257083307E-2</v>
      </c>
      <c r="X12" s="14">
        <v>0.12725989004331001</v>
      </c>
      <c r="Y12" s="14">
        <v>2.7529213812089299E-2</v>
      </c>
      <c r="Z12" s="14">
        <v>0.127874211935979</v>
      </c>
      <c r="AA12" s="14">
        <v>7.3589661568533304E-2</v>
      </c>
      <c r="AB12" s="14">
        <v>0.127806029530244</v>
      </c>
      <c r="AC12" s="14">
        <v>4.1317763641851801E-2</v>
      </c>
      <c r="AD12" s="14">
        <v>0</v>
      </c>
      <c r="AE12" s="14"/>
      <c r="AF12" s="14">
        <v>8.4187256644601305E-2</v>
      </c>
      <c r="AG12" s="14">
        <v>0.106325810512617</v>
      </c>
      <c r="AH12" s="14">
        <v>2.29277982805744E-2</v>
      </c>
      <c r="AI12" s="14">
        <v>6.4232947280615904E-2</v>
      </c>
      <c r="AJ12" s="14">
        <v>0.115462283630866</v>
      </c>
      <c r="AK12" s="14"/>
      <c r="AL12" s="14">
        <v>7.6052687366322702E-2</v>
      </c>
      <c r="AM12" s="14">
        <v>0.123274608941404</v>
      </c>
      <c r="AN12" s="14">
        <v>0.101647387649984</v>
      </c>
      <c r="AO12" s="14"/>
      <c r="AP12" s="14">
        <v>9.9687289790074296E-2</v>
      </c>
      <c r="AQ12" s="14">
        <v>7.6233300978969007E-2</v>
      </c>
      <c r="AR12" s="14"/>
      <c r="AS12" s="14">
        <v>0.12680751251535199</v>
      </c>
      <c r="AT12" s="14">
        <v>2.0000380371106401E-2</v>
      </c>
      <c r="AU12" s="14"/>
      <c r="AV12" s="14">
        <v>0.17100778267962399</v>
      </c>
      <c r="AW12" s="14">
        <v>4.2350561899561899E-2</v>
      </c>
      <c r="AX12" s="14"/>
      <c r="AY12" s="14">
        <v>9.3326183185484607E-2</v>
      </c>
      <c r="AZ12" s="14">
        <v>0</v>
      </c>
      <c r="BA12" s="14"/>
      <c r="BB12" s="14">
        <v>9.2033202012307497E-2</v>
      </c>
      <c r="BC12" s="14">
        <v>1.6917654058644802E-2</v>
      </c>
    </row>
    <row r="13" spans="2:55" x14ac:dyDescent="0.35">
      <c r="B13" s="15" t="s">
        <v>75</v>
      </c>
      <c r="C13" s="14">
        <v>7.9301256177232798E-2</v>
      </c>
      <c r="D13" s="14">
        <v>7.7129045551387401E-2</v>
      </c>
      <c r="E13" s="14">
        <v>8.1482131546665906E-2</v>
      </c>
      <c r="F13" s="14"/>
      <c r="G13" s="14">
        <v>8.3038031200371495E-2</v>
      </c>
      <c r="H13" s="14">
        <v>0.13529345529970799</v>
      </c>
      <c r="I13" s="14">
        <v>6.2170867592433003E-2</v>
      </c>
      <c r="J13" s="14">
        <v>4.5680951318230002E-2</v>
      </c>
      <c r="K13" s="14">
        <v>9.3106945302721594E-2</v>
      </c>
      <c r="L13" s="14">
        <v>2.25597214647578E-2</v>
      </c>
      <c r="M13" s="14"/>
      <c r="N13" s="14">
        <v>9.8816749922518696E-2</v>
      </c>
      <c r="O13" s="14">
        <v>7.1974034303348894E-2</v>
      </c>
      <c r="P13" s="14">
        <v>8.5841193021062398E-2</v>
      </c>
      <c r="Q13" s="14">
        <v>5.92814535634257E-2</v>
      </c>
      <c r="R13" s="14"/>
      <c r="S13" s="14">
        <v>0.11610583000366401</v>
      </c>
      <c r="T13" s="14">
        <v>0.102183680822709</v>
      </c>
      <c r="U13" s="14">
        <v>8.9640450578206701E-2</v>
      </c>
      <c r="V13" s="14">
        <v>0.14628492740112101</v>
      </c>
      <c r="W13" s="14">
        <v>3.4913864389614899E-2</v>
      </c>
      <c r="X13" s="14">
        <v>7.5560453035313502E-2</v>
      </c>
      <c r="Y13" s="14">
        <v>6.6053499521222095E-2</v>
      </c>
      <c r="Z13" s="14">
        <v>7.0424574150724201E-2</v>
      </c>
      <c r="AA13" s="14">
        <v>6.3151743826844395E-2</v>
      </c>
      <c r="AB13" s="14">
        <v>6.7691962343638098E-2</v>
      </c>
      <c r="AC13" s="14">
        <v>0</v>
      </c>
      <c r="AD13" s="14">
        <v>0</v>
      </c>
      <c r="AE13" s="14"/>
      <c r="AF13" s="14">
        <v>0.107106785834285</v>
      </c>
      <c r="AG13" s="14">
        <v>7.5415988070360304E-2</v>
      </c>
      <c r="AH13" s="14">
        <v>9.9259455390320397E-2</v>
      </c>
      <c r="AI13" s="14">
        <v>7.10514969165639E-2</v>
      </c>
      <c r="AJ13" s="14">
        <v>0</v>
      </c>
      <c r="AK13" s="14"/>
      <c r="AL13" s="14">
        <v>8.2011925088161602E-2</v>
      </c>
      <c r="AM13" s="14">
        <v>7.3438584281812699E-2</v>
      </c>
      <c r="AN13" s="14">
        <v>5.2229999931268999E-2</v>
      </c>
      <c r="AO13" s="14"/>
      <c r="AP13" s="14">
        <v>9.0381472001102497E-2</v>
      </c>
      <c r="AQ13" s="14">
        <v>6.9640992046074907E-2</v>
      </c>
      <c r="AR13" s="14"/>
      <c r="AS13" s="14">
        <v>9.0038622013386499E-2</v>
      </c>
      <c r="AT13" s="14">
        <v>6.7038128398900998E-2</v>
      </c>
      <c r="AU13" s="14"/>
      <c r="AV13" s="14">
        <v>0.108441147282144</v>
      </c>
      <c r="AW13" s="14">
        <v>6.3950536817620002E-2</v>
      </c>
      <c r="AX13" s="14"/>
      <c r="AY13" s="14">
        <v>8.4935690003597797E-2</v>
      </c>
      <c r="AZ13" s="14">
        <v>6.1125673268732E-2</v>
      </c>
      <c r="BA13" s="14"/>
      <c r="BB13" s="14">
        <v>8.8194967573855504E-2</v>
      </c>
      <c r="BC13" s="14">
        <v>4.7179313261522901E-2</v>
      </c>
    </row>
    <row r="14" spans="2:55" x14ac:dyDescent="0.35">
      <c r="B14" s="15" t="s">
        <v>76</v>
      </c>
      <c r="C14" s="14">
        <v>9.5837727446126703E-2</v>
      </c>
      <c r="D14" s="14">
        <v>0.101277480714779</v>
      </c>
      <c r="E14" s="14">
        <v>9.0376275514052196E-2</v>
      </c>
      <c r="F14" s="14"/>
      <c r="G14" s="14">
        <v>0.119366374806959</v>
      </c>
      <c r="H14" s="14">
        <v>0.116419638320976</v>
      </c>
      <c r="I14" s="14">
        <v>8.68825043709575E-2</v>
      </c>
      <c r="J14" s="14">
        <v>0.107309721875541</v>
      </c>
      <c r="K14" s="14">
        <v>0.109410337992827</v>
      </c>
      <c r="L14" s="14">
        <v>1.2510429984761E-2</v>
      </c>
      <c r="M14" s="14"/>
      <c r="N14" s="14">
        <v>0.10665520395917601</v>
      </c>
      <c r="O14" s="14">
        <v>0.12717484006871799</v>
      </c>
      <c r="P14" s="14">
        <v>9.0112930235892494E-2</v>
      </c>
      <c r="Q14" s="14">
        <v>5.2865237006916997E-2</v>
      </c>
      <c r="R14" s="14"/>
      <c r="S14" s="14">
        <v>0.106319733711567</v>
      </c>
      <c r="T14" s="14">
        <v>6.1068801345152801E-2</v>
      </c>
      <c r="U14" s="14">
        <v>6.1986855335710599E-2</v>
      </c>
      <c r="V14" s="14">
        <v>9.2945754582634293E-2</v>
      </c>
      <c r="W14" s="14">
        <v>7.5063040934087305E-2</v>
      </c>
      <c r="X14" s="14">
        <v>0.123339717679587</v>
      </c>
      <c r="Y14" s="14">
        <v>0.103570620001073</v>
      </c>
      <c r="Z14" s="14">
        <v>7.21988867444983E-2</v>
      </c>
      <c r="AA14" s="14">
        <v>0.12489591655101601</v>
      </c>
      <c r="AB14" s="14">
        <v>6.8436448398812896E-2</v>
      </c>
      <c r="AC14" s="14">
        <v>0</v>
      </c>
      <c r="AD14" s="14">
        <v>0.29445847805073699</v>
      </c>
      <c r="AE14" s="14"/>
      <c r="AF14" s="14">
        <v>8.0988771733885606E-2</v>
      </c>
      <c r="AG14" s="14">
        <v>9.1316140023675205E-2</v>
      </c>
      <c r="AH14" s="14">
        <v>0.104536789947206</v>
      </c>
      <c r="AI14" s="14">
        <v>0.144796677613312</v>
      </c>
      <c r="AJ14" s="14">
        <v>0.19809935671485901</v>
      </c>
      <c r="AK14" s="14"/>
      <c r="AL14" s="14">
        <v>0.102391027026079</v>
      </c>
      <c r="AM14" s="14">
        <v>8.8490684244067003E-2</v>
      </c>
      <c r="AN14" s="14">
        <v>0</v>
      </c>
      <c r="AO14" s="14"/>
      <c r="AP14" s="14">
        <v>0.112816020735525</v>
      </c>
      <c r="AQ14" s="14">
        <v>8.4706216011802504E-2</v>
      </c>
      <c r="AR14" s="14"/>
      <c r="AS14" s="14">
        <v>9.8863759997296893E-2</v>
      </c>
      <c r="AT14" s="14">
        <v>9.0308867101711196E-2</v>
      </c>
      <c r="AU14" s="14"/>
      <c r="AV14" s="14">
        <v>0.146317105501754</v>
      </c>
      <c r="AW14" s="14">
        <v>6.4877342954175493E-2</v>
      </c>
      <c r="AX14" s="14"/>
      <c r="AY14" s="14">
        <v>0.10000839605423401</v>
      </c>
      <c r="AZ14" s="14">
        <v>0.108805723790953</v>
      </c>
      <c r="BA14" s="14"/>
      <c r="BB14" s="14">
        <v>8.6886204139784498E-2</v>
      </c>
      <c r="BC14" s="14">
        <v>0.11944294007857301</v>
      </c>
    </row>
    <row r="15" spans="2:55" x14ac:dyDescent="0.35">
      <c r="B15" s="15" t="s">
        <v>77</v>
      </c>
      <c r="C15" s="14">
        <v>3.81856213502954E-2</v>
      </c>
      <c r="D15" s="14">
        <v>3.8814708653372998E-2</v>
      </c>
      <c r="E15" s="14">
        <v>3.7554024677219099E-2</v>
      </c>
      <c r="F15" s="14"/>
      <c r="G15" s="14">
        <v>3.1467912152964898E-2</v>
      </c>
      <c r="H15" s="14">
        <v>7.8685846056631703E-3</v>
      </c>
      <c r="I15" s="14">
        <v>5.9317012771433301E-2</v>
      </c>
      <c r="J15" s="14">
        <v>1.69620536079894E-2</v>
      </c>
      <c r="K15" s="14">
        <v>7.4450537032691E-2</v>
      </c>
      <c r="L15" s="14">
        <v>6.9328499172702299E-2</v>
      </c>
      <c r="M15" s="14"/>
      <c r="N15" s="14">
        <v>3.7974934712560297E-2</v>
      </c>
      <c r="O15" s="14">
        <v>3.7846792513136801E-2</v>
      </c>
      <c r="P15" s="14">
        <v>2.7880660156390801E-2</v>
      </c>
      <c r="Q15" s="14">
        <v>4.8322869961502701E-2</v>
      </c>
      <c r="R15" s="14"/>
      <c r="S15" s="14">
        <v>3.7937858061922902E-2</v>
      </c>
      <c r="T15" s="14">
        <v>0</v>
      </c>
      <c r="U15" s="14">
        <v>7.2540219540673606E-2</v>
      </c>
      <c r="V15" s="14">
        <v>0</v>
      </c>
      <c r="W15" s="14">
        <v>6.4263612789891705E-2</v>
      </c>
      <c r="X15" s="14">
        <v>2.4800943696307101E-2</v>
      </c>
      <c r="Y15" s="14">
        <v>5.92869223262181E-2</v>
      </c>
      <c r="Z15" s="14">
        <v>6.5946754914881098E-2</v>
      </c>
      <c r="AA15" s="14">
        <v>3.4535302032127298E-2</v>
      </c>
      <c r="AB15" s="14">
        <v>5.6653650372177303E-2</v>
      </c>
      <c r="AC15" s="14">
        <v>7.3749354603669701E-2</v>
      </c>
      <c r="AD15" s="14">
        <v>0</v>
      </c>
      <c r="AE15" s="14"/>
      <c r="AF15" s="14">
        <v>1.52166230909264E-2</v>
      </c>
      <c r="AG15" s="14">
        <v>5.21572134574846E-2</v>
      </c>
      <c r="AH15" s="14">
        <v>3.6733656152046198E-2</v>
      </c>
      <c r="AI15" s="14">
        <v>3.6383541117672703E-2</v>
      </c>
      <c r="AJ15" s="14">
        <v>3.4264274799214199E-2</v>
      </c>
      <c r="AK15" s="14"/>
      <c r="AL15" s="14">
        <v>3.9047951174183998E-2</v>
      </c>
      <c r="AM15" s="14">
        <v>2.9517364950036502E-2</v>
      </c>
      <c r="AN15" s="14">
        <v>5.9860148966167197E-2</v>
      </c>
      <c r="AO15" s="14"/>
      <c r="AP15" s="14">
        <v>3.4842098232915397E-2</v>
      </c>
      <c r="AQ15" s="14">
        <v>4.1496034091477299E-2</v>
      </c>
      <c r="AR15" s="14"/>
      <c r="AS15" s="14">
        <v>4.8869058103051401E-2</v>
      </c>
      <c r="AT15" s="14">
        <v>1.46244873789924E-2</v>
      </c>
      <c r="AU15" s="14"/>
      <c r="AV15" s="14">
        <v>3.2796264387043098E-2</v>
      </c>
      <c r="AW15" s="14">
        <v>4.2932551064806701E-2</v>
      </c>
      <c r="AX15" s="14"/>
      <c r="AY15" s="14">
        <v>3.6959803240455301E-2</v>
      </c>
      <c r="AZ15" s="14">
        <v>8.3434757593807807E-2</v>
      </c>
      <c r="BA15" s="14"/>
      <c r="BB15" s="14">
        <v>3.6529371613183599E-2</v>
      </c>
      <c r="BC15" s="14">
        <v>3.2491607786930797E-2</v>
      </c>
    </row>
    <row r="16" spans="2:55" x14ac:dyDescent="0.35">
      <c r="B16" s="15" t="s">
        <v>78</v>
      </c>
      <c r="C16" s="14">
        <v>0.130574510476517</v>
      </c>
      <c r="D16" s="14">
        <v>0.12472940986758201</v>
      </c>
      <c r="E16" s="14">
        <v>0.136442926641236</v>
      </c>
      <c r="F16" s="14"/>
      <c r="G16" s="14">
        <v>0.109381228748352</v>
      </c>
      <c r="H16" s="14">
        <v>0.118826542658305</v>
      </c>
      <c r="I16" s="14">
        <v>0.169396858968546</v>
      </c>
      <c r="J16" s="14">
        <v>0.149700003451676</v>
      </c>
      <c r="K16" s="14">
        <v>0.10909754132170101</v>
      </c>
      <c r="L16" s="14">
        <v>0.110739610926975</v>
      </c>
      <c r="M16" s="14"/>
      <c r="N16" s="14">
        <v>0.15136914961301501</v>
      </c>
      <c r="O16" s="14">
        <v>0.14401171904352</v>
      </c>
      <c r="P16" s="14">
        <v>8.0575770299488494E-2</v>
      </c>
      <c r="Q16" s="14">
        <v>0.11893942190119</v>
      </c>
      <c r="R16" s="14"/>
      <c r="S16" s="14">
        <v>0.126059806090357</v>
      </c>
      <c r="T16" s="14">
        <v>0.102648951006041</v>
      </c>
      <c r="U16" s="14">
        <v>0</v>
      </c>
      <c r="V16" s="14">
        <v>6.7788628189066405E-2</v>
      </c>
      <c r="W16" s="14">
        <v>0.12959778025211699</v>
      </c>
      <c r="X16" s="14">
        <v>0.123665112533087</v>
      </c>
      <c r="Y16" s="14">
        <v>0.16337739192967199</v>
      </c>
      <c r="Z16" s="14">
        <v>0.27733534317810699</v>
      </c>
      <c r="AA16" s="14">
        <v>0.105371418263651</v>
      </c>
      <c r="AB16" s="14">
        <v>0.125353930568679</v>
      </c>
      <c r="AC16" s="14">
        <v>0.29109826560077001</v>
      </c>
      <c r="AD16" s="14">
        <v>0.31716735042072802</v>
      </c>
      <c r="AE16" s="14"/>
      <c r="AF16" s="14">
        <v>0.12710526957177101</v>
      </c>
      <c r="AG16" s="14">
        <v>0.119314740319482</v>
      </c>
      <c r="AH16" s="14">
        <v>0.15763086017351199</v>
      </c>
      <c r="AI16" s="14">
        <v>7.6473369134491403E-2</v>
      </c>
      <c r="AJ16" s="14">
        <v>0.124576768738156</v>
      </c>
      <c r="AK16" s="14"/>
      <c r="AL16" s="14">
        <v>0.137941094322624</v>
      </c>
      <c r="AM16" s="14">
        <v>8.4398341592069603E-2</v>
      </c>
      <c r="AN16" s="14">
        <v>0.19164386354363</v>
      </c>
      <c r="AO16" s="14"/>
      <c r="AP16" s="14">
        <v>0.11467165818311</v>
      </c>
      <c r="AQ16" s="14">
        <v>0.14313589981883901</v>
      </c>
      <c r="AR16" s="14"/>
      <c r="AS16" s="14">
        <v>0.122044464882637</v>
      </c>
      <c r="AT16" s="14">
        <v>0.13950328930752801</v>
      </c>
      <c r="AU16" s="14"/>
      <c r="AV16" s="14">
        <v>0.12662428222041699</v>
      </c>
      <c r="AW16" s="14">
        <v>0.134486190102303</v>
      </c>
      <c r="AX16" s="14"/>
      <c r="AY16" s="14">
        <v>0.116572593946841</v>
      </c>
      <c r="AZ16" s="14">
        <v>9.5400873330985597E-2</v>
      </c>
      <c r="BA16" s="14"/>
      <c r="BB16" s="14">
        <v>0.123620490942524</v>
      </c>
      <c r="BC16" s="14">
        <v>0.19406742504274699</v>
      </c>
    </row>
    <row r="17" spans="2:55" x14ac:dyDescent="0.35">
      <c r="B17" s="15" t="s">
        <v>449</v>
      </c>
      <c r="C17" s="20">
        <v>0.41916784623976</v>
      </c>
      <c r="D17" s="20">
        <v>0.37603630389016202</v>
      </c>
      <c r="E17" s="20">
        <v>0.46247143624926601</v>
      </c>
      <c r="F17" s="20"/>
      <c r="G17" s="20">
        <v>0.23859993467486401</v>
      </c>
      <c r="H17" s="20">
        <v>0.23874144456251301</v>
      </c>
      <c r="I17" s="20">
        <v>0.36985162003111099</v>
      </c>
      <c r="J17" s="20">
        <v>0.61606544052355505</v>
      </c>
      <c r="K17" s="20">
        <v>0.54990560242311204</v>
      </c>
      <c r="L17" s="20">
        <v>0.76234692686104299</v>
      </c>
      <c r="M17" s="20"/>
      <c r="N17" s="20">
        <v>0.348344504988915</v>
      </c>
      <c r="O17" s="20">
        <v>0.44648651460557898</v>
      </c>
      <c r="P17" s="20">
        <v>0.435840421530927</v>
      </c>
      <c r="Q17" s="20">
        <v>0.46536607546090503</v>
      </c>
      <c r="R17" s="20"/>
      <c r="S17" s="20">
        <v>0.20916388475436001</v>
      </c>
      <c r="T17" s="20">
        <v>0.61229493674781299</v>
      </c>
      <c r="U17" s="20">
        <v>0.69261300918636604</v>
      </c>
      <c r="V17" s="20">
        <v>0.48991270974626999</v>
      </c>
      <c r="W17" s="20">
        <v>0.45864735059920703</v>
      </c>
      <c r="X17" s="20">
        <v>0.39924357326292398</v>
      </c>
      <c r="Y17" s="20">
        <v>0.43922260458609702</v>
      </c>
      <c r="Z17" s="20">
        <v>0.20787537956964</v>
      </c>
      <c r="AA17" s="20">
        <v>0.41685114900556303</v>
      </c>
      <c r="AB17" s="20">
        <v>0.48535783382593201</v>
      </c>
      <c r="AC17" s="20">
        <v>0.513153876247469</v>
      </c>
      <c r="AD17" s="20">
        <v>0.232579140256648</v>
      </c>
      <c r="AE17" s="20"/>
      <c r="AF17" s="20">
        <v>0.44691477374938998</v>
      </c>
      <c r="AG17" s="20">
        <v>0.36432682870361099</v>
      </c>
      <c r="AH17" s="20">
        <v>0.45075317860773101</v>
      </c>
      <c r="AI17" s="20">
        <v>0.45470744435085297</v>
      </c>
      <c r="AJ17" s="20">
        <v>0.44600317549257101</v>
      </c>
      <c r="AK17" s="20"/>
      <c r="AL17" s="20">
        <v>0.46806247562093201</v>
      </c>
      <c r="AM17" s="20">
        <v>0.17249206334932801</v>
      </c>
      <c r="AN17" s="20">
        <v>0.55823582447422204</v>
      </c>
      <c r="AO17" s="20"/>
      <c r="AP17" s="20">
        <v>0.38242328634217398</v>
      </c>
      <c r="AQ17" s="20">
        <v>0.44970316569075502</v>
      </c>
      <c r="AR17" s="20"/>
      <c r="AS17" s="20">
        <v>0.36404757258833198</v>
      </c>
      <c r="AT17" s="20">
        <v>0.524214442915098</v>
      </c>
      <c r="AU17" s="20"/>
      <c r="AV17" s="20">
        <v>0.19700346612429001</v>
      </c>
      <c r="AW17" s="20">
        <v>0.54479222194274801</v>
      </c>
      <c r="AX17" s="20"/>
      <c r="AY17" s="20">
        <v>0.38856364557162498</v>
      </c>
      <c r="AZ17" s="20">
        <v>0.60958953749209199</v>
      </c>
      <c r="BA17" s="20"/>
      <c r="BB17" s="20">
        <v>0.39674800988276898</v>
      </c>
      <c r="BC17" s="20">
        <v>0.49967477254834097</v>
      </c>
    </row>
    <row r="18" spans="2:55" x14ac:dyDescent="0.35">
      <c r="B18" s="16" t="s">
        <v>384</v>
      </c>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459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932</v>
      </c>
      <c r="D7" s="10">
        <v>469</v>
      </c>
      <c r="E7" s="10">
        <v>462</v>
      </c>
      <c r="F7" s="10"/>
      <c r="G7" s="10">
        <v>117</v>
      </c>
      <c r="H7" s="10">
        <v>188</v>
      </c>
      <c r="I7" s="10">
        <v>164</v>
      </c>
      <c r="J7" s="10">
        <v>159</v>
      </c>
      <c r="K7" s="10">
        <v>117</v>
      </c>
      <c r="L7" s="10">
        <v>187</v>
      </c>
      <c r="M7" s="10"/>
      <c r="N7" s="10">
        <v>288</v>
      </c>
      <c r="O7" s="10">
        <v>257</v>
      </c>
      <c r="P7" s="10">
        <v>157</v>
      </c>
      <c r="Q7" s="10">
        <v>227</v>
      </c>
      <c r="R7" s="10"/>
      <c r="S7" s="10">
        <v>142</v>
      </c>
      <c r="T7" s="10">
        <v>108</v>
      </c>
      <c r="U7" s="10">
        <v>59</v>
      </c>
      <c r="V7" s="10">
        <v>84</v>
      </c>
      <c r="W7" s="10">
        <v>79</v>
      </c>
      <c r="X7" s="10">
        <v>93</v>
      </c>
      <c r="Y7" s="10">
        <v>79</v>
      </c>
      <c r="Z7" s="10">
        <v>44</v>
      </c>
      <c r="AA7" s="10">
        <v>119</v>
      </c>
      <c r="AB7" s="10">
        <v>75</v>
      </c>
      <c r="AC7" s="10">
        <v>40</v>
      </c>
      <c r="AD7" s="10">
        <v>10</v>
      </c>
      <c r="AE7" s="10"/>
      <c r="AF7" s="10">
        <v>203</v>
      </c>
      <c r="AG7" s="10">
        <v>364</v>
      </c>
      <c r="AH7" s="10">
        <v>71</v>
      </c>
      <c r="AI7" s="10">
        <v>98</v>
      </c>
      <c r="AJ7" s="10">
        <v>44</v>
      </c>
      <c r="AK7" s="10"/>
      <c r="AL7" s="10">
        <v>763</v>
      </c>
      <c r="AM7" s="10">
        <v>127</v>
      </c>
      <c r="AN7" s="10">
        <v>42</v>
      </c>
      <c r="AO7" s="10"/>
      <c r="AP7" s="10">
        <v>383</v>
      </c>
      <c r="AQ7" s="10">
        <v>533</v>
      </c>
      <c r="AR7" s="10"/>
      <c r="AS7" s="10">
        <v>547</v>
      </c>
      <c r="AT7" s="10">
        <v>367</v>
      </c>
      <c r="AU7" s="10"/>
      <c r="AV7" s="10">
        <v>274</v>
      </c>
      <c r="AW7" s="10">
        <v>636</v>
      </c>
      <c r="AX7" s="10"/>
      <c r="AY7" s="10">
        <v>684</v>
      </c>
      <c r="AZ7" s="10">
        <v>87</v>
      </c>
      <c r="BA7" s="10"/>
      <c r="BB7" s="10">
        <v>661</v>
      </c>
      <c r="BC7" s="10">
        <v>103</v>
      </c>
    </row>
    <row r="8" spans="2:55" ht="30" customHeight="1" x14ac:dyDescent="0.35">
      <c r="B8" s="11" t="s">
        <v>19</v>
      </c>
      <c r="C8" s="11">
        <v>932</v>
      </c>
      <c r="D8" s="11">
        <v>477</v>
      </c>
      <c r="E8" s="11">
        <v>454</v>
      </c>
      <c r="F8" s="11"/>
      <c r="G8" s="11">
        <v>141</v>
      </c>
      <c r="H8" s="11">
        <v>194</v>
      </c>
      <c r="I8" s="11">
        <v>159</v>
      </c>
      <c r="J8" s="11">
        <v>153</v>
      </c>
      <c r="K8" s="11">
        <v>112</v>
      </c>
      <c r="L8" s="11">
        <v>174</v>
      </c>
      <c r="M8" s="11"/>
      <c r="N8" s="11">
        <v>263</v>
      </c>
      <c r="O8" s="11">
        <v>240</v>
      </c>
      <c r="P8" s="11">
        <v>191</v>
      </c>
      <c r="Q8" s="11">
        <v>235</v>
      </c>
      <c r="R8" s="11"/>
      <c r="S8" s="11">
        <v>148</v>
      </c>
      <c r="T8" s="11">
        <v>105</v>
      </c>
      <c r="U8" s="11">
        <v>58</v>
      </c>
      <c r="V8" s="11">
        <v>85</v>
      </c>
      <c r="W8" s="11">
        <v>73</v>
      </c>
      <c r="X8" s="11">
        <v>89</v>
      </c>
      <c r="Y8" s="11">
        <v>78</v>
      </c>
      <c r="Z8" s="11">
        <v>42</v>
      </c>
      <c r="AA8" s="11">
        <v>114</v>
      </c>
      <c r="AB8" s="11">
        <v>80</v>
      </c>
      <c r="AC8" s="11">
        <v>43</v>
      </c>
      <c r="AD8" s="11">
        <v>17</v>
      </c>
      <c r="AE8" s="11"/>
      <c r="AF8" s="11">
        <v>193</v>
      </c>
      <c r="AG8" s="11">
        <v>367</v>
      </c>
      <c r="AH8" s="11">
        <v>67</v>
      </c>
      <c r="AI8" s="11">
        <v>102</v>
      </c>
      <c r="AJ8" s="11">
        <v>46</v>
      </c>
      <c r="AK8" s="11"/>
      <c r="AL8" s="11">
        <v>761</v>
      </c>
      <c r="AM8" s="11">
        <v>132</v>
      </c>
      <c r="AN8" s="11">
        <v>40</v>
      </c>
      <c r="AO8" s="11"/>
      <c r="AP8" s="11">
        <v>384</v>
      </c>
      <c r="AQ8" s="11">
        <v>532</v>
      </c>
      <c r="AR8" s="11"/>
      <c r="AS8" s="11">
        <v>549</v>
      </c>
      <c r="AT8" s="11">
        <v>364</v>
      </c>
      <c r="AU8" s="11"/>
      <c r="AV8" s="11">
        <v>274</v>
      </c>
      <c r="AW8" s="11">
        <v>634</v>
      </c>
      <c r="AX8" s="11"/>
      <c r="AY8" s="11">
        <v>683</v>
      </c>
      <c r="AZ8" s="11">
        <v>85</v>
      </c>
      <c r="BA8" s="11"/>
      <c r="BB8" s="11">
        <v>660</v>
      </c>
      <c r="BC8" s="11">
        <v>105</v>
      </c>
    </row>
    <row r="9" spans="2:55" x14ac:dyDescent="0.35">
      <c r="B9" s="15" t="s">
        <v>71</v>
      </c>
      <c r="C9" s="14">
        <v>1.35107895228314E-2</v>
      </c>
      <c r="D9" s="14">
        <v>1.1481071216660799E-2</v>
      </c>
      <c r="E9" s="14">
        <v>1.56745168289627E-2</v>
      </c>
      <c r="F9" s="14"/>
      <c r="G9" s="14">
        <v>3.4644530858852302E-2</v>
      </c>
      <c r="H9" s="14">
        <v>4.0193357783222397E-3</v>
      </c>
      <c r="I9" s="14">
        <v>1.82449746569186E-2</v>
      </c>
      <c r="J9" s="14">
        <v>0</v>
      </c>
      <c r="K9" s="14">
        <v>1.08691650358003E-2</v>
      </c>
      <c r="L9" s="14">
        <v>1.62054606002301E-2</v>
      </c>
      <c r="M9" s="14"/>
      <c r="N9" s="14">
        <v>1.5653801094556101E-2</v>
      </c>
      <c r="O9" s="14">
        <v>4.2547405720584604E-3</v>
      </c>
      <c r="P9" s="14">
        <v>2.1893229408629099E-2</v>
      </c>
      <c r="Q9" s="14">
        <v>1.3935112387285901E-2</v>
      </c>
      <c r="R9" s="14"/>
      <c r="S9" s="14">
        <v>1.8021480261018501E-2</v>
      </c>
      <c r="T9" s="14">
        <v>7.1514667022014901E-3</v>
      </c>
      <c r="U9" s="14">
        <v>0</v>
      </c>
      <c r="V9" s="14">
        <v>2.5233130496473102E-2</v>
      </c>
      <c r="W9" s="14">
        <v>1.55977870496572E-2</v>
      </c>
      <c r="X9" s="14">
        <v>8.7805499892540106E-3</v>
      </c>
      <c r="Y9" s="14">
        <v>2.5150407518827599E-2</v>
      </c>
      <c r="Z9" s="14">
        <v>0</v>
      </c>
      <c r="AA9" s="14">
        <v>7.9031491367385805E-3</v>
      </c>
      <c r="AB9" s="14">
        <v>0</v>
      </c>
      <c r="AC9" s="14">
        <v>5.1549205170334497E-2</v>
      </c>
      <c r="AD9" s="14">
        <v>0</v>
      </c>
      <c r="AE9" s="14"/>
      <c r="AF9" s="14">
        <v>4.0285646711418904E-3</v>
      </c>
      <c r="AG9" s="14">
        <v>1.49155461341438E-2</v>
      </c>
      <c r="AH9" s="14">
        <v>0</v>
      </c>
      <c r="AI9" s="14">
        <v>2.2945776201473599E-2</v>
      </c>
      <c r="AJ9" s="14">
        <v>1.9719436898586198E-2</v>
      </c>
      <c r="AK9" s="14"/>
      <c r="AL9" s="14">
        <v>6.6353653140909701E-3</v>
      </c>
      <c r="AM9" s="14">
        <v>5.73092487928882E-2</v>
      </c>
      <c r="AN9" s="14">
        <v>0</v>
      </c>
      <c r="AO9" s="14"/>
      <c r="AP9" s="14">
        <v>2.3020086460779701E-2</v>
      </c>
      <c r="AQ9" s="14">
        <v>7.0520786174436897E-3</v>
      </c>
      <c r="AR9" s="14"/>
      <c r="AS9" s="14">
        <v>1.28420148041658E-2</v>
      </c>
      <c r="AT9" s="14">
        <v>1.5247692688282299E-2</v>
      </c>
      <c r="AU9" s="14"/>
      <c r="AV9" s="14">
        <v>1.3172531970877401E-2</v>
      </c>
      <c r="AW9" s="14">
        <v>1.27620680059262E-2</v>
      </c>
      <c r="AX9" s="14"/>
      <c r="AY9" s="14">
        <v>1.8446363875225701E-2</v>
      </c>
      <c r="AZ9" s="14">
        <v>0</v>
      </c>
      <c r="BA9" s="14"/>
      <c r="BB9" s="14">
        <v>1.9077233212841899E-2</v>
      </c>
      <c r="BC9" s="14">
        <v>0</v>
      </c>
    </row>
    <row r="10" spans="2:55" x14ac:dyDescent="0.35">
      <c r="B10" s="15" t="s">
        <v>72</v>
      </c>
      <c r="C10" s="14">
        <v>4.3055857663772797E-2</v>
      </c>
      <c r="D10" s="14">
        <v>4.7701076817852801E-2</v>
      </c>
      <c r="E10" s="14">
        <v>3.8267580813557703E-2</v>
      </c>
      <c r="F10" s="14"/>
      <c r="G10" s="14">
        <v>3.2829545151175199E-2</v>
      </c>
      <c r="H10" s="14">
        <v>9.63826142185948E-2</v>
      </c>
      <c r="I10" s="14">
        <v>7.6342584424195697E-2</v>
      </c>
      <c r="J10" s="14">
        <v>1.8470302717787799E-2</v>
      </c>
      <c r="K10" s="14">
        <v>1.66067491898375E-2</v>
      </c>
      <c r="L10" s="14">
        <v>0</v>
      </c>
      <c r="M10" s="14"/>
      <c r="N10" s="14">
        <v>5.0356589503505397E-2</v>
      </c>
      <c r="O10" s="14">
        <v>4.6776277055756599E-2</v>
      </c>
      <c r="P10" s="14">
        <v>4.4291234838245798E-2</v>
      </c>
      <c r="Q10" s="14">
        <v>3.0646155313936298E-2</v>
      </c>
      <c r="R10" s="14"/>
      <c r="S10" s="14">
        <v>7.9475249198239006E-2</v>
      </c>
      <c r="T10" s="14">
        <v>0</v>
      </c>
      <c r="U10" s="14">
        <v>7.4996782261257194E-2</v>
      </c>
      <c r="V10" s="14">
        <v>1.31244583948728E-2</v>
      </c>
      <c r="W10" s="14">
        <v>2.7767931181806298E-2</v>
      </c>
      <c r="X10" s="14">
        <v>6.53172538472271E-2</v>
      </c>
      <c r="Y10" s="14">
        <v>1.2706858839856399E-2</v>
      </c>
      <c r="Z10" s="14">
        <v>9.0838081549296804E-2</v>
      </c>
      <c r="AA10" s="14">
        <v>7.0167613040038795E-2</v>
      </c>
      <c r="AB10" s="14">
        <v>1.59986022599788E-2</v>
      </c>
      <c r="AC10" s="14">
        <v>2.3140206295990801E-2</v>
      </c>
      <c r="AD10" s="14">
        <v>0</v>
      </c>
      <c r="AE10" s="14"/>
      <c r="AF10" s="14">
        <v>3.7178895058352798E-2</v>
      </c>
      <c r="AG10" s="14">
        <v>7.3813195644415505E-2</v>
      </c>
      <c r="AH10" s="14">
        <v>2.71738107986546E-2</v>
      </c>
      <c r="AI10" s="14">
        <v>8.3900068132529895E-3</v>
      </c>
      <c r="AJ10" s="14">
        <v>2.1857520080669299E-2</v>
      </c>
      <c r="AK10" s="14"/>
      <c r="AL10" s="14">
        <v>2.0793143218156701E-2</v>
      </c>
      <c r="AM10" s="14">
        <v>0.17854065091833801</v>
      </c>
      <c r="AN10" s="14">
        <v>2.0265591008751398E-2</v>
      </c>
      <c r="AO10" s="14"/>
      <c r="AP10" s="14">
        <v>3.7600814003044797E-2</v>
      </c>
      <c r="AQ10" s="14">
        <v>4.2223347905167401E-2</v>
      </c>
      <c r="AR10" s="14"/>
      <c r="AS10" s="14">
        <v>5.5309932300115799E-2</v>
      </c>
      <c r="AT10" s="14">
        <v>2.36893482905489E-2</v>
      </c>
      <c r="AU10" s="14"/>
      <c r="AV10" s="14">
        <v>7.6698308568052501E-2</v>
      </c>
      <c r="AW10" s="14">
        <v>2.83253310969309E-2</v>
      </c>
      <c r="AX10" s="14"/>
      <c r="AY10" s="14">
        <v>5.27495010848784E-2</v>
      </c>
      <c r="AZ10" s="14">
        <v>1.08971486530056E-2</v>
      </c>
      <c r="BA10" s="14"/>
      <c r="BB10" s="14">
        <v>4.7134985365231301E-2</v>
      </c>
      <c r="BC10" s="14">
        <v>1.6678888596803099E-2</v>
      </c>
    </row>
    <row r="11" spans="2:55" x14ac:dyDescent="0.35">
      <c r="B11" s="15" t="s">
        <v>73</v>
      </c>
      <c r="C11" s="14">
        <v>4.0156803344196801E-2</v>
      </c>
      <c r="D11" s="14">
        <v>5.19528513949764E-2</v>
      </c>
      <c r="E11" s="14">
        <v>2.7844451900467599E-2</v>
      </c>
      <c r="F11" s="14"/>
      <c r="G11" s="14">
        <v>8.2275562928920506E-2</v>
      </c>
      <c r="H11" s="14">
        <v>6.89501626201489E-2</v>
      </c>
      <c r="I11" s="14">
        <v>6.2228104808708801E-2</v>
      </c>
      <c r="J11" s="14">
        <v>1.1329404851166101E-2</v>
      </c>
      <c r="K11" s="14">
        <v>7.5489301222104099E-3</v>
      </c>
      <c r="L11" s="14">
        <v>0</v>
      </c>
      <c r="M11" s="14"/>
      <c r="N11" s="14">
        <v>4.2650377505517201E-2</v>
      </c>
      <c r="O11" s="14">
        <v>3.6439903565755202E-2</v>
      </c>
      <c r="P11" s="14">
        <v>4.44174374427403E-2</v>
      </c>
      <c r="Q11" s="14">
        <v>3.8222912991998897E-2</v>
      </c>
      <c r="R11" s="14"/>
      <c r="S11" s="14">
        <v>4.1902616969918698E-2</v>
      </c>
      <c r="T11" s="14">
        <v>2.73947271823127E-2</v>
      </c>
      <c r="U11" s="14">
        <v>2.9785568748602401E-2</v>
      </c>
      <c r="V11" s="14">
        <v>5.6011083015288697E-2</v>
      </c>
      <c r="W11" s="14">
        <v>5.44152700997226E-2</v>
      </c>
      <c r="X11" s="14">
        <v>5.16930095524296E-2</v>
      </c>
      <c r="Y11" s="14">
        <v>3.1312676499330797E-2</v>
      </c>
      <c r="Z11" s="14">
        <v>2.2941207178918E-2</v>
      </c>
      <c r="AA11" s="14">
        <v>7.0639205688093204E-2</v>
      </c>
      <c r="AB11" s="14">
        <v>1.06097847643618E-2</v>
      </c>
      <c r="AC11" s="14">
        <v>2.3018025876120202E-2</v>
      </c>
      <c r="AD11" s="14">
        <v>0</v>
      </c>
      <c r="AE11" s="14"/>
      <c r="AF11" s="14">
        <v>3.7275000617534797E-2</v>
      </c>
      <c r="AG11" s="14">
        <v>3.6302628912124497E-2</v>
      </c>
      <c r="AH11" s="14">
        <v>2.56248915308054E-2</v>
      </c>
      <c r="AI11" s="14">
        <v>8.7576355050962507E-2</v>
      </c>
      <c r="AJ11" s="14">
        <v>8.9558325012083398E-2</v>
      </c>
      <c r="AK11" s="14"/>
      <c r="AL11" s="14">
        <v>2.5092547098312601E-2</v>
      </c>
      <c r="AM11" s="14">
        <v>0.13931088630215299</v>
      </c>
      <c r="AN11" s="14">
        <v>0</v>
      </c>
      <c r="AO11" s="14"/>
      <c r="AP11" s="14">
        <v>5.4892185040786003E-2</v>
      </c>
      <c r="AQ11" s="14">
        <v>3.07432856056889E-2</v>
      </c>
      <c r="AR11" s="14"/>
      <c r="AS11" s="14">
        <v>3.9106659581237199E-2</v>
      </c>
      <c r="AT11" s="14">
        <v>3.5655058047808101E-2</v>
      </c>
      <c r="AU11" s="14"/>
      <c r="AV11" s="14">
        <v>5.84996726203127E-2</v>
      </c>
      <c r="AW11" s="14">
        <v>3.17914835409559E-2</v>
      </c>
      <c r="AX11" s="14"/>
      <c r="AY11" s="14">
        <v>4.2893686478429699E-2</v>
      </c>
      <c r="AZ11" s="14">
        <v>3.1773137965736602E-2</v>
      </c>
      <c r="BA11" s="14"/>
      <c r="BB11" s="14">
        <v>3.44597639776009E-2</v>
      </c>
      <c r="BC11" s="14">
        <v>4.3640982015494899E-2</v>
      </c>
    </row>
    <row r="12" spans="2:55" x14ac:dyDescent="0.35">
      <c r="B12" s="15" t="s">
        <v>74</v>
      </c>
      <c r="C12" s="14">
        <v>7.79774848203625E-2</v>
      </c>
      <c r="D12" s="14">
        <v>8.2129436546363899E-2</v>
      </c>
      <c r="E12" s="14">
        <v>7.3785025991628006E-2</v>
      </c>
      <c r="F12" s="14"/>
      <c r="G12" s="14">
        <v>0.149416856249382</v>
      </c>
      <c r="H12" s="14">
        <v>0.15397193011173499</v>
      </c>
      <c r="I12" s="14">
        <v>5.7167952250120599E-2</v>
      </c>
      <c r="J12" s="14">
        <v>2.9143633035379899E-2</v>
      </c>
      <c r="K12" s="14">
        <v>3.76635223970163E-2</v>
      </c>
      <c r="L12" s="14">
        <v>2.3245803735378601E-2</v>
      </c>
      <c r="M12" s="14"/>
      <c r="N12" s="14">
        <v>7.4798527410372295E-2</v>
      </c>
      <c r="O12" s="14">
        <v>7.9146230716430496E-2</v>
      </c>
      <c r="P12" s="14">
        <v>0.12618743417206599</v>
      </c>
      <c r="Q12" s="14">
        <v>4.2239878261138501E-2</v>
      </c>
      <c r="R12" s="14"/>
      <c r="S12" s="14">
        <v>0.12311157201337</v>
      </c>
      <c r="T12" s="14">
        <v>6.1281355397426102E-2</v>
      </c>
      <c r="U12" s="14">
        <v>2.9472725516240101E-2</v>
      </c>
      <c r="V12" s="14">
        <v>7.1470821850361202E-2</v>
      </c>
      <c r="W12" s="14">
        <v>8.6056186508229701E-2</v>
      </c>
      <c r="X12" s="14">
        <v>5.3205479233113397E-2</v>
      </c>
      <c r="Y12" s="14">
        <v>7.0829073195725498E-2</v>
      </c>
      <c r="Z12" s="14">
        <v>7.1196051816262901E-2</v>
      </c>
      <c r="AA12" s="14">
        <v>7.2275559511191204E-2</v>
      </c>
      <c r="AB12" s="14">
        <v>8.0698861481772494E-2</v>
      </c>
      <c r="AC12" s="14">
        <v>5.1931607275990499E-2</v>
      </c>
      <c r="AD12" s="14">
        <v>0.21957211298222301</v>
      </c>
      <c r="AE12" s="14"/>
      <c r="AF12" s="14">
        <v>6.9943599951600599E-2</v>
      </c>
      <c r="AG12" s="14">
        <v>8.76839955236772E-2</v>
      </c>
      <c r="AH12" s="14">
        <v>5.4778146241976501E-2</v>
      </c>
      <c r="AI12" s="14">
        <v>0.10243994857069499</v>
      </c>
      <c r="AJ12" s="14">
        <v>7.1543572384434803E-2</v>
      </c>
      <c r="AK12" s="14"/>
      <c r="AL12" s="14">
        <v>7.4068135046369901E-2</v>
      </c>
      <c r="AM12" s="14">
        <v>0.124130237363794</v>
      </c>
      <c r="AN12" s="14">
        <v>0</v>
      </c>
      <c r="AO12" s="14"/>
      <c r="AP12" s="14">
        <v>7.6133754693968297E-2</v>
      </c>
      <c r="AQ12" s="14">
        <v>7.9829370624833196E-2</v>
      </c>
      <c r="AR12" s="14"/>
      <c r="AS12" s="14">
        <v>7.2883271945448705E-2</v>
      </c>
      <c r="AT12" s="14">
        <v>7.89222912748688E-2</v>
      </c>
      <c r="AU12" s="14"/>
      <c r="AV12" s="14">
        <v>0.120185247760304</v>
      </c>
      <c r="AW12" s="14">
        <v>5.9875134054103697E-2</v>
      </c>
      <c r="AX12" s="14"/>
      <c r="AY12" s="14">
        <v>7.9200981363994505E-2</v>
      </c>
      <c r="AZ12" s="14">
        <v>0.108049054209016</v>
      </c>
      <c r="BA12" s="14"/>
      <c r="BB12" s="14">
        <v>7.8935567694408196E-2</v>
      </c>
      <c r="BC12" s="14">
        <v>7.4010182826805396E-2</v>
      </c>
    </row>
    <row r="13" spans="2:55" x14ac:dyDescent="0.35">
      <c r="B13" s="15" t="s">
        <v>75</v>
      </c>
      <c r="C13" s="14">
        <v>8.3654151441709096E-2</v>
      </c>
      <c r="D13" s="14">
        <v>9.2306362229749195E-2</v>
      </c>
      <c r="E13" s="14">
        <v>7.4743129824770896E-2</v>
      </c>
      <c r="F13" s="14"/>
      <c r="G13" s="14">
        <v>0.12881705556110701</v>
      </c>
      <c r="H13" s="14">
        <v>0.15521249708794099</v>
      </c>
      <c r="I13" s="14">
        <v>5.8055680147360199E-2</v>
      </c>
      <c r="J13" s="14">
        <v>6.5946003330125194E-2</v>
      </c>
      <c r="K13" s="14">
        <v>4.9838769724708597E-2</v>
      </c>
      <c r="L13" s="14">
        <v>2.80124169730105E-2</v>
      </c>
      <c r="M13" s="14"/>
      <c r="N13" s="14">
        <v>9.4635245768258699E-2</v>
      </c>
      <c r="O13" s="14">
        <v>7.9031873482249604E-2</v>
      </c>
      <c r="P13" s="14">
        <v>6.9180368930564701E-2</v>
      </c>
      <c r="Q13" s="14">
        <v>8.8908523207480605E-2</v>
      </c>
      <c r="R13" s="14"/>
      <c r="S13" s="14">
        <v>0.117913401636858</v>
      </c>
      <c r="T13" s="14">
        <v>8.0173888203044899E-2</v>
      </c>
      <c r="U13" s="14">
        <v>8.4916116082510998E-2</v>
      </c>
      <c r="V13" s="14">
        <v>3.9855309661092603E-2</v>
      </c>
      <c r="W13" s="14">
        <v>8.17446115606007E-2</v>
      </c>
      <c r="X13" s="14">
        <v>0.127684250128279</v>
      </c>
      <c r="Y13" s="14">
        <v>7.9120141461620094E-2</v>
      </c>
      <c r="Z13" s="14">
        <v>6.6638491424682006E-2</v>
      </c>
      <c r="AA13" s="14">
        <v>5.95601252712121E-2</v>
      </c>
      <c r="AB13" s="14">
        <v>8.9608064603865695E-2</v>
      </c>
      <c r="AC13" s="14">
        <v>4.5647471968781099E-2</v>
      </c>
      <c r="AD13" s="14">
        <v>9.3077708082312305E-2</v>
      </c>
      <c r="AE13" s="14"/>
      <c r="AF13" s="14">
        <v>7.4705834485606207E-2</v>
      </c>
      <c r="AG13" s="14">
        <v>0.105039041471374</v>
      </c>
      <c r="AH13" s="14">
        <v>5.2618998400670303E-2</v>
      </c>
      <c r="AI13" s="14">
        <v>7.5926903752962002E-2</v>
      </c>
      <c r="AJ13" s="14">
        <v>7.1244838199947397E-2</v>
      </c>
      <c r="AK13" s="14"/>
      <c r="AL13" s="14">
        <v>8.0899901908003696E-2</v>
      </c>
      <c r="AM13" s="14">
        <v>0.106300705240034</v>
      </c>
      <c r="AN13" s="14">
        <v>6.1366294527618402E-2</v>
      </c>
      <c r="AO13" s="14"/>
      <c r="AP13" s="14">
        <v>8.3475154995046E-2</v>
      </c>
      <c r="AQ13" s="14">
        <v>8.4641175800983098E-2</v>
      </c>
      <c r="AR13" s="14"/>
      <c r="AS13" s="14">
        <v>0.10335444981007499</v>
      </c>
      <c r="AT13" s="14">
        <v>5.5528317127932103E-2</v>
      </c>
      <c r="AU13" s="14"/>
      <c r="AV13" s="14">
        <v>0.13733892764063599</v>
      </c>
      <c r="AW13" s="14">
        <v>5.79454237690053E-2</v>
      </c>
      <c r="AX13" s="14"/>
      <c r="AY13" s="14">
        <v>8.6043048070139502E-2</v>
      </c>
      <c r="AZ13" s="14">
        <v>0.104896296495885</v>
      </c>
      <c r="BA13" s="14"/>
      <c r="BB13" s="14">
        <v>8.5694661252284393E-2</v>
      </c>
      <c r="BC13" s="14">
        <v>9.2375480622644807E-2</v>
      </c>
    </row>
    <row r="14" spans="2:55" x14ac:dyDescent="0.35">
      <c r="B14" s="15" t="s">
        <v>76</v>
      </c>
      <c r="C14" s="14">
        <v>0.22077513705012899</v>
      </c>
      <c r="D14" s="14">
        <v>0.213775925644376</v>
      </c>
      <c r="E14" s="14">
        <v>0.22862175595595199</v>
      </c>
      <c r="F14" s="14"/>
      <c r="G14" s="14">
        <v>0.196160093522562</v>
      </c>
      <c r="H14" s="14">
        <v>0.16915204440331899</v>
      </c>
      <c r="I14" s="14">
        <v>0.25256595230377998</v>
      </c>
      <c r="J14" s="14">
        <v>0.225617874134563</v>
      </c>
      <c r="K14" s="14">
        <v>0.25348006318487099</v>
      </c>
      <c r="L14" s="14">
        <v>0.24387519725318099</v>
      </c>
      <c r="M14" s="14"/>
      <c r="N14" s="14">
        <v>0.236723842696759</v>
      </c>
      <c r="O14" s="14">
        <v>0.18944315461366301</v>
      </c>
      <c r="P14" s="14">
        <v>0.19841649477561299</v>
      </c>
      <c r="Q14" s="14">
        <v>0.25134008904608601</v>
      </c>
      <c r="R14" s="14"/>
      <c r="S14" s="14">
        <v>0.24107540692321999</v>
      </c>
      <c r="T14" s="14">
        <v>0.218831161146432</v>
      </c>
      <c r="U14" s="14">
        <v>0.210836580857168</v>
      </c>
      <c r="V14" s="14">
        <v>0.280072693478221</v>
      </c>
      <c r="W14" s="14">
        <v>0.27357352856754702</v>
      </c>
      <c r="X14" s="14">
        <v>0.21188905649915199</v>
      </c>
      <c r="Y14" s="14">
        <v>0.23947734690768199</v>
      </c>
      <c r="Z14" s="14">
        <v>0.20846026303288401</v>
      </c>
      <c r="AA14" s="14">
        <v>0.16046175392183201</v>
      </c>
      <c r="AB14" s="14">
        <v>0.18889847483583699</v>
      </c>
      <c r="AC14" s="14">
        <v>0.225237726185124</v>
      </c>
      <c r="AD14" s="14">
        <v>9.9998308546045703E-2</v>
      </c>
      <c r="AE14" s="14"/>
      <c r="AF14" s="14">
        <v>0.18088633165873599</v>
      </c>
      <c r="AG14" s="14">
        <v>0.205067319731773</v>
      </c>
      <c r="AH14" s="14">
        <v>0.26334711945121297</v>
      </c>
      <c r="AI14" s="14">
        <v>0.27956236527554601</v>
      </c>
      <c r="AJ14" s="14">
        <v>0.14767605259761599</v>
      </c>
      <c r="AK14" s="14"/>
      <c r="AL14" s="14">
        <v>0.23225633553001801</v>
      </c>
      <c r="AM14" s="14">
        <v>0.14153657536737299</v>
      </c>
      <c r="AN14" s="14">
        <v>0.26351636217239699</v>
      </c>
      <c r="AO14" s="14"/>
      <c r="AP14" s="14">
        <v>0.17226128160526499</v>
      </c>
      <c r="AQ14" s="14">
        <v>0.25668944140472899</v>
      </c>
      <c r="AR14" s="14"/>
      <c r="AS14" s="14">
        <v>0.18505513879398799</v>
      </c>
      <c r="AT14" s="14">
        <v>0.28176345903857097</v>
      </c>
      <c r="AU14" s="14"/>
      <c r="AV14" s="14">
        <v>0.23338563019535799</v>
      </c>
      <c r="AW14" s="14">
        <v>0.212087361390599</v>
      </c>
      <c r="AX14" s="14"/>
      <c r="AY14" s="14">
        <v>0.19886625276195499</v>
      </c>
      <c r="AZ14" s="14">
        <v>0.37879919290814401</v>
      </c>
      <c r="BA14" s="14"/>
      <c r="BB14" s="14">
        <v>0.20825171940950499</v>
      </c>
      <c r="BC14" s="14">
        <v>0.22536013164284399</v>
      </c>
    </row>
    <row r="15" spans="2:55" x14ac:dyDescent="0.35">
      <c r="B15" s="15" t="s">
        <v>77</v>
      </c>
      <c r="C15" s="14">
        <v>0.190085119930758</v>
      </c>
      <c r="D15" s="14">
        <v>0.16780230443210201</v>
      </c>
      <c r="E15" s="14">
        <v>0.211719506328892</v>
      </c>
      <c r="F15" s="14"/>
      <c r="G15" s="14">
        <v>7.3083464485439398E-2</v>
      </c>
      <c r="H15" s="14">
        <v>8.3361942077196993E-2</v>
      </c>
      <c r="I15" s="14">
        <v>0.18598614890440099</v>
      </c>
      <c r="J15" s="14">
        <v>0.17445291973001001</v>
      </c>
      <c r="K15" s="14">
        <v>0.24668350231559399</v>
      </c>
      <c r="L15" s="14">
        <v>0.38505366178782602</v>
      </c>
      <c r="M15" s="14"/>
      <c r="N15" s="14">
        <v>0.20113538762022601</v>
      </c>
      <c r="O15" s="14">
        <v>0.189393172938815</v>
      </c>
      <c r="P15" s="14">
        <v>0.18574841358608199</v>
      </c>
      <c r="Q15" s="14">
        <v>0.18027428584137201</v>
      </c>
      <c r="R15" s="14"/>
      <c r="S15" s="14">
        <v>0.115319342103242</v>
      </c>
      <c r="T15" s="14">
        <v>0.27320409594980499</v>
      </c>
      <c r="U15" s="14">
        <v>0.234235489512369</v>
      </c>
      <c r="V15" s="14">
        <v>0.18371906729603399</v>
      </c>
      <c r="W15" s="14">
        <v>0.21910601723599901</v>
      </c>
      <c r="X15" s="14">
        <v>0.12815562313517601</v>
      </c>
      <c r="Y15" s="14">
        <v>0.14297824727102201</v>
      </c>
      <c r="Z15" s="14">
        <v>0.292824258743697</v>
      </c>
      <c r="AA15" s="14">
        <v>0.20832236041572499</v>
      </c>
      <c r="AB15" s="14">
        <v>0.20249253495882999</v>
      </c>
      <c r="AC15" s="14">
        <v>0.15579844022541001</v>
      </c>
      <c r="AD15" s="14">
        <v>0.279996912619977</v>
      </c>
      <c r="AE15" s="14"/>
      <c r="AF15" s="14">
        <v>0.26303443881090499</v>
      </c>
      <c r="AG15" s="14">
        <v>0.166537087372012</v>
      </c>
      <c r="AH15" s="14">
        <v>0.116172379175325</v>
      </c>
      <c r="AI15" s="14">
        <v>0.189633589290268</v>
      </c>
      <c r="AJ15" s="14">
        <v>0.198395776809246</v>
      </c>
      <c r="AK15" s="14"/>
      <c r="AL15" s="14">
        <v>0.20743245998738399</v>
      </c>
      <c r="AM15" s="14">
        <v>9.7274244005740598E-2</v>
      </c>
      <c r="AN15" s="14">
        <v>0.165630435773514</v>
      </c>
      <c r="AO15" s="14"/>
      <c r="AP15" s="14">
        <v>0.15429785684224501</v>
      </c>
      <c r="AQ15" s="14">
        <v>0.21587383837843699</v>
      </c>
      <c r="AR15" s="14"/>
      <c r="AS15" s="14">
        <v>0.14929481534699601</v>
      </c>
      <c r="AT15" s="14">
        <v>0.254836410051266</v>
      </c>
      <c r="AU15" s="14"/>
      <c r="AV15" s="14">
        <v>0.13027121540450201</v>
      </c>
      <c r="AW15" s="14">
        <v>0.21777363623122201</v>
      </c>
      <c r="AX15" s="14"/>
      <c r="AY15" s="14">
        <v>0.18036536998056199</v>
      </c>
      <c r="AZ15" s="14">
        <v>0.12975338940383399</v>
      </c>
      <c r="BA15" s="14"/>
      <c r="BB15" s="14">
        <v>0.20072776332942699</v>
      </c>
      <c r="BC15" s="14">
        <v>0.168661406336098</v>
      </c>
    </row>
    <row r="16" spans="2:55" x14ac:dyDescent="0.35">
      <c r="B16" s="15" t="s">
        <v>78</v>
      </c>
      <c r="C16" s="14">
        <v>0.20477454451153601</v>
      </c>
      <c r="D16" s="14">
        <v>0.192164508311535</v>
      </c>
      <c r="E16" s="14">
        <v>0.21848442684087199</v>
      </c>
      <c r="F16" s="14"/>
      <c r="G16" s="14">
        <v>0.15375107503753299</v>
      </c>
      <c r="H16" s="14">
        <v>0.15905417653156301</v>
      </c>
      <c r="I16" s="14">
        <v>0.18453027122951399</v>
      </c>
      <c r="J16" s="14">
        <v>0.279693302087132</v>
      </c>
      <c r="K16" s="14">
        <v>0.24234774420190699</v>
      </c>
      <c r="L16" s="14">
        <v>0.22563660441802399</v>
      </c>
      <c r="M16" s="14"/>
      <c r="N16" s="14">
        <v>0.18941891913844</v>
      </c>
      <c r="O16" s="14">
        <v>0.23886043430506099</v>
      </c>
      <c r="P16" s="14">
        <v>0.168849556059427</v>
      </c>
      <c r="Q16" s="14">
        <v>0.21473177538577901</v>
      </c>
      <c r="R16" s="14"/>
      <c r="S16" s="14">
        <v>0.146745776020103</v>
      </c>
      <c r="T16" s="14">
        <v>0.22738635122037801</v>
      </c>
      <c r="U16" s="14">
        <v>0.125551183416034</v>
      </c>
      <c r="V16" s="14">
        <v>0.161685288797941</v>
      </c>
      <c r="W16" s="14">
        <v>0.178310362490399</v>
      </c>
      <c r="X16" s="14">
        <v>0.242378356607548</v>
      </c>
      <c r="Y16" s="14">
        <v>0.24759603046373399</v>
      </c>
      <c r="Z16" s="14">
        <v>0.13418400728360699</v>
      </c>
      <c r="AA16" s="14">
        <v>0.20551412303154201</v>
      </c>
      <c r="AB16" s="14">
        <v>0.29060142103534597</v>
      </c>
      <c r="AC16" s="14">
        <v>0.29731931818819102</v>
      </c>
      <c r="AD16" s="14">
        <v>0.30735495776944199</v>
      </c>
      <c r="AE16" s="14"/>
      <c r="AF16" s="14">
        <v>0.218924101921083</v>
      </c>
      <c r="AG16" s="14">
        <v>0.20918670938144199</v>
      </c>
      <c r="AH16" s="14">
        <v>0.24942187778892899</v>
      </c>
      <c r="AI16" s="14">
        <v>0.14806017727474099</v>
      </c>
      <c r="AJ16" s="14">
        <v>0.20834917026993</v>
      </c>
      <c r="AK16" s="14"/>
      <c r="AL16" s="14">
        <v>0.22573744751738301</v>
      </c>
      <c r="AM16" s="14">
        <v>9.5881826488227503E-2</v>
      </c>
      <c r="AN16" s="14">
        <v>0.164431874778283</v>
      </c>
      <c r="AO16" s="14"/>
      <c r="AP16" s="14">
        <v>0.21421850277180199</v>
      </c>
      <c r="AQ16" s="14">
        <v>0.19945490600285401</v>
      </c>
      <c r="AR16" s="14"/>
      <c r="AS16" s="14">
        <v>0.22727636416827199</v>
      </c>
      <c r="AT16" s="14">
        <v>0.16517866189959701</v>
      </c>
      <c r="AU16" s="14"/>
      <c r="AV16" s="14">
        <v>0.176929547858584</v>
      </c>
      <c r="AW16" s="14">
        <v>0.22009534266674399</v>
      </c>
      <c r="AX16" s="14"/>
      <c r="AY16" s="14">
        <v>0.20438610729249199</v>
      </c>
      <c r="AZ16" s="14">
        <v>0.162323260292845</v>
      </c>
      <c r="BA16" s="14"/>
      <c r="BB16" s="14">
        <v>0.21093795953129499</v>
      </c>
      <c r="BC16" s="14">
        <v>0.228061193859773</v>
      </c>
    </row>
    <row r="17" spans="2:55" x14ac:dyDescent="0.35">
      <c r="B17" s="15" t="s">
        <v>449</v>
      </c>
      <c r="C17" s="20">
        <v>0.126010111714704</v>
      </c>
      <c r="D17" s="20">
        <v>0.14068646340638399</v>
      </c>
      <c r="E17" s="20">
        <v>0.110859605514898</v>
      </c>
      <c r="F17" s="20"/>
      <c r="G17" s="20">
        <v>0.149021816205028</v>
      </c>
      <c r="H17" s="20">
        <v>0.109895297171179</v>
      </c>
      <c r="I17" s="20">
        <v>0.104878331275001</v>
      </c>
      <c r="J17" s="20">
        <v>0.195346560113836</v>
      </c>
      <c r="K17" s="20">
        <v>0.134961553828054</v>
      </c>
      <c r="L17" s="20">
        <v>7.7970855232349506E-2</v>
      </c>
      <c r="M17" s="20"/>
      <c r="N17" s="20">
        <v>9.4627309262364706E-2</v>
      </c>
      <c r="O17" s="20">
        <v>0.136654212750211</v>
      </c>
      <c r="P17" s="20">
        <v>0.14101583078663299</v>
      </c>
      <c r="Q17" s="20">
        <v>0.13970126756492299</v>
      </c>
      <c r="R17" s="20"/>
      <c r="S17" s="20">
        <v>0.116435154874031</v>
      </c>
      <c r="T17" s="20">
        <v>0.1045769541984</v>
      </c>
      <c r="U17" s="20">
        <v>0.210205553605818</v>
      </c>
      <c r="V17" s="20">
        <v>0.16882814700971599</v>
      </c>
      <c r="W17" s="20">
        <v>6.3428305306039004E-2</v>
      </c>
      <c r="X17" s="20">
        <v>0.110896421007822</v>
      </c>
      <c r="Y17" s="20">
        <v>0.15082921784220099</v>
      </c>
      <c r="Z17" s="20">
        <v>0.112917638970652</v>
      </c>
      <c r="AA17" s="20">
        <v>0.14515610998362699</v>
      </c>
      <c r="AB17" s="20">
        <v>0.12109225606000799</v>
      </c>
      <c r="AC17" s="20">
        <v>0.12635799881405901</v>
      </c>
      <c r="AD17" s="20">
        <v>0</v>
      </c>
      <c r="AE17" s="20"/>
      <c r="AF17" s="20">
        <v>0.114023232825039</v>
      </c>
      <c r="AG17" s="20">
        <v>0.10145447582903799</v>
      </c>
      <c r="AH17" s="20">
        <v>0.210862776612426</v>
      </c>
      <c r="AI17" s="20">
        <v>8.5464877770099396E-2</v>
      </c>
      <c r="AJ17" s="20">
        <v>0.171655307747487</v>
      </c>
      <c r="AK17" s="20"/>
      <c r="AL17" s="20">
        <v>0.12708466438028099</v>
      </c>
      <c r="AM17" s="20">
        <v>5.9715625521451397E-2</v>
      </c>
      <c r="AN17" s="20">
        <v>0.32478944173943702</v>
      </c>
      <c r="AO17" s="20"/>
      <c r="AP17" s="20">
        <v>0.184100363587063</v>
      </c>
      <c r="AQ17" s="20">
        <v>8.3492555659863604E-2</v>
      </c>
      <c r="AR17" s="20"/>
      <c r="AS17" s="20">
        <v>0.154877353249702</v>
      </c>
      <c r="AT17" s="20">
        <v>8.9178761581125504E-2</v>
      </c>
      <c r="AU17" s="20"/>
      <c r="AV17" s="20">
        <v>5.3518917981372899E-2</v>
      </c>
      <c r="AW17" s="20">
        <v>0.159344219244513</v>
      </c>
      <c r="AX17" s="20"/>
      <c r="AY17" s="20">
        <v>0.13704868909232401</v>
      </c>
      <c r="AZ17" s="20">
        <v>7.3508520071533898E-2</v>
      </c>
      <c r="BA17" s="20"/>
      <c r="BB17" s="20">
        <v>0.114780346227406</v>
      </c>
      <c r="BC17" s="20">
        <v>0.151211734099538</v>
      </c>
    </row>
    <row r="18" spans="2:55" x14ac:dyDescent="0.35">
      <c r="B18" s="16" t="s">
        <v>384</v>
      </c>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460</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493</v>
      </c>
      <c r="D7" s="10">
        <v>260</v>
      </c>
      <c r="E7" s="10">
        <v>232</v>
      </c>
      <c r="F7" s="10"/>
      <c r="G7" s="10">
        <v>56</v>
      </c>
      <c r="H7" s="10">
        <v>120</v>
      </c>
      <c r="I7" s="10">
        <v>96</v>
      </c>
      <c r="J7" s="10">
        <v>86</v>
      </c>
      <c r="K7" s="10">
        <v>67</v>
      </c>
      <c r="L7" s="10">
        <v>68</v>
      </c>
      <c r="M7" s="10"/>
      <c r="N7" s="10">
        <v>144</v>
      </c>
      <c r="O7" s="10">
        <v>144</v>
      </c>
      <c r="P7" s="10">
        <v>82</v>
      </c>
      <c r="Q7" s="10">
        <v>121</v>
      </c>
      <c r="R7" s="10"/>
      <c r="S7" s="10">
        <v>75</v>
      </c>
      <c r="T7" s="10">
        <v>51</v>
      </c>
      <c r="U7" s="10">
        <v>35</v>
      </c>
      <c r="V7" s="10">
        <v>42</v>
      </c>
      <c r="W7" s="10">
        <v>38</v>
      </c>
      <c r="X7" s="10">
        <v>45</v>
      </c>
      <c r="Y7" s="10">
        <v>32</v>
      </c>
      <c r="Z7" s="10">
        <v>26</v>
      </c>
      <c r="AA7" s="10">
        <v>67</v>
      </c>
      <c r="AB7" s="10">
        <v>49</v>
      </c>
      <c r="AC7" s="10">
        <v>21</v>
      </c>
      <c r="AD7" s="10">
        <v>12</v>
      </c>
      <c r="AE7" s="10"/>
      <c r="AF7" s="10">
        <v>83</v>
      </c>
      <c r="AG7" s="10">
        <v>218</v>
      </c>
      <c r="AH7" s="10">
        <v>45</v>
      </c>
      <c r="AI7" s="10">
        <v>50</v>
      </c>
      <c r="AJ7" s="10">
        <v>22</v>
      </c>
      <c r="AK7" s="10"/>
      <c r="AL7" s="10">
        <v>384</v>
      </c>
      <c r="AM7" s="10">
        <v>89</v>
      </c>
      <c r="AN7" s="10">
        <v>20</v>
      </c>
      <c r="AO7" s="10"/>
      <c r="AP7" s="10">
        <v>189</v>
      </c>
      <c r="AQ7" s="10">
        <v>299</v>
      </c>
      <c r="AR7" s="10"/>
      <c r="AS7" s="10">
        <v>271</v>
      </c>
      <c r="AT7" s="10">
        <v>209</v>
      </c>
      <c r="AU7" s="10"/>
      <c r="AV7" s="10">
        <v>150</v>
      </c>
      <c r="AW7" s="10">
        <v>329</v>
      </c>
      <c r="AX7" s="10"/>
      <c r="AY7" s="10">
        <v>364</v>
      </c>
      <c r="AZ7" s="10">
        <v>43</v>
      </c>
      <c r="BA7" s="10"/>
      <c r="BB7" s="10">
        <v>353</v>
      </c>
      <c r="BC7" s="10">
        <v>51</v>
      </c>
    </row>
    <row r="8" spans="2:55" ht="30" customHeight="1" x14ac:dyDescent="0.35">
      <c r="B8" s="11" t="s">
        <v>19</v>
      </c>
      <c r="C8" s="11">
        <v>501</v>
      </c>
      <c r="D8" s="11">
        <v>268</v>
      </c>
      <c r="E8" s="11">
        <v>232</v>
      </c>
      <c r="F8" s="11"/>
      <c r="G8" s="11">
        <v>71</v>
      </c>
      <c r="H8" s="11">
        <v>125</v>
      </c>
      <c r="I8" s="11">
        <v>93</v>
      </c>
      <c r="J8" s="11">
        <v>83</v>
      </c>
      <c r="K8" s="11">
        <v>67</v>
      </c>
      <c r="L8" s="11">
        <v>62</v>
      </c>
      <c r="M8" s="11"/>
      <c r="N8" s="11">
        <v>132</v>
      </c>
      <c r="O8" s="11">
        <v>134</v>
      </c>
      <c r="P8" s="11">
        <v>103</v>
      </c>
      <c r="Q8" s="11">
        <v>130</v>
      </c>
      <c r="R8" s="11"/>
      <c r="S8" s="11">
        <v>80</v>
      </c>
      <c r="T8" s="11">
        <v>47</v>
      </c>
      <c r="U8" s="11">
        <v>33</v>
      </c>
      <c r="V8" s="11">
        <v>43</v>
      </c>
      <c r="W8" s="11">
        <v>35</v>
      </c>
      <c r="X8" s="11">
        <v>42</v>
      </c>
      <c r="Y8" s="11">
        <v>32</v>
      </c>
      <c r="Z8" s="11">
        <v>24</v>
      </c>
      <c r="AA8" s="11">
        <v>66</v>
      </c>
      <c r="AB8" s="11">
        <v>53</v>
      </c>
      <c r="AC8" s="11">
        <v>23</v>
      </c>
      <c r="AD8" s="11">
        <v>22</v>
      </c>
      <c r="AE8" s="11"/>
      <c r="AF8" s="11">
        <v>81</v>
      </c>
      <c r="AG8" s="11">
        <v>219</v>
      </c>
      <c r="AH8" s="11">
        <v>44</v>
      </c>
      <c r="AI8" s="11">
        <v>52</v>
      </c>
      <c r="AJ8" s="11">
        <v>24</v>
      </c>
      <c r="AK8" s="11"/>
      <c r="AL8" s="11">
        <v>388</v>
      </c>
      <c r="AM8" s="11">
        <v>94</v>
      </c>
      <c r="AN8" s="11">
        <v>19</v>
      </c>
      <c r="AO8" s="11"/>
      <c r="AP8" s="11">
        <v>192</v>
      </c>
      <c r="AQ8" s="11">
        <v>304</v>
      </c>
      <c r="AR8" s="11"/>
      <c r="AS8" s="11">
        <v>276</v>
      </c>
      <c r="AT8" s="11">
        <v>211</v>
      </c>
      <c r="AU8" s="11"/>
      <c r="AV8" s="11">
        <v>154</v>
      </c>
      <c r="AW8" s="11">
        <v>331</v>
      </c>
      <c r="AX8" s="11"/>
      <c r="AY8" s="11">
        <v>370</v>
      </c>
      <c r="AZ8" s="11">
        <v>40</v>
      </c>
      <c r="BA8" s="11"/>
      <c r="BB8" s="11">
        <v>360</v>
      </c>
      <c r="BC8" s="11">
        <v>50</v>
      </c>
    </row>
    <row r="9" spans="2:55" x14ac:dyDescent="0.35">
      <c r="B9" s="15" t="s">
        <v>71</v>
      </c>
      <c r="C9" s="14">
        <v>1.43179112242913E-2</v>
      </c>
      <c r="D9" s="14">
        <v>2.0694992547014401E-2</v>
      </c>
      <c r="E9" s="14">
        <v>7.0205982882020797E-3</v>
      </c>
      <c r="F9" s="14"/>
      <c r="G9" s="14">
        <v>0</v>
      </c>
      <c r="H9" s="14">
        <v>2.3277213780368899E-2</v>
      </c>
      <c r="I9" s="14">
        <v>2.7600177914423499E-2</v>
      </c>
      <c r="J9" s="14">
        <v>0</v>
      </c>
      <c r="K9" s="14">
        <v>1.26067176355537E-2</v>
      </c>
      <c r="L9" s="14">
        <v>1.36406477738486E-2</v>
      </c>
      <c r="M9" s="14"/>
      <c r="N9" s="14">
        <v>3.1846262925843E-2</v>
      </c>
      <c r="O9" s="14">
        <v>6.8771575834980798E-3</v>
      </c>
      <c r="P9" s="14">
        <v>1.16745275134426E-2</v>
      </c>
      <c r="Q9" s="14">
        <v>6.5309092055930804E-3</v>
      </c>
      <c r="R9" s="14"/>
      <c r="S9" s="14">
        <v>1.05921113347994E-2</v>
      </c>
      <c r="T9" s="14">
        <v>0</v>
      </c>
      <c r="U9" s="14">
        <v>0</v>
      </c>
      <c r="V9" s="14">
        <v>2.18006519187613E-2</v>
      </c>
      <c r="W9" s="14">
        <v>0</v>
      </c>
      <c r="X9" s="14">
        <v>1.8516853971109401E-2</v>
      </c>
      <c r="Y9" s="14">
        <v>2.3959906323917701E-2</v>
      </c>
      <c r="Z9" s="14">
        <v>3.7815659068862598E-2</v>
      </c>
      <c r="AA9" s="14">
        <v>3.17179637485114E-2</v>
      </c>
      <c r="AB9" s="14">
        <v>1.5790587159595401E-2</v>
      </c>
      <c r="AC9" s="14">
        <v>0</v>
      </c>
      <c r="AD9" s="14">
        <v>0</v>
      </c>
      <c r="AE9" s="14"/>
      <c r="AF9" s="14">
        <v>9.5899445360303395E-3</v>
      </c>
      <c r="AG9" s="14">
        <v>2.1392958486361701E-2</v>
      </c>
      <c r="AH9" s="14">
        <v>0</v>
      </c>
      <c r="AI9" s="14">
        <v>0</v>
      </c>
      <c r="AJ9" s="14">
        <v>0</v>
      </c>
      <c r="AK9" s="14"/>
      <c r="AL9" s="14">
        <v>5.3002497974006602E-3</v>
      </c>
      <c r="AM9" s="14">
        <v>5.4170692360922902E-2</v>
      </c>
      <c r="AN9" s="14">
        <v>0</v>
      </c>
      <c r="AO9" s="14"/>
      <c r="AP9" s="14">
        <v>8.0324884702793805E-3</v>
      </c>
      <c r="AQ9" s="14">
        <v>1.54684226196203E-2</v>
      </c>
      <c r="AR9" s="14"/>
      <c r="AS9" s="14">
        <v>1.3909303500599501E-2</v>
      </c>
      <c r="AT9" s="14">
        <v>1.5775822474624401E-2</v>
      </c>
      <c r="AU9" s="14"/>
      <c r="AV9" s="14">
        <v>2.7699106095484999E-2</v>
      </c>
      <c r="AW9" s="14">
        <v>8.7582629104545808E-3</v>
      </c>
      <c r="AX9" s="14"/>
      <c r="AY9" s="14">
        <v>1.7066546561076899E-2</v>
      </c>
      <c r="AZ9" s="14">
        <v>2.1088340064094799E-2</v>
      </c>
      <c r="BA9" s="14"/>
      <c r="BB9" s="14">
        <v>1.4996683884632199E-2</v>
      </c>
      <c r="BC9" s="14">
        <v>1.68707529198872E-2</v>
      </c>
    </row>
    <row r="10" spans="2:55" x14ac:dyDescent="0.35">
      <c r="B10" s="15" t="s">
        <v>72</v>
      </c>
      <c r="C10" s="14">
        <v>4.3928214309997299E-2</v>
      </c>
      <c r="D10" s="14">
        <v>6.1204672604530601E-2</v>
      </c>
      <c r="E10" s="14">
        <v>2.4179890995856199E-2</v>
      </c>
      <c r="F10" s="14"/>
      <c r="G10" s="14">
        <v>8.98856144810532E-2</v>
      </c>
      <c r="H10" s="14">
        <v>8.0069529520769706E-2</v>
      </c>
      <c r="I10" s="14">
        <v>1.8205714592300599E-2</v>
      </c>
      <c r="J10" s="14">
        <v>3.4258182388310299E-2</v>
      </c>
      <c r="K10" s="14">
        <v>1.6702388292253099E-2</v>
      </c>
      <c r="L10" s="14">
        <v>0</v>
      </c>
      <c r="M10" s="14"/>
      <c r="N10" s="14">
        <v>4.9318050388191398E-2</v>
      </c>
      <c r="O10" s="14">
        <v>2.7960835160931299E-2</v>
      </c>
      <c r="P10" s="14">
        <v>7.1066241729498394E-2</v>
      </c>
      <c r="Q10" s="14">
        <v>3.4024267638165399E-2</v>
      </c>
      <c r="R10" s="14"/>
      <c r="S10" s="14">
        <v>7.1399667918099902E-2</v>
      </c>
      <c r="T10" s="14">
        <v>0</v>
      </c>
      <c r="U10" s="14">
        <v>0</v>
      </c>
      <c r="V10" s="14">
        <v>4.89889497976876E-2</v>
      </c>
      <c r="W10" s="14">
        <v>5.8170554229055503E-2</v>
      </c>
      <c r="X10" s="14">
        <v>2.9238399065983699E-2</v>
      </c>
      <c r="Y10" s="14">
        <v>6.4251551368748994E-2</v>
      </c>
      <c r="Z10" s="14">
        <v>0</v>
      </c>
      <c r="AA10" s="14">
        <v>5.7087933214769203E-2</v>
      </c>
      <c r="AB10" s="14">
        <v>9.5191602558718599E-2</v>
      </c>
      <c r="AC10" s="14">
        <v>0</v>
      </c>
      <c r="AD10" s="14">
        <v>0</v>
      </c>
      <c r="AE10" s="14"/>
      <c r="AF10" s="14">
        <v>6.2563463503083394E-2</v>
      </c>
      <c r="AG10" s="14">
        <v>6.0207652942492799E-2</v>
      </c>
      <c r="AH10" s="14">
        <v>1.8230303957495499E-2</v>
      </c>
      <c r="AI10" s="14">
        <v>3.13663801570652E-2</v>
      </c>
      <c r="AJ10" s="14">
        <v>5.3342627532573302E-2</v>
      </c>
      <c r="AK10" s="14"/>
      <c r="AL10" s="14">
        <v>2.2725487837185799E-2</v>
      </c>
      <c r="AM10" s="14">
        <v>0.13966327251965499</v>
      </c>
      <c r="AN10" s="14">
        <v>0</v>
      </c>
      <c r="AO10" s="14"/>
      <c r="AP10" s="14">
        <v>7.1094319166309206E-2</v>
      </c>
      <c r="AQ10" s="14">
        <v>2.3699363843961499E-2</v>
      </c>
      <c r="AR10" s="14"/>
      <c r="AS10" s="14">
        <v>5.5954298047993997E-2</v>
      </c>
      <c r="AT10" s="14">
        <v>2.5610721800353401E-2</v>
      </c>
      <c r="AU10" s="14"/>
      <c r="AV10" s="14">
        <v>6.2303514535364798E-2</v>
      </c>
      <c r="AW10" s="14">
        <v>3.4707786585855598E-2</v>
      </c>
      <c r="AX10" s="14"/>
      <c r="AY10" s="14">
        <v>4.8305071460767401E-2</v>
      </c>
      <c r="AZ10" s="14">
        <v>1.9512614636654602E-2</v>
      </c>
      <c r="BA10" s="14"/>
      <c r="BB10" s="14">
        <v>4.9667744324341997E-2</v>
      </c>
      <c r="BC10" s="14">
        <v>0</v>
      </c>
    </row>
    <row r="11" spans="2:55" x14ac:dyDescent="0.35">
      <c r="B11" s="15" t="s">
        <v>73</v>
      </c>
      <c r="C11" s="14">
        <v>7.3856156806929502E-2</v>
      </c>
      <c r="D11" s="14">
        <v>8.3573503137583702E-2</v>
      </c>
      <c r="E11" s="14">
        <v>6.2951035178582401E-2</v>
      </c>
      <c r="F11" s="14"/>
      <c r="G11" s="14">
        <v>0.106777137052527</v>
      </c>
      <c r="H11" s="14">
        <v>0.140240955020834</v>
      </c>
      <c r="I11" s="14">
        <v>8.7992153100257903E-2</v>
      </c>
      <c r="J11" s="14">
        <v>3.1060790759554702E-2</v>
      </c>
      <c r="K11" s="14">
        <v>1.7426710742497901E-2</v>
      </c>
      <c r="L11" s="14">
        <v>0</v>
      </c>
      <c r="M11" s="14"/>
      <c r="N11" s="14">
        <v>7.5132228797924902E-2</v>
      </c>
      <c r="O11" s="14">
        <v>5.0749343934475097E-2</v>
      </c>
      <c r="P11" s="14">
        <v>0.12304946897398</v>
      </c>
      <c r="Q11" s="14">
        <v>5.8416904054584398E-2</v>
      </c>
      <c r="R11" s="14"/>
      <c r="S11" s="14">
        <v>8.6247853142162406E-2</v>
      </c>
      <c r="T11" s="14">
        <v>3.8957326721136901E-2</v>
      </c>
      <c r="U11" s="14">
        <v>3.2562762405858002E-2</v>
      </c>
      <c r="V11" s="14">
        <v>5.9558205309015302E-2</v>
      </c>
      <c r="W11" s="14">
        <v>0.12873876354264699</v>
      </c>
      <c r="X11" s="14">
        <v>9.2990909630933496E-2</v>
      </c>
      <c r="Y11" s="14">
        <v>0</v>
      </c>
      <c r="Z11" s="14">
        <v>7.0494842571708294E-2</v>
      </c>
      <c r="AA11" s="14">
        <v>0.12809181235596301</v>
      </c>
      <c r="AB11" s="14">
        <v>6.5819509143113603E-2</v>
      </c>
      <c r="AC11" s="14">
        <v>0</v>
      </c>
      <c r="AD11" s="14">
        <v>0.11405310973147</v>
      </c>
      <c r="AE11" s="14"/>
      <c r="AF11" s="14">
        <v>6.8020922263407294E-2</v>
      </c>
      <c r="AG11" s="14">
        <v>0.10343346220859</v>
      </c>
      <c r="AH11" s="14">
        <v>3.7975535087358001E-2</v>
      </c>
      <c r="AI11" s="14">
        <v>0.110428848722333</v>
      </c>
      <c r="AJ11" s="14">
        <v>0</v>
      </c>
      <c r="AK11" s="14"/>
      <c r="AL11" s="14">
        <v>4.8794819433084897E-2</v>
      </c>
      <c r="AM11" s="14">
        <v>0.17044327291274</v>
      </c>
      <c r="AN11" s="14">
        <v>0.105651788589431</v>
      </c>
      <c r="AO11" s="14"/>
      <c r="AP11" s="14">
        <v>6.4430579676027902E-2</v>
      </c>
      <c r="AQ11" s="14">
        <v>8.0893638107283297E-2</v>
      </c>
      <c r="AR11" s="14"/>
      <c r="AS11" s="14">
        <v>8.83252921011521E-2</v>
      </c>
      <c r="AT11" s="14">
        <v>5.1520790673553203E-2</v>
      </c>
      <c r="AU11" s="14"/>
      <c r="AV11" s="14">
        <v>9.6128432398410402E-2</v>
      </c>
      <c r="AW11" s="14">
        <v>6.2950187345454295E-2</v>
      </c>
      <c r="AX11" s="14"/>
      <c r="AY11" s="14">
        <v>7.5397854920990104E-2</v>
      </c>
      <c r="AZ11" s="14">
        <v>0.110398469789036</v>
      </c>
      <c r="BA11" s="14"/>
      <c r="BB11" s="14">
        <v>7.9454568267276607E-2</v>
      </c>
      <c r="BC11" s="14">
        <v>5.8081264560093597E-2</v>
      </c>
    </row>
    <row r="12" spans="2:55" x14ac:dyDescent="0.35">
      <c r="B12" s="15" t="s">
        <v>74</v>
      </c>
      <c r="C12" s="14">
        <v>6.1725029869029897E-2</v>
      </c>
      <c r="D12" s="14">
        <v>5.5048479261435398E-2</v>
      </c>
      <c r="E12" s="14">
        <v>6.9681192563659303E-2</v>
      </c>
      <c r="F12" s="14"/>
      <c r="G12" s="14">
        <v>0.104993355129569</v>
      </c>
      <c r="H12" s="14">
        <v>0.13211030554728101</v>
      </c>
      <c r="I12" s="14">
        <v>6.3102123946636501E-2</v>
      </c>
      <c r="J12" s="14">
        <v>1.35787942897012E-2</v>
      </c>
      <c r="K12" s="14">
        <v>0</v>
      </c>
      <c r="L12" s="14">
        <v>0</v>
      </c>
      <c r="M12" s="14"/>
      <c r="N12" s="14">
        <v>8.5467513536411605E-2</v>
      </c>
      <c r="O12" s="14">
        <v>5.1898843939945601E-2</v>
      </c>
      <c r="P12" s="14">
        <v>4.6095382398616498E-2</v>
      </c>
      <c r="Q12" s="14">
        <v>6.1109643460396303E-2</v>
      </c>
      <c r="R12" s="14"/>
      <c r="S12" s="14">
        <v>8.6026710744592699E-2</v>
      </c>
      <c r="T12" s="14">
        <v>2.0975332070874601E-2</v>
      </c>
      <c r="U12" s="14">
        <v>7.9749037010101706E-2</v>
      </c>
      <c r="V12" s="14">
        <v>7.5228880586927893E-2</v>
      </c>
      <c r="W12" s="14">
        <v>3.4121297971651303E-2</v>
      </c>
      <c r="X12" s="14">
        <v>0.10792336574542299</v>
      </c>
      <c r="Y12" s="14">
        <v>0.13482206112393999</v>
      </c>
      <c r="Z12" s="14">
        <v>4.8035223263347797E-2</v>
      </c>
      <c r="AA12" s="14">
        <v>1.98965209924605E-2</v>
      </c>
      <c r="AB12" s="14">
        <v>4.4404024329116297E-2</v>
      </c>
      <c r="AC12" s="14">
        <v>0</v>
      </c>
      <c r="AD12" s="14">
        <v>0.105007278498049</v>
      </c>
      <c r="AE12" s="14"/>
      <c r="AF12" s="14">
        <v>3.8595036871270097E-2</v>
      </c>
      <c r="AG12" s="14">
        <v>8.3714144056848405E-2</v>
      </c>
      <c r="AH12" s="14">
        <v>2.0315853723211801E-2</v>
      </c>
      <c r="AI12" s="14">
        <v>7.8483297791359402E-2</v>
      </c>
      <c r="AJ12" s="14">
        <v>4.9032257066496603E-2</v>
      </c>
      <c r="AK12" s="14"/>
      <c r="AL12" s="14">
        <v>5.2728127021138903E-2</v>
      </c>
      <c r="AM12" s="14">
        <v>0.103104178957065</v>
      </c>
      <c r="AN12" s="14">
        <v>3.9264967856195598E-2</v>
      </c>
      <c r="AO12" s="14"/>
      <c r="AP12" s="14">
        <v>7.0278164681964503E-2</v>
      </c>
      <c r="AQ12" s="14">
        <v>5.7264734455930097E-2</v>
      </c>
      <c r="AR12" s="14"/>
      <c r="AS12" s="14">
        <v>7.7748808618970294E-2</v>
      </c>
      <c r="AT12" s="14">
        <v>4.4796214238186E-2</v>
      </c>
      <c r="AU12" s="14"/>
      <c r="AV12" s="14">
        <v>0.124266050496594</v>
      </c>
      <c r="AW12" s="14">
        <v>3.5496186712227998E-2</v>
      </c>
      <c r="AX12" s="14"/>
      <c r="AY12" s="14">
        <v>7.6949187975139097E-2</v>
      </c>
      <c r="AZ12" s="14">
        <v>0</v>
      </c>
      <c r="BA12" s="14"/>
      <c r="BB12" s="14">
        <v>6.7578640114373006E-2</v>
      </c>
      <c r="BC12" s="14">
        <v>2.4409745652815801E-2</v>
      </c>
    </row>
    <row r="13" spans="2:55" x14ac:dyDescent="0.35">
      <c r="B13" s="15" t="s">
        <v>75</v>
      </c>
      <c r="C13" s="14">
        <v>4.4874744081890801E-2</v>
      </c>
      <c r="D13" s="14">
        <v>5.4994218560048998E-2</v>
      </c>
      <c r="E13" s="14">
        <v>3.3386304214378999E-2</v>
      </c>
      <c r="F13" s="14"/>
      <c r="G13" s="14">
        <v>0.138570995339067</v>
      </c>
      <c r="H13" s="14">
        <v>4.1066197153610297E-2</v>
      </c>
      <c r="I13" s="14">
        <v>5.43757765037143E-2</v>
      </c>
      <c r="J13" s="14">
        <v>1.9774356143730298E-2</v>
      </c>
      <c r="K13" s="14">
        <v>1.26067176355537E-2</v>
      </c>
      <c r="L13" s="14">
        <v>0</v>
      </c>
      <c r="M13" s="14"/>
      <c r="N13" s="14">
        <v>3.3525509276963197E-2</v>
      </c>
      <c r="O13" s="14">
        <v>5.1434540432923302E-2</v>
      </c>
      <c r="P13" s="14">
        <v>4.6466310345783197E-2</v>
      </c>
      <c r="Q13" s="14">
        <v>4.9038257385870997E-2</v>
      </c>
      <c r="R13" s="14"/>
      <c r="S13" s="14">
        <v>0.113803722099035</v>
      </c>
      <c r="T13" s="14">
        <v>3.8950549140720402E-2</v>
      </c>
      <c r="U13" s="14">
        <v>0</v>
      </c>
      <c r="V13" s="14">
        <v>1.8573682565958202E-2</v>
      </c>
      <c r="W13" s="14">
        <v>0</v>
      </c>
      <c r="X13" s="14">
        <v>5.0026657528975997E-2</v>
      </c>
      <c r="Y13" s="14">
        <v>2.4531189476149899E-2</v>
      </c>
      <c r="Z13" s="14">
        <v>3.6967692036933203E-2</v>
      </c>
      <c r="AA13" s="14">
        <v>6.3442615209159003E-2</v>
      </c>
      <c r="AB13" s="14">
        <v>5.1743824533350503E-2</v>
      </c>
      <c r="AC13" s="14">
        <v>0</v>
      </c>
      <c r="AD13" s="14">
        <v>0</v>
      </c>
      <c r="AE13" s="14"/>
      <c r="AF13" s="14">
        <v>5.9411478248062297E-2</v>
      </c>
      <c r="AG13" s="14">
        <v>3.6273562007939103E-2</v>
      </c>
      <c r="AH13" s="14">
        <v>6.3277080015364695E-2</v>
      </c>
      <c r="AI13" s="14">
        <v>1.7289602123657499E-2</v>
      </c>
      <c r="AJ13" s="14">
        <v>4.9655788261633298E-2</v>
      </c>
      <c r="AK13" s="14"/>
      <c r="AL13" s="14">
        <v>4.1600398646839898E-2</v>
      </c>
      <c r="AM13" s="14">
        <v>6.7198519705458204E-2</v>
      </c>
      <c r="AN13" s="14">
        <v>0</v>
      </c>
      <c r="AO13" s="14"/>
      <c r="AP13" s="14">
        <v>6.5638647936611297E-2</v>
      </c>
      <c r="AQ13" s="14">
        <v>3.2476590817271202E-2</v>
      </c>
      <c r="AR13" s="14"/>
      <c r="AS13" s="14">
        <v>6.2828150262044899E-2</v>
      </c>
      <c r="AT13" s="14">
        <v>1.8361333850985099E-2</v>
      </c>
      <c r="AU13" s="14"/>
      <c r="AV13" s="14">
        <v>5.15879141642561E-2</v>
      </c>
      <c r="AW13" s="14">
        <v>4.0041328452479097E-2</v>
      </c>
      <c r="AX13" s="14"/>
      <c r="AY13" s="14">
        <v>5.4884172447421303E-2</v>
      </c>
      <c r="AZ13" s="14">
        <v>2.2448511856418399E-2</v>
      </c>
      <c r="BA13" s="14"/>
      <c r="BB13" s="14">
        <v>5.2100645944674701E-2</v>
      </c>
      <c r="BC13" s="14">
        <v>3.7339704808312002E-2</v>
      </c>
    </row>
    <row r="14" spans="2:55" x14ac:dyDescent="0.35">
      <c r="B14" s="15" t="s">
        <v>76</v>
      </c>
      <c r="C14" s="14">
        <v>5.3667748594447999E-2</v>
      </c>
      <c r="D14" s="14">
        <v>5.26758225419202E-2</v>
      </c>
      <c r="E14" s="14">
        <v>5.5033171407182599E-2</v>
      </c>
      <c r="F14" s="14"/>
      <c r="G14" s="14">
        <v>7.7991249269800306E-2</v>
      </c>
      <c r="H14" s="14">
        <v>6.9836641467185295E-2</v>
      </c>
      <c r="I14" s="14">
        <v>8.5311915763096102E-2</v>
      </c>
      <c r="J14" s="14">
        <v>4.00697141212671E-2</v>
      </c>
      <c r="K14" s="14">
        <v>2.0597288172999498E-2</v>
      </c>
      <c r="L14" s="14">
        <v>0</v>
      </c>
      <c r="M14" s="14"/>
      <c r="N14" s="14">
        <v>8.5150938584905203E-2</v>
      </c>
      <c r="O14" s="14">
        <v>5.1338605041278997E-2</v>
      </c>
      <c r="P14" s="14">
        <v>5.4051410237250998E-2</v>
      </c>
      <c r="Q14" s="14">
        <v>2.4695156731002001E-2</v>
      </c>
      <c r="R14" s="14"/>
      <c r="S14" s="14">
        <v>7.4175677198570503E-2</v>
      </c>
      <c r="T14" s="14">
        <v>6.6868403695884995E-2</v>
      </c>
      <c r="U14" s="14">
        <v>0.121213800146085</v>
      </c>
      <c r="V14" s="14">
        <v>7.6046843125434804E-2</v>
      </c>
      <c r="W14" s="14">
        <v>5.58330261253914E-2</v>
      </c>
      <c r="X14" s="14">
        <v>0.112397692038989</v>
      </c>
      <c r="Y14" s="14">
        <v>0</v>
      </c>
      <c r="Z14" s="14">
        <v>0</v>
      </c>
      <c r="AA14" s="14">
        <v>4.2556600907646798E-2</v>
      </c>
      <c r="AB14" s="14">
        <v>0</v>
      </c>
      <c r="AC14" s="14">
        <v>4.3988866484767998E-2</v>
      </c>
      <c r="AD14" s="14">
        <v>0</v>
      </c>
      <c r="AE14" s="14"/>
      <c r="AF14" s="14">
        <v>3.3632518311850199E-2</v>
      </c>
      <c r="AG14" s="14">
        <v>5.7576265907805499E-2</v>
      </c>
      <c r="AH14" s="14">
        <v>2.4058386713228502E-2</v>
      </c>
      <c r="AI14" s="14">
        <v>0.14669857579629</v>
      </c>
      <c r="AJ14" s="14">
        <v>3.6722157671099501E-2</v>
      </c>
      <c r="AK14" s="14"/>
      <c r="AL14" s="14">
        <v>5.9032858821922003E-2</v>
      </c>
      <c r="AM14" s="14">
        <v>4.2265702391928797E-2</v>
      </c>
      <c r="AN14" s="14">
        <v>0</v>
      </c>
      <c r="AO14" s="14"/>
      <c r="AP14" s="14">
        <v>7.2919117732231697E-2</v>
      </c>
      <c r="AQ14" s="14">
        <v>4.23531552988691E-2</v>
      </c>
      <c r="AR14" s="14"/>
      <c r="AS14" s="14">
        <v>6.4048719685097302E-2</v>
      </c>
      <c r="AT14" s="14">
        <v>4.35837978223328E-2</v>
      </c>
      <c r="AU14" s="14"/>
      <c r="AV14" s="14">
        <v>6.5519018158859604E-2</v>
      </c>
      <c r="AW14" s="14">
        <v>5.0670482490497E-2</v>
      </c>
      <c r="AX14" s="14"/>
      <c r="AY14" s="14">
        <v>5.87279367476672E-2</v>
      </c>
      <c r="AZ14" s="14">
        <v>2.8795203829533801E-2</v>
      </c>
      <c r="BA14" s="14"/>
      <c r="BB14" s="14">
        <v>5.4358170290435902E-2</v>
      </c>
      <c r="BC14" s="14">
        <v>4.3116460700100903E-2</v>
      </c>
    </row>
    <row r="15" spans="2:55" x14ac:dyDescent="0.35">
      <c r="B15" s="15" t="s">
        <v>77</v>
      </c>
      <c r="C15" s="14">
        <v>4.5082924222406798E-2</v>
      </c>
      <c r="D15" s="14">
        <v>5.3697433490082901E-2</v>
      </c>
      <c r="E15" s="14">
        <v>3.5331404163163799E-2</v>
      </c>
      <c r="F15" s="14"/>
      <c r="G15" s="14">
        <v>6.0794635751687698E-2</v>
      </c>
      <c r="H15" s="14">
        <v>3.4888723117965599E-2</v>
      </c>
      <c r="I15" s="14">
        <v>3.9503315661732603E-2</v>
      </c>
      <c r="J15" s="14">
        <v>8.3277786320724703E-2</v>
      </c>
      <c r="K15" s="14">
        <v>3.1762882085238003E-2</v>
      </c>
      <c r="L15" s="14">
        <v>1.9557799116793999E-2</v>
      </c>
      <c r="M15" s="14"/>
      <c r="N15" s="14">
        <v>2.0752065136190101E-2</v>
      </c>
      <c r="O15" s="14">
        <v>4.2599770113805897E-2</v>
      </c>
      <c r="P15" s="14">
        <v>7.48451496479592E-2</v>
      </c>
      <c r="Q15" s="14">
        <v>4.9347261117760999E-2</v>
      </c>
      <c r="R15" s="14"/>
      <c r="S15" s="14">
        <v>6.4086510254704895E-2</v>
      </c>
      <c r="T15" s="14">
        <v>1.7975217069845801E-2</v>
      </c>
      <c r="U15" s="14">
        <v>0</v>
      </c>
      <c r="V15" s="14">
        <v>5.3252975952513298E-2</v>
      </c>
      <c r="W15" s="14">
        <v>3.2864760717538598E-2</v>
      </c>
      <c r="X15" s="14">
        <v>5.0026657528975997E-2</v>
      </c>
      <c r="Y15" s="14">
        <v>0</v>
      </c>
      <c r="Z15" s="14">
        <v>0</v>
      </c>
      <c r="AA15" s="14">
        <v>4.6669484085427301E-2</v>
      </c>
      <c r="AB15" s="14">
        <v>6.0046162344327497E-2</v>
      </c>
      <c r="AC15" s="14">
        <v>0.13568877514500099</v>
      </c>
      <c r="AD15" s="14">
        <v>7.3941930130961606E-2</v>
      </c>
      <c r="AE15" s="14"/>
      <c r="AF15" s="14">
        <v>2.5359510020931501E-2</v>
      </c>
      <c r="AG15" s="14">
        <v>3.3799803154621902E-2</v>
      </c>
      <c r="AH15" s="14">
        <v>8.5620522238056704E-2</v>
      </c>
      <c r="AI15" s="14">
        <v>2.4549849361694399E-2</v>
      </c>
      <c r="AJ15" s="14">
        <v>4.9655788261633298E-2</v>
      </c>
      <c r="AK15" s="14"/>
      <c r="AL15" s="14">
        <v>4.3800799645254802E-2</v>
      </c>
      <c r="AM15" s="14">
        <v>5.9269546734139797E-2</v>
      </c>
      <c r="AN15" s="14">
        <v>0</v>
      </c>
      <c r="AO15" s="14"/>
      <c r="AP15" s="14">
        <v>3.65343845771956E-2</v>
      </c>
      <c r="AQ15" s="14">
        <v>5.11379782191419E-2</v>
      </c>
      <c r="AR15" s="14"/>
      <c r="AS15" s="14">
        <v>5.0098957424443202E-2</v>
      </c>
      <c r="AT15" s="14">
        <v>4.1447087850467801E-2</v>
      </c>
      <c r="AU15" s="14"/>
      <c r="AV15" s="14">
        <v>6.8868898616627705E-2</v>
      </c>
      <c r="AW15" s="14">
        <v>3.6123137540822997E-2</v>
      </c>
      <c r="AX15" s="14"/>
      <c r="AY15" s="14">
        <v>4.5920347044524898E-2</v>
      </c>
      <c r="AZ15" s="14">
        <v>2.09062487994593E-2</v>
      </c>
      <c r="BA15" s="14"/>
      <c r="BB15" s="14">
        <v>4.5912672208668397E-2</v>
      </c>
      <c r="BC15" s="14">
        <v>2.1343557520743101E-2</v>
      </c>
    </row>
    <row r="16" spans="2:55" x14ac:dyDescent="0.35">
      <c r="B16" s="15" t="s">
        <v>78</v>
      </c>
      <c r="C16" s="14">
        <v>8.7354220941017094E-2</v>
      </c>
      <c r="D16" s="14">
        <v>9.1315635088326297E-2</v>
      </c>
      <c r="E16" s="14">
        <v>8.3144519598385203E-2</v>
      </c>
      <c r="F16" s="14"/>
      <c r="G16" s="14">
        <v>9.6548510229957807E-2</v>
      </c>
      <c r="H16" s="14">
        <v>0.124346396136784</v>
      </c>
      <c r="I16" s="14">
        <v>0.10222884373676699</v>
      </c>
      <c r="J16" s="14">
        <v>6.0098410081941799E-2</v>
      </c>
      <c r="K16" s="14">
        <v>7.8588023355777401E-2</v>
      </c>
      <c r="L16" s="14">
        <v>2.6269057154198899E-2</v>
      </c>
      <c r="M16" s="14"/>
      <c r="N16" s="14">
        <v>0.110227768476107</v>
      </c>
      <c r="O16" s="14">
        <v>5.4202571341332599E-2</v>
      </c>
      <c r="P16" s="14">
        <v>5.4007559664970603E-2</v>
      </c>
      <c r="Q16" s="14">
        <v>0.12601929389050401</v>
      </c>
      <c r="R16" s="14"/>
      <c r="S16" s="14">
        <v>0.10291702755394699</v>
      </c>
      <c r="T16" s="14">
        <v>5.8628683604138698E-2</v>
      </c>
      <c r="U16" s="14">
        <v>0.11943056431986</v>
      </c>
      <c r="V16" s="14">
        <v>6.8326813216960006E-2</v>
      </c>
      <c r="W16" s="14">
        <v>9.1548744513672606E-2</v>
      </c>
      <c r="X16" s="14">
        <v>0.10741547517294101</v>
      </c>
      <c r="Y16" s="14">
        <v>0</v>
      </c>
      <c r="Z16" s="14">
        <v>7.7486273892868093E-2</v>
      </c>
      <c r="AA16" s="14">
        <v>9.8061221221481296E-2</v>
      </c>
      <c r="AB16" s="14">
        <v>0.121270217709536</v>
      </c>
      <c r="AC16" s="14">
        <v>0.14150396958523401</v>
      </c>
      <c r="AD16" s="14">
        <v>0</v>
      </c>
      <c r="AE16" s="14"/>
      <c r="AF16" s="14">
        <v>0.142459552677699</v>
      </c>
      <c r="AG16" s="14">
        <v>7.3773089709650505E-2</v>
      </c>
      <c r="AH16" s="14">
        <v>0.14586452312435999</v>
      </c>
      <c r="AI16" s="14">
        <v>7.2979422038852507E-2</v>
      </c>
      <c r="AJ16" s="14">
        <v>0</v>
      </c>
      <c r="AK16" s="14"/>
      <c r="AL16" s="14">
        <v>7.3931794374256704E-2</v>
      </c>
      <c r="AM16" s="14">
        <v>0.118585847025704</v>
      </c>
      <c r="AN16" s="14">
        <v>0.20794870876298299</v>
      </c>
      <c r="AO16" s="14"/>
      <c r="AP16" s="14">
        <v>8.2318652087600697E-2</v>
      </c>
      <c r="AQ16" s="14">
        <v>8.6353471641109805E-2</v>
      </c>
      <c r="AR16" s="14"/>
      <c r="AS16" s="14">
        <v>9.3724772105380799E-2</v>
      </c>
      <c r="AT16" s="14">
        <v>8.1188765312219205E-2</v>
      </c>
      <c r="AU16" s="14"/>
      <c r="AV16" s="14">
        <v>8.5044697859454094E-2</v>
      </c>
      <c r="AW16" s="14">
        <v>8.2640458147417106E-2</v>
      </c>
      <c r="AX16" s="14"/>
      <c r="AY16" s="14">
        <v>8.0166518263330599E-2</v>
      </c>
      <c r="AZ16" s="14">
        <v>0.100787643001579</v>
      </c>
      <c r="BA16" s="14"/>
      <c r="BB16" s="14">
        <v>8.5042870481428001E-2</v>
      </c>
      <c r="BC16" s="14">
        <v>9.0342612044206502E-2</v>
      </c>
    </row>
    <row r="17" spans="2:55" x14ac:dyDescent="0.35">
      <c r="B17" s="15" t="s">
        <v>449</v>
      </c>
      <c r="C17" s="20">
        <v>0.57519304994998899</v>
      </c>
      <c r="D17" s="20">
        <v>0.52679524276905798</v>
      </c>
      <c r="E17" s="20">
        <v>0.62927188359058905</v>
      </c>
      <c r="F17" s="20"/>
      <c r="G17" s="20">
        <v>0.32443850274633801</v>
      </c>
      <c r="H17" s="20">
        <v>0.35416403825520199</v>
      </c>
      <c r="I17" s="20">
        <v>0.52167997878107197</v>
      </c>
      <c r="J17" s="20">
        <v>0.71788196589477005</v>
      </c>
      <c r="K17" s="20">
        <v>0.809709272080127</v>
      </c>
      <c r="L17" s="20">
        <v>0.94053249595515798</v>
      </c>
      <c r="M17" s="20"/>
      <c r="N17" s="20">
        <v>0.50857966287746303</v>
      </c>
      <c r="O17" s="20">
        <v>0.662938332451809</v>
      </c>
      <c r="P17" s="20">
        <v>0.518743949488499</v>
      </c>
      <c r="Q17" s="20">
        <v>0.59081830651612299</v>
      </c>
      <c r="R17" s="20"/>
      <c r="S17" s="20">
        <v>0.39075071975408798</v>
      </c>
      <c r="T17" s="20">
        <v>0.75764448769739901</v>
      </c>
      <c r="U17" s="20">
        <v>0.64704383611809602</v>
      </c>
      <c r="V17" s="20">
        <v>0.578222997526742</v>
      </c>
      <c r="W17" s="20">
        <v>0.59872285290004401</v>
      </c>
      <c r="X17" s="20">
        <v>0.43146398931666902</v>
      </c>
      <c r="Y17" s="20">
        <v>0.75243529170724399</v>
      </c>
      <c r="Z17" s="20">
        <v>0.72920030916627998</v>
      </c>
      <c r="AA17" s="20">
        <v>0.51247584826458203</v>
      </c>
      <c r="AB17" s="20">
        <v>0.54573407222224202</v>
      </c>
      <c r="AC17" s="20">
        <v>0.67881838878499601</v>
      </c>
      <c r="AD17" s="20">
        <v>0.70699768163951904</v>
      </c>
      <c r="AE17" s="20"/>
      <c r="AF17" s="20">
        <v>0.56036757356766598</v>
      </c>
      <c r="AG17" s="20">
        <v>0.52982906152568998</v>
      </c>
      <c r="AH17" s="20">
        <v>0.60465779514092399</v>
      </c>
      <c r="AI17" s="20">
        <v>0.51820402400874899</v>
      </c>
      <c r="AJ17" s="20">
        <v>0.761591381206564</v>
      </c>
      <c r="AK17" s="20"/>
      <c r="AL17" s="20">
        <v>0.65208546442291604</v>
      </c>
      <c r="AM17" s="20">
        <v>0.24529896739238599</v>
      </c>
      <c r="AN17" s="20">
        <v>0.64713453479139105</v>
      </c>
      <c r="AO17" s="20"/>
      <c r="AP17" s="20">
        <v>0.52875364567177996</v>
      </c>
      <c r="AQ17" s="20">
        <v>0.61035264499681297</v>
      </c>
      <c r="AR17" s="20"/>
      <c r="AS17" s="20">
        <v>0.49336169825431803</v>
      </c>
      <c r="AT17" s="20">
        <v>0.67771546597727805</v>
      </c>
      <c r="AU17" s="20"/>
      <c r="AV17" s="20">
        <v>0.418582367674949</v>
      </c>
      <c r="AW17" s="20">
        <v>0.64861216981479097</v>
      </c>
      <c r="AX17" s="20"/>
      <c r="AY17" s="20">
        <v>0.54258236457908204</v>
      </c>
      <c r="AZ17" s="20">
        <v>0.67606296802322396</v>
      </c>
      <c r="BA17" s="20"/>
      <c r="BB17" s="20">
        <v>0.55088800448416897</v>
      </c>
      <c r="BC17" s="20">
        <v>0.70849590179384103</v>
      </c>
    </row>
    <row r="18" spans="2:55" x14ac:dyDescent="0.35">
      <c r="B18" s="16" t="s">
        <v>384</v>
      </c>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461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898</v>
      </c>
      <c r="D7" s="10">
        <v>430</v>
      </c>
      <c r="E7" s="10">
        <v>466</v>
      </c>
      <c r="F7" s="10"/>
      <c r="G7" s="10">
        <v>106</v>
      </c>
      <c r="H7" s="10">
        <v>165</v>
      </c>
      <c r="I7" s="10">
        <v>156</v>
      </c>
      <c r="J7" s="10">
        <v>148</v>
      </c>
      <c r="K7" s="10">
        <v>119</v>
      </c>
      <c r="L7" s="10">
        <v>204</v>
      </c>
      <c r="M7" s="10"/>
      <c r="N7" s="10">
        <v>258</v>
      </c>
      <c r="O7" s="10">
        <v>253</v>
      </c>
      <c r="P7" s="10">
        <v>160</v>
      </c>
      <c r="Q7" s="10">
        <v>223</v>
      </c>
      <c r="R7" s="10"/>
      <c r="S7" s="10">
        <v>130</v>
      </c>
      <c r="T7" s="10">
        <v>106</v>
      </c>
      <c r="U7" s="10">
        <v>68</v>
      </c>
      <c r="V7" s="10">
        <v>75</v>
      </c>
      <c r="W7" s="10">
        <v>76</v>
      </c>
      <c r="X7" s="10">
        <v>87</v>
      </c>
      <c r="Y7" s="10">
        <v>69</v>
      </c>
      <c r="Z7" s="10">
        <v>43</v>
      </c>
      <c r="AA7" s="10">
        <v>108</v>
      </c>
      <c r="AB7" s="10">
        <v>83</v>
      </c>
      <c r="AC7" s="10">
        <v>38</v>
      </c>
      <c r="AD7" s="10">
        <v>15</v>
      </c>
      <c r="AE7" s="10"/>
      <c r="AF7" s="10">
        <v>190</v>
      </c>
      <c r="AG7" s="10">
        <v>344</v>
      </c>
      <c r="AH7" s="10">
        <v>87</v>
      </c>
      <c r="AI7" s="10">
        <v>91</v>
      </c>
      <c r="AJ7" s="10">
        <v>35</v>
      </c>
      <c r="AK7" s="10"/>
      <c r="AL7" s="10">
        <v>735</v>
      </c>
      <c r="AM7" s="10">
        <v>125</v>
      </c>
      <c r="AN7" s="10">
        <v>38</v>
      </c>
      <c r="AO7" s="10"/>
      <c r="AP7" s="10">
        <v>345</v>
      </c>
      <c r="AQ7" s="10">
        <v>541</v>
      </c>
      <c r="AR7" s="10"/>
      <c r="AS7" s="10">
        <v>496</v>
      </c>
      <c r="AT7" s="10">
        <v>381</v>
      </c>
      <c r="AU7" s="10"/>
      <c r="AV7" s="10">
        <v>241</v>
      </c>
      <c r="AW7" s="10">
        <v>636</v>
      </c>
      <c r="AX7" s="10"/>
      <c r="AY7" s="10">
        <v>650</v>
      </c>
      <c r="AZ7" s="10">
        <v>84</v>
      </c>
      <c r="BA7" s="10"/>
      <c r="BB7" s="10">
        <v>641</v>
      </c>
      <c r="BC7" s="10">
        <v>100</v>
      </c>
    </row>
    <row r="8" spans="2:55" ht="30" customHeight="1" x14ac:dyDescent="0.35">
      <c r="B8" s="11" t="s">
        <v>19</v>
      </c>
      <c r="C8" s="11">
        <v>904</v>
      </c>
      <c r="D8" s="11">
        <v>441</v>
      </c>
      <c r="E8" s="11">
        <v>461</v>
      </c>
      <c r="F8" s="11"/>
      <c r="G8" s="11">
        <v>130</v>
      </c>
      <c r="H8" s="11">
        <v>172</v>
      </c>
      <c r="I8" s="11">
        <v>152</v>
      </c>
      <c r="J8" s="11">
        <v>144</v>
      </c>
      <c r="K8" s="11">
        <v>116</v>
      </c>
      <c r="L8" s="11">
        <v>190</v>
      </c>
      <c r="M8" s="11"/>
      <c r="N8" s="11">
        <v>236</v>
      </c>
      <c r="O8" s="11">
        <v>237</v>
      </c>
      <c r="P8" s="11">
        <v>194</v>
      </c>
      <c r="Q8" s="11">
        <v>233</v>
      </c>
      <c r="R8" s="11"/>
      <c r="S8" s="11">
        <v>135</v>
      </c>
      <c r="T8" s="11">
        <v>106</v>
      </c>
      <c r="U8" s="11">
        <v>66</v>
      </c>
      <c r="V8" s="11">
        <v>74</v>
      </c>
      <c r="W8" s="11">
        <v>69</v>
      </c>
      <c r="X8" s="11">
        <v>83</v>
      </c>
      <c r="Y8" s="11">
        <v>69</v>
      </c>
      <c r="Z8" s="11">
        <v>41</v>
      </c>
      <c r="AA8" s="11">
        <v>102</v>
      </c>
      <c r="AB8" s="11">
        <v>90</v>
      </c>
      <c r="AC8" s="11">
        <v>42</v>
      </c>
      <c r="AD8" s="11">
        <v>28</v>
      </c>
      <c r="AE8" s="11"/>
      <c r="AF8" s="11">
        <v>180</v>
      </c>
      <c r="AG8" s="11">
        <v>345</v>
      </c>
      <c r="AH8" s="11">
        <v>84</v>
      </c>
      <c r="AI8" s="11">
        <v>96</v>
      </c>
      <c r="AJ8" s="11">
        <v>38</v>
      </c>
      <c r="AK8" s="11"/>
      <c r="AL8" s="11">
        <v>738</v>
      </c>
      <c r="AM8" s="11">
        <v>131</v>
      </c>
      <c r="AN8" s="11">
        <v>35</v>
      </c>
      <c r="AO8" s="11"/>
      <c r="AP8" s="11">
        <v>350</v>
      </c>
      <c r="AQ8" s="11">
        <v>541</v>
      </c>
      <c r="AR8" s="11"/>
      <c r="AS8" s="11">
        <v>503</v>
      </c>
      <c r="AT8" s="11">
        <v>378</v>
      </c>
      <c r="AU8" s="11"/>
      <c r="AV8" s="11">
        <v>245</v>
      </c>
      <c r="AW8" s="11">
        <v>637</v>
      </c>
      <c r="AX8" s="11"/>
      <c r="AY8" s="11">
        <v>654</v>
      </c>
      <c r="AZ8" s="11">
        <v>81</v>
      </c>
      <c r="BA8" s="11"/>
      <c r="BB8" s="11">
        <v>648</v>
      </c>
      <c r="BC8" s="11">
        <v>100</v>
      </c>
    </row>
    <row r="9" spans="2:55" x14ac:dyDescent="0.35">
      <c r="B9" s="15" t="s">
        <v>71</v>
      </c>
      <c r="C9" s="14">
        <v>1.02199679648598E-2</v>
      </c>
      <c r="D9" s="14">
        <v>1.08853741057192E-2</v>
      </c>
      <c r="E9" s="14">
        <v>9.6266918880484591E-3</v>
      </c>
      <c r="F9" s="14"/>
      <c r="G9" s="14">
        <v>1.3451265412777301E-2</v>
      </c>
      <c r="H9" s="14">
        <v>1.8036202735528799E-2</v>
      </c>
      <c r="I9" s="14">
        <v>2.3294946003925301E-2</v>
      </c>
      <c r="J9" s="14">
        <v>0</v>
      </c>
      <c r="K9" s="14">
        <v>0</v>
      </c>
      <c r="L9" s="14">
        <v>4.4635438210047299E-3</v>
      </c>
      <c r="M9" s="14"/>
      <c r="N9" s="14">
        <v>1.9253722270508599E-2</v>
      </c>
      <c r="O9" s="14">
        <v>3.91053331526439E-3</v>
      </c>
      <c r="P9" s="14">
        <v>6.4828373211449197E-3</v>
      </c>
      <c r="Q9" s="14">
        <v>1.07608822687239E-2</v>
      </c>
      <c r="R9" s="14"/>
      <c r="S9" s="14">
        <v>1.3173293298885801E-2</v>
      </c>
      <c r="T9" s="14">
        <v>8.0524174358709791E-3</v>
      </c>
      <c r="U9" s="14">
        <v>0</v>
      </c>
      <c r="V9" s="14">
        <v>1.25948237951486E-2</v>
      </c>
      <c r="W9" s="14">
        <v>0</v>
      </c>
      <c r="X9" s="14">
        <v>9.3618765175828601E-3</v>
      </c>
      <c r="Y9" s="14">
        <v>1.82217311356636E-2</v>
      </c>
      <c r="Z9" s="14">
        <v>0</v>
      </c>
      <c r="AA9" s="14">
        <v>2.5363785834039601E-2</v>
      </c>
      <c r="AB9" s="14">
        <v>1.1780079224208101E-2</v>
      </c>
      <c r="AC9" s="14">
        <v>0</v>
      </c>
      <c r="AD9" s="14">
        <v>0</v>
      </c>
      <c r="AE9" s="14"/>
      <c r="AF9" s="14">
        <v>1.0189510482823599E-2</v>
      </c>
      <c r="AG9" s="14">
        <v>7.5925354674582501E-3</v>
      </c>
      <c r="AH9" s="14">
        <v>0</v>
      </c>
      <c r="AI9" s="14">
        <v>0</v>
      </c>
      <c r="AJ9" s="14">
        <v>5.6693507397492397E-2</v>
      </c>
      <c r="AK9" s="14"/>
      <c r="AL9" s="14">
        <v>6.6976337199458101E-3</v>
      </c>
      <c r="AM9" s="14">
        <v>2.6668297130993598E-2</v>
      </c>
      <c r="AN9" s="14">
        <v>2.2861544486443099E-2</v>
      </c>
      <c r="AO9" s="14"/>
      <c r="AP9" s="14">
        <v>8.3829214681277707E-3</v>
      </c>
      <c r="AQ9" s="14">
        <v>1.16399601064252E-2</v>
      </c>
      <c r="AR9" s="14"/>
      <c r="AS9" s="14">
        <v>1.3152460716643E-2</v>
      </c>
      <c r="AT9" s="14">
        <v>6.94840832889856E-3</v>
      </c>
      <c r="AU9" s="14"/>
      <c r="AV9" s="14">
        <v>1.8653338586741699E-2</v>
      </c>
      <c r="AW9" s="14">
        <v>4.5749693030179197E-3</v>
      </c>
      <c r="AX9" s="14"/>
      <c r="AY9" s="14">
        <v>1.08963299071663E-2</v>
      </c>
      <c r="AZ9" s="14">
        <v>0</v>
      </c>
      <c r="BA9" s="14"/>
      <c r="BB9" s="14">
        <v>9.5788832168623005E-3</v>
      </c>
      <c r="BC9" s="14">
        <v>9.2548727933727294E-3</v>
      </c>
    </row>
    <row r="10" spans="2:55" x14ac:dyDescent="0.35">
      <c r="B10" s="15" t="s">
        <v>72</v>
      </c>
      <c r="C10" s="14">
        <v>3.3630814924915299E-2</v>
      </c>
      <c r="D10" s="14">
        <v>4.6657669205831101E-2</v>
      </c>
      <c r="E10" s="14">
        <v>2.1307980764026801E-2</v>
      </c>
      <c r="F10" s="14"/>
      <c r="G10" s="14">
        <v>2.8011707786382099E-2</v>
      </c>
      <c r="H10" s="14">
        <v>6.2071484827755999E-2</v>
      </c>
      <c r="I10" s="14">
        <v>7.8345531457808898E-2</v>
      </c>
      <c r="J10" s="14">
        <v>2.3222384155386501E-2</v>
      </c>
      <c r="K10" s="14">
        <v>7.2921017860199597E-3</v>
      </c>
      <c r="L10" s="14">
        <v>0</v>
      </c>
      <c r="M10" s="14"/>
      <c r="N10" s="14">
        <v>3.2940147052400802E-2</v>
      </c>
      <c r="O10" s="14">
        <v>4.6947791475654803E-2</v>
      </c>
      <c r="P10" s="14">
        <v>4.4705251090219798E-2</v>
      </c>
      <c r="Q10" s="14">
        <v>1.21583719997363E-2</v>
      </c>
      <c r="R10" s="14"/>
      <c r="S10" s="14">
        <v>5.5022261862444397E-2</v>
      </c>
      <c r="T10" s="14">
        <v>8.5173665088720506E-3</v>
      </c>
      <c r="U10" s="14">
        <v>0</v>
      </c>
      <c r="V10" s="14">
        <v>1.6484071670857001E-2</v>
      </c>
      <c r="W10" s="14">
        <v>2.8787510508666202E-2</v>
      </c>
      <c r="X10" s="14">
        <v>7.2001293314623696E-2</v>
      </c>
      <c r="Y10" s="14">
        <v>1.1325645057697099E-2</v>
      </c>
      <c r="Z10" s="14">
        <v>0</v>
      </c>
      <c r="AA10" s="14">
        <v>5.41593211633404E-2</v>
      </c>
      <c r="AB10" s="14">
        <v>7.3451862227710094E-2</v>
      </c>
      <c r="AC10" s="14">
        <v>0</v>
      </c>
      <c r="AD10" s="14">
        <v>0</v>
      </c>
      <c r="AE10" s="14"/>
      <c r="AF10" s="14">
        <v>2.2670787953174499E-2</v>
      </c>
      <c r="AG10" s="14">
        <v>5.0235381383163601E-2</v>
      </c>
      <c r="AH10" s="14">
        <v>1.07360226783521E-2</v>
      </c>
      <c r="AI10" s="14">
        <v>5.2114466304794001E-2</v>
      </c>
      <c r="AJ10" s="14">
        <v>0</v>
      </c>
      <c r="AK10" s="14"/>
      <c r="AL10" s="14">
        <v>1.9292312097321299E-2</v>
      </c>
      <c r="AM10" s="14">
        <v>0.116851115206776</v>
      </c>
      <c r="AN10" s="14">
        <v>2.48033455628149E-2</v>
      </c>
      <c r="AO10" s="14"/>
      <c r="AP10" s="14">
        <v>3.8257218385787703E-2</v>
      </c>
      <c r="AQ10" s="14">
        <v>3.1401185899191997E-2</v>
      </c>
      <c r="AR10" s="14"/>
      <c r="AS10" s="14">
        <v>4.7025486336516702E-2</v>
      </c>
      <c r="AT10" s="14">
        <v>1.7888936456745101E-2</v>
      </c>
      <c r="AU10" s="14"/>
      <c r="AV10" s="14">
        <v>4.8509240579089598E-2</v>
      </c>
      <c r="AW10" s="14">
        <v>2.54638019779116E-2</v>
      </c>
      <c r="AX10" s="14"/>
      <c r="AY10" s="14">
        <v>4.0040093804279003E-2</v>
      </c>
      <c r="AZ10" s="14">
        <v>2.0034031719546999E-2</v>
      </c>
      <c r="BA10" s="14"/>
      <c r="BB10" s="14">
        <v>3.6822187335958802E-2</v>
      </c>
      <c r="BC10" s="14">
        <v>2.06317720973433E-2</v>
      </c>
    </row>
    <row r="11" spans="2:55" x14ac:dyDescent="0.35">
      <c r="B11" s="15" t="s">
        <v>73</v>
      </c>
      <c r="C11" s="14">
        <v>5.5275532113084599E-2</v>
      </c>
      <c r="D11" s="14">
        <v>6.7863411152756001E-2</v>
      </c>
      <c r="E11" s="14">
        <v>4.3464849603294102E-2</v>
      </c>
      <c r="F11" s="14"/>
      <c r="G11" s="14">
        <v>0.13158097495089099</v>
      </c>
      <c r="H11" s="14">
        <v>8.1629273021827306E-2</v>
      </c>
      <c r="I11" s="14">
        <v>5.28852964195052E-2</v>
      </c>
      <c r="J11" s="14">
        <v>4.3446986212842702E-2</v>
      </c>
      <c r="K11" s="14">
        <v>3.1413656530440398E-2</v>
      </c>
      <c r="L11" s="14">
        <v>4.7440238337206004E-3</v>
      </c>
      <c r="M11" s="14"/>
      <c r="N11" s="14">
        <v>5.25404292478188E-2</v>
      </c>
      <c r="O11" s="14">
        <v>4.3433915545266398E-2</v>
      </c>
      <c r="P11" s="14">
        <v>7.9524074624501895E-2</v>
      </c>
      <c r="Q11" s="14">
        <v>5.0855480157173699E-2</v>
      </c>
      <c r="R11" s="14"/>
      <c r="S11" s="14">
        <v>7.0572602368361201E-2</v>
      </c>
      <c r="T11" s="14">
        <v>4.2617640970839601E-2</v>
      </c>
      <c r="U11" s="14">
        <v>8.2290212126916701E-2</v>
      </c>
      <c r="V11" s="14">
        <v>4.5046569465537097E-2</v>
      </c>
      <c r="W11" s="14">
        <v>7.0248898611373803E-2</v>
      </c>
      <c r="X11" s="14">
        <v>9.3020500339741893E-2</v>
      </c>
      <c r="Y11" s="14">
        <v>6.4612222018493301E-2</v>
      </c>
      <c r="Z11" s="14">
        <v>4.23534596996991E-2</v>
      </c>
      <c r="AA11" s="14">
        <v>3.9458319121166097E-2</v>
      </c>
      <c r="AB11" s="14">
        <v>1.4661737945046899E-2</v>
      </c>
      <c r="AC11" s="14">
        <v>2.4031159688621E-2</v>
      </c>
      <c r="AD11" s="14">
        <v>7.4485001228710004E-2</v>
      </c>
      <c r="AE11" s="14"/>
      <c r="AF11" s="14">
        <v>1.1355435699489901E-2</v>
      </c>
      <c r="AG11" s="14">
        <v>8.3911457048197705E-2</v>
      </c>
      <c r="AH11" s="14">
        <v>1.0765139028779101E-2</v>
      </c>
      <c r="AI11" s="14">
        <v>9.6545050175525005E-2</v>
      </c>
      <c r="AJ11" s="14">
        <v>8.4917045069993993E-2</v>
      </c>
      <c r="AK11" s="14"/>
      <c r="AL11" s="14">
        <v>4.3686170992559399E-2</v>
      </c>
      <c r="AM11" s="14">
        <v>0.13552640375925501</v>
      </c>
      <c r="AN11" s="14">
        <v>0</v>
      </c>
      <c r="AO11" s="14"/>
      <c r="AP11" s="14">
        <v>5.0383180241783398E-2</v>
      </c>
      <c r="AQ11" s="14">
        <v>5.2386201108265099E-2</v>
      </c>
      <c r="AR11" s="14"/>
      <c r="AS11" s="14">
        <v>5.0716228240049399E-2</v>
      </c>
      <c r="AT11" s="14">
        <v>5.3735874497689302E-2</v>
      </c>
      <c r="AU11" s="14"/>
      <c r="AV11" s="14">
        <v>7.7102873033476502E-2</v>
      </c>
      <c r="AW11" s="14">
        <v>4.5807071863292102E-2</v>
      </c>
      <c r="AX11" s="14"/>
      <c r="AY11" s="14">
        <v>5.55802867397404E-2</v>
      </c>
      <c r="AZ11" s="14">
        <v>5.8596480369999197E-2</v>
      </c>
      <c r="BA11" s="14"/>
      <c r="BB11" s="14">
        <v>3.9820526765390503E-2</v>
      </c>
      <c r="BC11" s="14">
        <v>0.121931495849047</v>
      </c>
    </row>
    <row r="12" spans="2:55" x14ac:dyDescent="0.35">
      <c r="B12" s="15" t="s">
        <v>74</v>
      </c>
      <c r="C12" s="14">
        <v>8.0776193362524895E-2</v>
      </c>
      <c r="D12" s="14">
        <v>0.109069952411463</v>
      </c>
      <c r="E12" s="14">
        <v>5.4044426132862103E-2</v>
      </c>
      <c r="F12" s="14"/>
      <c r="G12" s="14">
        <v>0.182308405846693</v>
      </c>
      <c r="H12" s="14">
        <v>0.126781299355852</v>
      </c>
      <c r="I12" s="14">
        <v>9.2325633782762706E-2</v>
      </c>
      <c r="J12" s="14">
        <v>8.2033218778519695E-3</v>
      </c>
      <c r="K12" s="14">
        <v>8.1999234613394395E-2</v>
      </c>
      <c r="L12" s="14">
        <v>1.48329522011116E-2</v>
      </c>
      <c r="M12" s="14"/>
      <c r="N12" s="14">
        <v>9.3560725930300404E-2</v>
      </c>
      <c r="O12" s="14">
        <v>5.5331511373883202E-2</v>
      </c>
      <c r="P12" s="14">
        <v>9.5390611312667795E-2</v>
      </c>
      <c r="Q12" s="14">
        <v>8.29049602599954E-2</v>
      </c>
      <c r="R12" s="14"/>
      <c r="S12" s="14">
        <v>0.15632772006877799</v>
      </c>
      <c r="T12" s="14">
        <v>9.3107010898062503E-3</v>
      </c>
      <c r="U12" s="14">
        <v>3.06256466450185E-2</v>
      </c>
      <c r="V12" s="14">
        <v>9.3854422657370901E-2</v>
      </c>
      <c r="W12" s="14">
        <v>7.01696022706019E-2</v>
      </c>
      <c r="X12" s="14">
        <v>5.2802346833445798E-2</v>
      </c>
      <c r="Y12" s="14">
        <v>3.1853106916083E-2</v>
      </c>
      <c r="Z12" s="14">
        <v>0.100378702040195</v>
      </c>
      <c r="AA12" s="14">
        <v>0.10023189632568701</v>
      </c>
      <c r="AB12" s="14">
        <v>9.5246478236657703E-2</v>
      </c>
      <c r="AC12" s="14">
        <v>7.4577749283395001E-2</v>
      </c>
      <c r="AD12" s="14">
        <v>0.16354970339296901</v>
      </c>
      <c r="AE12" s="14"/>
      <c r="AF12" s="14">
        <v>8.1189075644201206E-2</v>
      </c>
      <c r="AG12" s="14">
        <v>0.10786319078419</v>
      </c>
      <c r="AH12" s="14">
        <v>6.8328546511851204E-2</v>
      </c>
      <c r="AI12" s="14">
        <v>7.6768823900038405E-2</v>
      </c>
      <c r="AJ12" s="14">
        <v>0</v>
      </c>
      <c r="AK12" s="14"/>
      <c r="AL12" s="14">
        <v>6.72623156723334E-2</v>
      </c>
      <c r="AM12" s="14">
        <v>0.15860349417644701</v>
      </c>
      <c r="AN12" s="14">
        <v>7.4706146447049801E-2</v>
      </c>
      <c r="AO12" s="14"/>
      <c r="AP12" s="14">
        <v>8.9513061813463801E-2</v>
      </c>
      <c r="AQ12" s="14">
        <v>7.6957152527818595E-2</v>
      </c>
      <c r="AR12" s="14"/>
      <c r="AS12" s="14">
        <v>8.7602167419971594E-2</v>
      </c>
      <c r="AT12" s="14">
        <v>6.5256667243932601E-2</v>
      </c>
      <c r="AU12" s="14"/>
      <c r="AV12" s="14">
        <v>0.12817400517403801</v>
      </c>
      <c r="AW12" s="14">
        <v>6.1776948623984501E-2</v>
      </c>
      <c r="AX12" s="14"/>
      <c r="AY12" s="14">
        <v>8.7029782896192495E-2</v>
      </c>
      <c r="AZ12" s="14">
        <v>2.4695989401679198E-2</v>
      </c>
      <c r="BA12" s="14"/>
      <c r="BB12" s="14">
        <v>8.5676683164423506E-2</v>
      </c>
      <c r="BC12" s="14">
        <v>3.9604287893199502E-2</v>
      </c>
    </row>
    <row r="13" spans="2:55" x14ac:dyDescent="0.35">
      <c r="B13" s="15" t="s">
        <v>75</v>
      </c>
      <c r="C13" s="14">
        <v>8.2306355337334103E-2</v>
      </c>
      <c r="D13" s="14">
        <v>9.32114645803436E-2</v>
      </c>
      <c r="E13" s="14">
        <v>7.2220972998364302E-2</v>
      </c>
      <c r="F13" s="14"/>
      <c r="G13" s="14">
        <v>4.5282022359462E-2</v>
      </c>
      <c r="H13" s="14">
        <v>0.10453922413552701</v>
      </c>
      <c r="I13" s="14">
        <v>0.112500050277268</v>
      </c>
      <c r="J13" s="14">
        <v>0.104718734569913</v>
      </c>
      <c r="K13" s="14">
        <v>5.7632568153467602E-2</v>
      </c>
      <c r="L13" s="14">
        <v>6.1507120682468899E-2</v>
      </c>
      <c r="M13" s="14"/>
      <c r="N13" s="14">
        <v>9.0088077235922395E-2</v>
      </c>
      <c r="O13" s="14">
        <v>6.8089234523012895E-2</v>
      </c>
      <c r="P13" s="14">
        <v>0.100097152365711</v>
      </c>
      <c r="Q13" s="14">
        <v>7.5477991606800202E-2</v>
      </c>
      <c r="R13" s="14"/>
      <c r="S13" s="14">
        <v>0.137568955543416</v>
      </c>
      <c r="T13" s="14">
        <v>3.5081157396511999E-2</v>
      </c>
      <c r="U13" s="14">
        <v>0.114740392280055</v>
      </c>
      <c r="V13" s="14">
        <v>9.0209416243857199E-2</v>
      </c>
      <c r="W13" s="14">
        <v>2.68548965459528E-2</v>
      </c>
      <c r="X13" s="14">
        <v>8.7134273063448606E-2</v>
      </c>
      <c r="Y13" s="14">
        <v>9.35353367897927E-2</v>
      </c>
      <c r="Z13" s="14">
        <v>4.91777657943245E-2</v>
      </c>
      <c r="AA13" s="14">
        <v>5.8573900928005303E-2</v>
      </c>
      <c r="AB13" s="14">
        <v>8.8445822253321593E-2</v>
      </c>
      <c r="AC13" s="14">
        <v>7.3330632451688693E-2</v>
      </c>
      <c r="AD13" s="14">
        <v>0.11983352164262601</v>
      </c>
      <c r="AE13" s="14"/>
      <c r="AF13" s="14">
        <v>9.9122786219324299E-2</v>
      </c>
      <c r="AG13" s="14">
        <v>7.4374348990856598E-2</v>
      </c>
      <c r="AH13" s="14">
        <v>6.01611269632275E-2</v>
      </c>
      <c r="AI13" s="14">
        <v>0.107326834511762</v>
      </c>
      <c r="AJ13" s="14">
        <v>6.2693918920111197E-2</v>
      </c>
      <c r="AK13" s="14"/>
      <c r="AL13" s="14">
        <v>8.3628217620679304E-2</v>
      </c>
      <c r="AM13" s="14">
        <v>8.1618021027814097E-2</v>
      </c>
      <c r="AN13" s="14">
        <v>5.7231753100258402E-2</v>
      </c>
      <c r="AO13" s="14"/>
      <c r="AP13" s="14">
        <v>6.19964341455084E-2</v>
      </c>
      <c r="AQ13" s="14">
        <v>9.7309545431954997E-2</v>
      </c>
      <c r="AR13" s="14"/>
      <c r="AS13" s="14">
        <v>7.3469994273188802E-2</v>
      </c>
      <c r="AT13" s="14">
        <v>9.3653083958156996E-2</v>
      </c>
      <c r="AU13" s="14"/>
      <c r="AV13" s="14">
        <v>0.137995650052045</v>
      </c>
      <c r="AW13" s="14">
        <v>6.3684792430744999E-2</v>
      </c>
      <c r="AX13" s="14"/>
      <c r="AY13" s="14">
        <v>7.2394756285381001E-2</v>
      </c>
      <c r="AZ13" s="14">
        <v>0.141532681082079</v>
      </c>
      <c r="BA13" s="14"/>
      <c r="BB13" s="14">
        <v>7.6238632255424099E-2</v>
      </c>
      <c r="BC13" s="14">
        <v>7.11876147038943E-2</v>
      </c>
    </row>
    <row r="14" spans="2:55" x14ac:dyDescent="0.35">
      <c r="B14" s="15" t="s">
        <v>76</v>
      </c>
      <c r="C14" s="14">
        <v>0.16818003015022501</v>
      </c>
      <c r="D14" s="14">
        <v>0.16234031524961501</v>
      </c>
      <c r="E14" s="14">
        <v>0.172304347293146</v>
      </c>
      <c r="F14" s="14"/>
      <c r="G14" s="14">
        <v>9.7520731404045893E-2</v>
      </c>
      <c r="H14" s="14">
        <v>0.13264206438123799</v>
      </c>
      <c r="I14" s="14">
        <v>0.13938952930250401</v>
      </c>
      <c r="J14" s="14">
        <v>0.21027741985859699</v>
      </c>
      <c r="K14" s="14">
        <v>0.211026355627668</v>
      </c>
      <c r="L14" s="14">
        <v>0.213611172660262</v>
      </c>
      <c r="M14" s="14"/>
      <c r="N14" s="14">
        <v>0.169371073147906</v>
      </c>
      <c r="O14" s="14">
        <v>0.16597424906005701</v>
      </c>
      <c r="P14" s="14">
        <v>0.133073759559696</v>
      </c>
      <c r="Q14" s="14">
        <v>0.19671213146473601</v>
      </c>
      <c r="R14" s="14"/>
      <c r="S14" s="14">
        <v>0.14764825436397599</v>
      </c>
      <c r="T14" s="14">
        <v>0.160533344128931</v>
      </c>
      <c r="U14" s="14">
        <v>0.18875733685267501</v>
      </c>
      <c r="V14" s="14">
        <v>0.215365666900871</v>
      </c>
      <c r="W14" s="14">
        <v>0.206686146667731</v>
      </c>
      <c r="X14" s="14">
        <v>0.14392278639767001</v>
      </c>
      <c r="Y14" s="14">
        <v>0.154868046734052</v>
      </c>
      <c r="Z14" s="14">
        <v>8.7617811798079495E-2</v>
      </c>
      <c r="AA14" s="14">
        <v>0.20318618140830799</v>
      </c>
      <c r="AB14" s="14">
        <v>0.14363949680872601</v>
      </c>
      <c r="AC14" s="14">
        <v>0.16579150571764401</v>
      </c>
      <c r="AD14" s="14">
        <v>0.207158601099656</v>
      </c>
      <c r="AE14" s="14"/>
      <c r="AF14" s="14">
        <v>0.16271367639310999</v>
      </c>
      <c r="AG14" s="14">
        <v>0.15812957025522301</v>
      </c>
      <c r="AH14" s="14">
        <v>0.218973623609304</v>
      </c>
      <c r="AI14" s="14">
        <v>0.135393987464621</v>
      </c>
      <c r="AJ14" s="14">
        <v>0.147448982533082</v>
      </c>
      <c r="AK14" s="14"/>
      <c r="AL14" s="14">
        <v>0.18128617805047501</v>
      </c>
      <c r="AM14" s="14">
        <v>0.107871088344659</v>
      </c>
      <c r="AN14" s="14">
        <v>0.117831480068053</v>
      </c>
      <c r="AO14" s="14"/>
      <c r="AP14" s="14">
        <v>9.8576853143495499E-2</v>
      </c>
      <c r="AQ14" s="14">
        <v>0.21701380067003201</v>
      </c>
      <c r="AR14" s="14"/>
      <c r="AS14" s="14">
        <v>0.121461438079663</v>
      </c>
      <c r="AT14" s="14">
        <v>0.238411419227189</v>
      </c>
      <c r="AU14" s="14"/>
      <c r="AV14" s="14">
        <v>0.13576102099252901</v>
      </c>
      <c r="AW14" s="14">
        <v>0.18464213282924599</v>
      </c>
      <c r="AX14" s="14"/>
      <c r="AY14" s="14">
        <v>0.145676154648818</v>
      </c>
      <c r="AZ14" s="14">
        <v>0.27647912379760298</v>
      </c>
      <c r="BA14" s="14"/>
      <c r="BB14" s="14">
        <v>0.16104556799928599</v>
      </c>
      <c r="BC14" s="14">
        <v>0.18886171433263499</v>
      </c>
    </row>
    <row r="15" spans="2:55" x14ac:dyDescent="0.35">
      <c r="B15" s="15" t="s">
        <v>77</v>
      </c>
      <c r="C15" s="14">
        <v>0.12527936361410999</v>
      </c>
      <c r="D15" s="14">
        <v>0.13545250468918099</v>
      </c>
      <c r="E15" s="14">
        <v>0.116077242308201</v>
      </c>
      <c r="F15" s="14"/>
      <c r="G15" s="14">
        <v>4.0162434391838003E-2</v>
      </c>
      <c r="H15" s="14">
        <v>4.4867165415523602E-2</v>
      </c>
      <c r="I15" s="14">
        <v>6.4754094182476504E-2</v>
      </c>
      <c r="J15" s="14">
        <v>0.139237341303454</v>
      </c>
      <c r="K15" s="14">
        <v>0.17143229524221201</v>
      </c>
      <c r="L15" s="14">
        <v>0.26565590061141597</v>
      </c>
      <c r="M15" s="14"/>
      <c r="N15" s="14">
        <v>0.133349093529851</v>
      </c>
      <c r="O15" s="14">
        <v>0.124451890238648</v>
      </c>
      <c r="P15" s="14">
        <v>0.114597150436603</v>
      </c>
      <c r="Q15" s="14">
        <v>0.120559989357825</v>
      </c>
      <c r="R15" s="14"/>
      <c r="S15" s="14">
        <v>7.8969932793114497E-2</v>
      </c>
      <c r="T15" s="14">
        <v>0.114310348559633</v>
      </c>
      <c r="U15" s="14">
        <v>0.12722320041281401</v>
      </c>
      <c r="V15" s="14">
        <v>0.112186766898709</v>
      </c>
      <c r="W15" s="14">
        <v>0.29293283400883502</v>
      </c>
      <c r="X15" s="14">
        <v>8.9604327649871099E-2</v>
      </c>
      <c r="Y15" s="14">
        <v>0.104819079062368</v>
      </c>
      <c r="Z15" s="14">
        <v>0.18724048419209699</v>
      </c>
      <c r="AA15" s="14">
        <v>0.13064568784424699</v>
      </c>
      <c r="AB15" s="14">
        <v>0.11120419513593</v>
      </c>
      <c r="AC15" s="14">
        <v>0.19191362302867801</v>
      </c>
      <c r="AD15" s="14">
        <v>0</v>
      </c>
      <c r="AE15" s="14"/>
      <c r="AF15" s="14">
        <v>0.190979892460163</v>
      </c>
      <c r="AG15" s="14">
        <v>0.11946630815315699</v>
      </c>
      <c r="AH15" s="14">
        <v>0.124113259969986</v>
      </c>
      <c r="AI15" s="14">
        <v>0.14074060805591301</v>
      </c>
      <c r="AJ15" s="14">
        <v>2.3341061132328301E-2</v>
      </c>
      <c r="AK15" s="14"/>
      <c r="AL15" s="14">
        <v>0.12575173021332101</v>
      </c>
      <c r="AM15" s="14">
        <v>0.116196476327788</v>
      </c>
      <c r="AN15" s="14">
        <v>0.14907708965328301</v>
      </c>
      <c r="AO15" s="14"/>
      <c r="AP15" s="14">
        <v>8.2810290536057901E-2</v>
      </c>
      <c r="AQ15" s="14">
        <v>0.15353595638349499</v>
      </c>
      <c r="AR15" s="14"/>
      <c r="AS15" s="14">
        <v>7.0843476424882104E-2</v>
      </c>
      <c r="AT15" s="14">
        <v>0.19840517278845499</v>
      </c>
      <c r="AU15" s="14"/>
      <c r="AV15" s="14">
        <v>8.6845471363427601E-2</v>
      </c>
      <c r="AW15" s="14">
        <v>0.14437022602011501</v>
      </c>
      <c r="AX15" s="14"/>
      <c r="AY15" s="14">
        <v>0.112553221280835</v>
      </c>
      <c r="AZ15" s="14">
        <v>0.147141547469401</v>
      </c>
      <c r="BA15" s="14"/>
      <c r="BB15" s="14">
        <v>0.13118380126693999</v>
      </c>
      <c r="BC15" s="14">
        <v>0.12357343431190899</v>
      </c>
    </row>
    <row r="16" spans="2:55" x14ac:dyDescent="0.35">
      <c r="B16" s="15" t="s">
        <v>78</v>
      </c>
      <c r="C16" s="14">
        <v>0.128444236453162</v>
      </c>
      <c r="D16" s="14">
        <v>0.11605078724026301</v>
      </c>
      <c r="E16" s="14">
        <v>0.14085042695427999</v>
      </c>
      <c r="F16" s="14"/>
      <c r="G16" s="14">
        <v>0.15214029231548701</v>
      </c>
      <c r="H16" s="14">
        <v>0.106790374542375</v>
      </c>
      <c r="I16" s="14">
        <v>0.13577174640574399</v>
      </c>
      <c r="J16" s="14">
        <v>0.13984179301575</v>
      </c>
      <c r="K16" s="14">
        <v>0.107906663350192</v>
      </c>
      <c r="L16" s="14">
        <v>0.12977673673961901</v>
      </c>
      <c r="M16" s="14"/>
      <c r="N16" s="14">
        <v>0.12038614667148</v>
      </c>
      <c r="O16" s="14">
        <v>0.154629959256851</v>
      </c>
      <c r="P16" s="14">
        <v>0.142572362510381</v>
      </c>
      <c r="Q16" s="14">
        <v>0.100447029749704</v>
      </c>
      <c r="R16" s="14"/>
      <c r="S16" s="14">
        <v>0.10018946010071</v>
      </c>
      <c r="T16" s="14">
        <v>0.212983555388958</v>
      </c>
      <c r="U16" s="14">
        <v>0.13322759989077601</v>
      </c>
      <c r="V16" s="14">
        <v>0.123308235119287</v>
      </c>
      <c r="W16" s="14">
        <v>5.2943046608510298E-2</v>
      </c>
      <c r="X16" s="14">
        <v>0.18679965739252799</v>
      </c>
      <c r="Y16" s="14">
        <v>0.19240719293549399</v>
      </c>
      <c r="Z16" s="14">
        <v>9.07063190224561E-2</v>
      </c>
      <c r="AA16" s="14">
        <v>8.7625021790183999E-2</v>
      </c>
      <c r="AB16" s="14">
        <v>5.7879499376864402E-2</v>
      </c>
      <c r="AC16" s="14">
        <v>0.203394503657952</v>
      </c>
      <c r="AD16" s="14">
        <v>0.12013661081890201</v>
      </c>
      <c r="AE16" s="14"/>
      <c r="AF16" s="14">
        <v>0.11967223113822301</v>
      </c>
      <c r="AG16" s="14">
        <v>0.100190663695448</v>
      </c>
      <c r="AH16" s="14">
        <v>0.14416259858793401</v>
      </c>
      <c r="AI16" s="14">
        <v>0.15223339140186401</v>
      </c>
      <c r="AJ16" s="14">
        <v>0.23688883709654099</v>
      </c>
      <c r="AK16" s="14"/>
      <c r="AL16" s="14">
        <v>0.131448762057394</v>
      </c>
      <c r="AM16" s="14">
        <v>0.12514870061488001</v>
      </c>
      <c r="AN16" s="14">
        <v>7.7867651144229305E-2</v>
      </c>
      <c r="AO16" s="14"/>
      <c r="AP16" s="14">
        <v>0.14332690076079099</v>
      </c>
      <c r="AQ16" s="14">
        <v>0.117598721937154</v>
      </c>
      <c r="AR16" s="14"/>
      <c r="AS16" s="14">
        <v>0.16004307652191399</v>
      </c>
      <c r="AT16" s="14">
        <v>8.5150211875655593E-2</v>
      </c>
      <c r="AU16" s="14"/>
      <c r="AV16" s="14">
        <v>0.120665319085958</v>
      </c>
      <c r="AW16" s="14">
        <v>0.12992320702635299</v>
      </c>
      <c r="AX16" s="14"/>
      <c r="AY16" s="14">
        <v>0.13521119523035099</v>
      </c>
      <c r="AZ16" s="14">
        <v>7.8171817933652493E-2</v>
      </c>
      <c r="BA16" s="14"/>
      <c r="BB16" s="14">
        <v>0.13651270511233901</v>
      </c>
      <c r="BC16" s="14">
        <v>0.116017446280342</v>
      </c>
    </row>
    <row r="17" spans="2:55" x14ac:dyDescent="0.35">
      <c r="B17" s="15" t="s">
        <v>449</v>
      </c>
      <c r="C17" s="20">
        <v>0.315887506079784</v>
      </c>
      <c r="D17" s="20">
        <v>0.25846852136482801</v>
      </c>
      <c r="E17" s="20">
        <v>0.37010306205777599</v>
      </c>
      <c r="F17" s="20"/>
      <c r="G17" s="20">
        <v>0.30954216553242297</v>
      </c>
      <c r="H17" s="20">
        <v>0.32264291158437203</v>
      </c>
      <c r="I17" s="20">
        <v>0.30073317216800499</v>
      </c>
      <c r="J17" s="20">
        <v>0.33105201900620601</v>
      </c>
      <c r="K17" s="20">
        <v>0.33129712469660599</v>
      </c>
      <c r="L17" s="20">
        <v>0.30540854945039703</v>
      </c>
      <c r="M17" s="20"/>
      <c r="N17" s="20">
        <v>0.28851058491381198</v>
      </c>
      <c r="O17" s="20">
        <v>0.337230915211363</v>
      </c>
      <c r="P17" s="20">
        <v>0.28355680077907502</v>
      </c>
      <c r="Q17" s="20">
        <v>0.350123163135305</v>
      </c>
      <c r="R17" s="20"/>
      <c r="S17" s="20">
        <v>0.24052751960031399</v>
      </c>
      <c r="T17" s="20">
        <v>0.40859346852057699</v>
      </c>
      <c r="U17" s="20">
        <v>0.32313561179174499</v>
      </c>
      <c r="V17" s="20">
        <v>0.290950027248362</v>
      </c>
      <c r="W17" s="20">
        <v>0.251377064778329</v>
      </c>
      <c r="X17" s="20">
        <v>0.26535293849108899</v>
      </c>
      <c r="Y17" s="20">
        <v>0.328357639350357</v>
      </c>
      <c r="Z17" s="20">
        <v>0.44252545745314897</v>
      </c>
      <c r="AA17" s="20">
        <v>0.30075588558502298</v>
      </c>
      <c r="AB17" s="20">
        <v>0.403690828791536</v>
      </c>
      <c r="AC17" s="20">
        <v>0.26696082617202199</v>
      </c>
      <c r="AD17" s="20">
        <v>0.31483656181713698</v>
      </c>
      <c r="AE17" s="20"/>
      <c r="AF17" s="20">
        <v>0.30210660400949102</v>
      </c>
      <c r="AG17" s="20">
        <v>0.298236544222305</v>
      </c>
      <c r="AH17" s="20">
        <v>0.36275968265056602</v>
      </c>
      <c r="AI17" s="20">
        <v>0.238876838185483</v>
      </c>
      <c r="AJ17" s="20">
        <v>0.38801664785045098</v>
      </c>
      <c r="AK17" s="20"/>
      <c r="AL17" s="20">
        <v>0.34094667957597202</v>
      </c>
      <c r="AM17" s="20">
        <v>0.13151640341138601</v>
      </c>
      <c r="AN17" s="20">
        <v>0.47562098953786902</v>
      </c>
      <c r="AO17" s="20"/>
      <c r="AP17" s="20">
        <v>0.426753139504984</v>
      </c>
      <c r="AQ17" s="20">
        <v>0.242157475935664</v>
      </c>
      <c r="AR17" s="20"/>
      <c r="AS17" s="20">
        <v>0.37568567198717201</v>
      </c>
      <c r="AT17" s="20">
        <v>0.24055022562327799</v>
      </c>
      <c r="AU17" s="20"/>
      <c r="AV17" s="20">
        <v>0.24629308113269499</v>
      </c>
      <c r="AW17" s="20">
        <v>0.339756849925335</v>
      </c>
      <c r="AX17" s="20"/>
      <c r="AY17" s="20">
        <v>0.34061817920723703</v>
      </c>
      <c r="AZ17" s="20">
        <v>0.25334832822603898</v>
      </c>
      <c r="BA17" s="20"/>
      <c r="BB17" s="20">
        <v>0.32312101288337503</v>
      </c>
      <c r="BC17" s="20">
        <v>0.30893736173825698</v>
      </c>
    </row>
    <row r="18" spans="2:55" x14ac:dyDescent="0.35">
      <c r="B18" s="16" t="s">
        <v>384</v>
      </c>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462</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1352</v>
      </c>
      <c r="D7" s="10">
        <v>664</v>
      </c>
      <c r="E7" s="10">
        <v>686</v>
      </c>
      <c r="F7" s="10"/>
      <c r="G7" s="10">
        <v>131</v>
      </c>
      <c r="H7" s="10">
        <v>218</v>
      </c>
      <c r="I7" s="10">
        <v>234</v>
      </c>
      <c r="J7" s="10">
        <v>248</v>
      </c>
      <c r="K7" s="10">
        <v>214</v>
      </c>
      <c r="L7" s="10">
        <v>307</v>
      </c>
      <c r="M7" s="10"/>
      <c r="N7" s="10">
        <v>408</v>
      </c>
      <c r="O7" s="10">
        <v>378</v>
      </c>
      <c r="P7" s="10">
        <v>250</v>
      </c>
      <c r="Q7" s="10">
        <v>312</v>
      </c>
      <c r="R7" s="10"/>
      <c r="S7" s="10">
        <v>199</v>
      </c>
      <c r="T7" s="10">
        <v>179</v>
      </c>
      <c r="U7" s="10">
        <v>107</v>
      </c>
      <c r="V7" s="10">
        <v>121</v>
      </c>
      <c r="W7" s="10">
        <v>99</v>
      </c>
      <c r="X7" s="10">
        <v>120</v>
      </c>
      <c r="Y7" s="10">
        <v>101</v>
      </c>
      <c r="Z7" s="10">
        <v>62</v>
      </c>
      <c r="AA7" s="10">
        <v>151</v>
      </c>
      <c r="AB7" s="10">
        <v>124</v>
      </c>
      <c r="AC7" s="10">
        <v>65</v>
      </c>
      <c r="AD7" s="10">
        <v>24</v>
      </c>
      <c r="AE7" s="10"/>
      <c r="AF7" s="10">
        <v>305</v>
      </c>
      <c r="AG7" s="10">
        <v>476</v>
      </c>
      <c r="AH7" s="10">
        <v>129</v>
      </c>
      <c r="AI7" s="10">
        <v>148</v>
      </c>
      <c r="AJ7" s="10">
        <v>61</v>
      </c>
      <c r="AK7" s="10"/>
      <c r="AL7" s="10">
        <v>1147</v>
      </c>
      <c r="AM7" s="10">
        <v>138</v>
      </c>
      <c r="AN7" s="10">
        <v>67</v>
      </c>
      <c r="AO7" s="10"/>
      <c r="AP7" s="10">
        <v>563</v>
      </c>
      <c r="AQ7" s="10">
        <v>773</v>
      </c>
      <c r="AR7" s="10"/>
      <c r="AS7" s="10">
        <v>780</v>
      </c>
      <c r="AT7" s="10">
        <v>541</v>
      </c>
      <c r="AU7" s="10"/>
      <c r="AV7" s="10">
        <v>325</v>
      </c>
      <c r="AW7" s="10">
        <v>1002</v>
      </c>
      <c r="AX7" s="10"/>
      <c r="AY7" s="10">
        <v>988</v>
      </c>
      <c r="AZ7" s="10">
        <v>121</v>
      </c>
      <c r="BA7" s="10"/>
      <c r="BB7" s="10">
        <v>953</v>
      </c>
      <c r="BC7" s="10">
        <v>156</v>
      </c>
    </row>
    <row r="8" spans="2:55" ht="30" customHeight="1" x14ac:dyDescent="0.35">
      <c r="B8" s="11" t="s">
        <v>19</v>
      </c>
      <c r="C8" s="11">
        <v>1349</v>
      </c>
      <c r="D8" s="11">
        <v>677</v>
      </c>
      <c r="E8" s="11">
        <v>670</v>
      </c>
      <c r="F8" s="11"/>
      <c r="G8" s="11">
        <v>158</v>
      </c>
      <c r="H8" s="11">
        <v>230</v>
      </c>
      <c r="I8" s="11">
        <v>229</v>
      </c>
      <c r="J8" s="11">
        <v>238</v>
      </c>
      <c r="K8" s="11">
        <v>205</v>
      </c>
      <c r="L8" s="11">
        <v>288</v>
      </c>
      <c r="M8" s="11"/>
      <c r="N8" s="11">
        <v>368</v>
      </c>
      <c r="O8" s="11">
        <v>350</v>
      </c>
      <c r="P8" s="11">
        <v>304</v>
      </c>
      <c r="Q8" s="11">
        <v>322</v>
      </c>
      <c r="R8" s="11"/>
      <c r="S8" s="11">
        <v>204</v>
      </c>
      <c r="T8" s="11">
        <v>171</v>
      </c>
      <c r="U8" s="11">
        <v>101</v>
      </c>
      <c r="V8" s="11">
        <v>121</v>
      </c>
      <c r="W8" s="11">
        <v>91</v>
      </c>
      <c r="X8" s="11">
        <v>113</v>
      </c>
      <c r="Y8" s="11">
        <v>101</v>
      </c>
      <c r="Z8" s="11">
        <v>58</v>
      </c>
      <c r="AA8" s="11">
        <v>143</v>
      </c>
      <c r="AB8" s="11">
        <v>132</v>
      </c>
      <c r="AC8" s="11">
        <v>70</v>
      </c>
      <c r="AD8" s="11">
        <v>44</v>
      </c>
      <c r="AE8" s="11"/>
      <c r="AF8" s="11">
        <v>291</v>
      </c>
      <c r="AG8" s="11">
        <v>470</v>
      </c>
      <c r="AH8" s="11">
        <v>122</v>
      </c>
      <c r="AI8" s="11">
        <v>152</v>
      </c>
      <c r="AJ8" s="11">
        <v>64</v>
      </c>
      <c r="AK8" s="11"/>
      <c r="AL8" s="11">
        <v>1140</v>
      </c>
      <c r="AM8" s="11">
        <v>145</v>
      </c>
      <c r="AN8" s="11">
        <v>64</v>
      </c>
      <c r="AO8" s="11"/>
      <c r="AP8" s="11">
        <v>566</v>
      </c>
      <c r="AQ8" s="11">
        <v>766</v>
      </c>
      <c r="AR8" s="11"/>
      <c r="AS8" s="11">
        <v>784</v>
      </c>
      <c r="AT8" s="11">
        <v>530</v>
      </c>
      <c r="AU8" s="11"/>
      <c r="AV8" s="11">
        <v>328</v>
      </c>
      <c r="AW8" s="11">
        <v>994</v>
      </c>
      <c r="AX8" s="11"/>
      <c r="AY8" s="11">
        <v>986</v>
      </c>
      <c r="AZ8" s="11">
        <v>116</v>
      </c>
      <c r="BA8" s="11"/>
      <c r="BB8" s="11">
        <v>954</v>
      </c>
      <c r="BC8" s="11">
        <v>155</v>
      </c>
    </row>
    <row r="9" spans="2:55" x14ac:dyDescent="0.35">
      <c r="B9" s="15" t="s">
        <v>71</v>
      </c>
      <c r="C9" s="14">
        <v>6.1509425003213299E-3</v>
      </c>
      <c r="D9" s="14">
        <v>3.6492243943632599E-3</v>
      </c>
      <c r="E9" s="14">
        <v>8.6965158017373607E-3</v>
      </c>
      <c r="F9" s="14"/>
      <c r="G9" s="14">
        <v>1.62495891758942E-2</v>
      </c>
      <c r="H9" s="14">
        <v>3.3902506472862602E-3</v>
      </c>
      <c r="I9" s="14">
        <v>1.7888503881022401E-2</v>
      </c>
      <c r="J9" s="14">
        <v>0</v>
      </c>
      <c r="K9" s="14">
        <v>0</v>
      </c>
      <c r="L9" s="14">
        <v>2.9483806971540602E-3</v>
      </c>
      <c r="M9" s="14"/>
      <c r="N9" s="14">
        <v>7.0976935521998002E-3</v>
      </c>
      <c r="O9" s="14">
        <v>0</v>
      </c>
      <c r="P9" s="14">
        <v>9.2405822046080794E-3</v>
      </c>
      <c r="Q9" s="14">
        <v>8.9192893478645206E-3</v>
      </c>
      <c r="R9" s="14"/>
      <c r="S9" s="14">
        <v>4.1639740560106197E-3</v>
      </c>
      <c r="T9" s="14">
        <v>0</v>
      </c>
      <c r="U9" s="14">
        <v>0</v>
      </c>
      <c r="V9" s="14">
        <v>7.7282759019020198E-3</v>
      </c>
      <c r="W9" s="14">
        <v>1.82897617170437E-2</v>
      </c>
      <c r="X9" s="14">
        <v>6.9121354844643998E-3</v>
      </c>
      <c r="Y9" s="14">
        <v>1.20298893482172E-2</v>
      </c>
      <c r="Z9" s="14">
        <v>0</v>
      </c>
      <c r="AA9" s="14">
        <v>1.9924262706332099E-2</v>
      </c>
      <c r="AB9" s="14">
        <v>0</v>
      </c>
      <c r="AC9" s="14">
        <v>0</v>
      </c>
      <c r="AD9" s="14">
        <v>0</v>
      </c>
      <c r="AE9" s="14"/>
      <c r="AF9" s="14">
        <v>8.3883964766248605E-3</v>
      </c>
      <c r="AG9" s="14">
        <v>1.71729612387978E-3</v>
      </c>
      <c r="AH9" s="14">
        <v>9.4139214111075495E-3</v>
      </c>
      <c r="AI9" s="14">
        <v>1.4126152550950699E-2</v>
      </c>
      <c r="AJ9" s="14">
        <v>1.40842677739374E-2</v>
      </c>
      <c r="AK9" s="14"/>
      <c r="AL9" s="14">
        <v>3.2678961636661398E-3</v>
      </c>
      <c r="AM9" s="14">
        <v>2.5981832023155699E-2</v>
      </c>
      <c r="AN9" s="14">
        <v>1.26460138404211E-2</v>
      </c>
      <c r="AO9" s="14"/>
      <c r="AP9" s="14">
        <v>5.1117501988641196E-3</v>
      </c>
      <c r="AQ9" s="14">
        <v>7.0510170259336898E-3</v>
      </c>
      <c r="AR9" s="14"/>
      <c r="AS9" s="14">
        <v>2.0238397777525398E-3</v>
      </c>
      <c r="AT9" s="14">
        <v>1.0483805260386199E-2</v>
      </c>
      <c r="AU9" s="14"/>
      <c r="AV9" s="14">
        <v>1.09688944570604E-2</v>
      </c>
      <c r="AW9" s="14">
        <v>3.8255428281147E-3</v>
      </c>
      <c r="AX9" s="14"/>
      <c r="AY9" s="14">
        <v>8.4172947308344803E-3</v>
      </c>
      <c r="AZ9" s="14">
        <v>0</v>
      </c>
      <c r="BA9" s="14"/>
      <c r="BB9" s="14">
        <v>8.6909984530858797E-3</v>
      </c>
      <c r="BC9" s="14">
        <v>0</v>
      </c>
    </row>
    <row r="10" spans="2:55" x14ac:dyDescent="0.35">
      <c r="B10" s="15" t="s">
        <v>72</v>
      </c>
      <c r="C10" s="14">
        <v>1.4263755831987E-2</v>
      </c>
      <c r="D10" s="14">
        <v>1.6643550616504101E-2</v>
      </c>
      <c r="E10" s="14">
        <v>1.1903490908067201E-2</v>
      </c>
      <c r="F10" s="14"/>
      <c r="G10" s="14">
        <v>3.9228016790819303E-2</v>
      </c>
      <c r="H10" s="14">
        <v>3.5070190701581398E-2</v>
      </c>
      <c r="I10" s="14">
        <v>2.1756558238596801E-2</v>
      </c>
      <c r="J10" s="14">
        <v>0</v>
      </c>
      <c r="K10" s="14">
        <v>0</v>
      </c>
      <c r="L10" s="14">
        <v>0</v>
      </c>
      <c r="M10" s="14"/>
      <c r="N10" s="14">
        <v>2.6582869640381999E-2</v>
      </c>
      <c r="O10" s="14">
        <v>1.33036527843053E-2</v>
      </c>
      <c r="P10" s="14">
        <v>1.1877912545573299E-2</v>
      </c>
      <c r="Q10" s="14">
        <v>3.6551926010281398E-3</v>
      </c>
      <c r="R10" s="14"/>
      <c r="S10" s="14">
        <v>1.1347272112353E-2</v>
      </c>
      <c r="T10" s="14">
        <v>1.10710459716155E-2</v>
      </c>
      <c r="U10" s="14">
        <v>9.3694861100757001E-3</v>
      </c>
      <c r="V10" s="14">
        <v>0</v>
      </c>
      <c r="W10" s="14">
        <v>2.2729889723196499E-2</v>
      </c>
      <c r="X10" s="14">
        <v>2.0789153676478999E-2</v>
      </c>
      <c r="Y10" s="14">
        <v>9.8847960742190696E-3</v>
      </c>
      <c r="Z10" s="14">
        <v>1.5848095379759099E-2</v>
      </c>
      <c r="AA10" s="14">
        <v>3.1054023785751499E-2</v>
      </c>
      <c r="AB10" s="14">
        <v>9.6182337266864093E-3</v>
      </c>
      <c r="AC10" s="14">
        <v>2.90588248546087E-2</v>
      </c>
      <c r="AD10" s="14">
        <v>0</v>
      </c>
      <c r="AE10" s="14"/>
      <c r="AF10" s="14">
        <v>4.0409376140066898E-3</v>
      </c>
      <c r="AG10" s="14">
        <v>2.8134319270825499E-2</v>
      </c>
      <c r="AH10" s="14">
        <v>1.5425835490853201E-2</v>
      </c>
      <c r="AI10" s="14">
        <v>6.4718563660980501E-3</v>
      </c>
      <c r="AJ10" s="14">
        <v>0</v>
      </c>
      <c r="AK10" s="14"/>
      <c r="AL10" s="14">
        <v>5.7303712545083698E-3</v>
      </c>
      <c r="AM10" s="14">
        <v>8.1333168935933495E-2</v>
      </c>
      <c r="AN10" s="14">
        <v>1.44835972242289E-2</v>
      </c>
      <c r="AO10" s="14"/>
      <c r="AP10" s="14">
        <v>1.7538953961872002E-2</v>
      </c>
      <c r="AQ10" s="14">
        <v>1.09156435506553E-2</v>
      </c>
      <c r="AR10" s="14"/>
      <c r="AS10" s="14">
        <v>1.5858949208677999E-2</v>
      </c>
      <c r="AT10" s="14">
        <v>1.1051122338761399E-2</v>
      </c>
      <c r="AU10" s="14"/>
      <c r="AV10" s="14">
        <v>2.77712106178311E-2</v>
      </c>
      <c r="AW10" s="14">
        <v>9.2456283317432098E-3</v>
      </c>
      <c r="AX10" s="14"/>
      <c r="AY10" s="14">
        <v>1.8556444369825401E-2</v>
      </c>
      <c r="AZ10" s="14">
        <v>0</v>
      </c>
      <c r="BA10" s="14"/>
      <c r="BB10" s="14">
        <v>1.8107663188205399E-2</v>
      </c>
      <c r="BC10" s="14">
        <v>0</v>
      </c>
    </row>
    <row r="11" spans="2:55" x14ac:dyDescent="0.35">
      <c r="B11" s="15" t="s">
        <v>73</v>
      </c>
      <c r="C11" s="14">
        <v>3.0871634962240099E-2</v>
      </c>
      <c r="D11" s="14">
        <v>4.0802376303242599E-2</v>
      </c>
      <c r="E11" s="14">
        <v>2.0935153965261799E-2</v>
      </c>
      <c r="F11" s="14"/>
      <c r="G11" s="14">
        <v>7.9998127249676101E-2</v>
      </c>
      <c r="H11" s="14">
        <v>6.6307961144274105E-2</v>
      </c>
      <c r="I11" s="14">
        <v>2.2398401487444701E-2</v>
      </c>
      <c r="J11" s="14">
        <v>2.1675877381046399E-2</v>
      </c>
      <c r="K11" s="14">
        <v>1.10134513083028E-2</v>
      </c>
      <c r="L11" s="14">
        <v>4.22139595233058E-3</v>
      </c>
      <c r="M11" s="14"/>
      <c r="N11" s="14">
        <v>2.4813111768024101E-2</v>
      </c>
      <c r="O11" s="14">
        <v>1.7198664998735898E-2</v>
      </c>
      <c r="P11" s="14">
        <v>6.6465368294652494E-2</v>
      </c>
      <c r="Q11" s="14">
        <v>1.9394027646800802E-2</v>
      </c>
      <c r="R11" s="14"/>
      <c r="S11" s="14">
        <v>6.1923244504863403E-2</v>
      </c>
      <c r="T11" s="14">
        <v>1.0372452162958399E-2</v>
      </c>
      <c r="U11" s="14">
        <v>4.6094595916885202E-2</v>
      </c>
      <c r="V11" s="14">
        <v>6.0627542348916999E-2</v>
      </c>
      <c r="W11" s="14">
        <v>4.3408961824322898E-2</v>
      </c>
      <c r="X11" s="14">
        <v>2.40960474232172E-2</v>
      </c>
      <c r="Y11" s="14">
        <v>9.4705127471622803E-3</v>
      </c>
      <c r="Z11" s="14">
        <v>0</v>
      </c>
      <c r="AA11" s="14">
        <v>2.0586621936897101E-2</v>
      </c>
      <c r="AB11" s="14">
        <v>1.9083715384679199E-2</v>
      </c>
      <c r="AC11" s="14">
        <v>3.0750052364143202E-2</v>
      </c>
      <c r="AD11" s="14">
        <v>0</v>
      </c>
      <c r="AE11" s="14"/>
      <c r="AF11" s="14">
        <v>2.1399075108099502E-2</v>
      </c>
      <c r="AG11" s="14">
        <v>3.7068831287225198E-2</v>
      </c>
      <c r="AH11" s="14">
        <v>3.03033556979239E-2</v>
      </c>
      <c r="AI11" s="14">
        <v>5.83615453009333E-2</v>
      </c>
      <c r="AJ11" s="14">
        <v>3.7691953983512598E-2</v>
      </c>
      <c r="AK11" s="14"/>
      <c r="AL11" s="14">
        <v>2.2788255878987401E-2</v>
      </c>
      <c r="AM11" s="14">
        <v>9.4625545504648703E-2</v>
      </c>
      <c r="AN11" s="14">
        <v>3.0577397006397299E-2</v>
      </c>
      <c r="AO11" s="14"/>
      <c r="AP11" s="14">
        <v>2.8791907881425001E-2</v>
      </c>
      <c r="AQ11" s="14">
        <v>3.0035540363397301E-2</v>
      </c>
      <c r="AR11" s="14"/>
      <c r="AS11" s="14">
        <v>3.3888374029791203E-2</v>
      </c>
      <c r="AT11" s="14">
        <v>2.1019618794426601E-2</v>
      </c>
      <c r="AU11" s="14"/>
      <c r="AV11" s="14">
        <v>4.8156598992528797E-2</v>
      </c>
      <c r="AW11" s="14">
        <v>2.2995952776413101E-2</v>
      </c>
      <c r="AX11" s="14"/>
      <c r="AY11" s="14">
        <v>4.0266055273554202E-2</v>
      </c>
      <c r="AZ11" s="14">
        <v>6.8656977982976203E-3</v>
      </c>
      <c r="BA11" s="14"/>
      <c r="BB11" s="14">
        <v>3.26544558548948E-2</v>
      </c>
      <c r="BC11" s="14">
        <v>1.9965865645346501E-2</v>
      </c>
    </row>
    <row r="12" spans="2:55" x14ac:dyDescent="0.35">
      <c r="B12" s="15" t="s">
        <v>74</v>
      </c>
      <c r="C12" s="14">
        <v>4.7943477984868997E-2</v>
      </c>
      <c r="D12" s="14">
        <v>5.9990427387915497E-2</v>
      </c>
      <c r="E12" s="14">
        <v>3.5921516461863E-2</v>
      </c>
      <c r="F12" s="14"/>
      <c r="G12" s="14">
        <v>9.5983180082987396E-2</v>
      </c>
      <c r="H12" s="14">
        <v>0.11350201774659099</v>
      </c>
      <c r="I12" s="14">
        <v>4.9485912926751099E-2</v>
      </c>
      <c r="J12" s="14">
        <v>2.7724898500843701E-2</v>
      </c>
      <c r="K12" s="14">
        <v>2.0498495769006499E-2</v>
      </c>
      <c r="L12" s="14">
        <v>4.4106783948565202E-3</v>
      </c>
      <c r="M12" s="14"/>
      <c r="N12" s="14">
        <v>4.69919030146791E-2</v>
      </c>
      <c r="O12" s="14">
        <v>3.9666299990621302E-2</v>
      </c>
      <c r="P12" s="14">
        <v>5.6295058646097698E-2</v>
      </c>
      <c r="Q12" s="14">
        <v>5.0738819662147598E-2</v>
      </c>
      <c r="R12" s="14"/>
      <c r="S12" s="14">
        <v>8.5940479529428307E-2</v>
      </c>
      <c r="T12" s="14">
        <v>1.7916498206406901E-2</v>
      </c>
      <c r="U12" s="14">
        <v>1.8788705753038301E-2</v>
      </c>
      <c r="V12" s="14">
        <v>1.7878673818029201E-2</v>
      </c>
      <c r="W12" s="14">
        <v>1.28125587114936E-2</v>
      </c>
      <c r="X12" s="14">
        <v>5.1621413318626998E-2</v>
      </c>
      <c r="Y12" s="14">
        <v>7.63688941641395E-2</v>
      </c>
      <c r="Z12" s="14">
        <v>7.9960192094130897E-2</v>
      </c>
      <c r="AA12" s="14">
        <v>6.0542870167571497E-2</v>
      </c>
      <c r="AB12" s="14">
        <v>6.5549143660976E-2</v>
      </c>
      <c r="AC12" s="14">
        <v>4.7258203092703399E-2</v>
      </c>
      <c r="AD12" s="14">
        <v>0</v>
      </c>
      <c r="AE12" s="14"/>
      <c r="AF12" s="14">
        <v>6.6457091991492495E-2</v>
      </c>
      <c r="AG12" s="14">
        <v>6.4335525026469401E-2</v>
      </c>
      <c r="AH12" s="14">
        <v>0</v>
      </c>
      <c r="AI12" s="14">
        <v>1.90879272266056E-2</v>
      </c>
      <c r="AJ12" s="14">
        <v>4.5909295532250503E-2</v>
      </c>
      <c r="AK12" s="14"/>
      <c r="AL12" s="14">
        <v>3.6131313056196601E-2</v>
      </c>
      <c r="AM12" s="14">
        <v>0.153362079255149</v>
      </c>
      <c r="AN12" s="14">
        <v>1.9696204688789701E-2</v>
      </c>
      <c r="AO12" s="14"/>
      <c r="AP12" s="14">
        <v>5.83779014389001E-2</v>
      </c>
      <c r="AQ12" s="14">
        <v>4.0075147646826799E-2</v>
      </c>
      <c r="AR12" s="14"/>
      <c r="AS12" s="14">
        <v>5.67400651444602E-2</v>
      </c>
      <c r="AT12" s="14">
        <v>3.4809111378009301E-2</v>
      </c>
      <c r="AU12" s="14"/>
      <c r="AV12" s="14">
        <v>0.112109213951135</v>
      </c>
      <c r="AW12" s="14">
        <v>2.49901609124977E-2</v>
      </c>
      <c r="AX12" s="14"/>
      <c r="AY12" s="14">
        <v>5.2157039042866997E-2</v>
      </c>
      <c r="AZ12" s="14">
        <v>7.2551047022318101E-3</v>
      </c>
      <c r="BA12" s="14"/>
      <c r="BB12" s="14">
        <v>5.1924448919135599E-2</v>
      </c>
      <c r="BC12" s="14">
        <v>3.4080537431140298E-2</v>
      </c>
    </row>
    <row r="13" spans="2:55" x14ac:dyDescent="0.35">
      <c r="B13" s="15" t="s">
        <v>75</v>
      </c>
      <c r="C13" s="14">
        <v>4.4989635480339699E-2</v>
      </c>
      <c r="D13" s="14">
        <v>5.87792742530866E-2</v>
      </c>
      <c r="E13" s="14">
        <v>3.1198487589597101E-2</v>
      </c>
      <c r="F13" s="14"/>
      <c r="G13" s="14">
        <v>0.104365751368808</v>
      </c>
      <c r="H13" s="14">
        <v>7.3328498396129704E-2</v>
      </c>
      <c r="I13" s="14">
        <v>4.2742276054762801E-2</v>
      </c>
      <c r="J13" s="14">
        <v>3.5624424682139499E-2</v>
      </c>
      <c r="K13" s="14">
        <v>3.5765659566852397E-2</v>
      </c>
      <c r="L13" s="14">
        <v>6.0092663511194903E-3</v>
      </c>
      <c r="M13" s="14"/>
      <c r="N13" s="14">
        <v>5.0434580392560401E-2</v>
      </c>
      <c r="O13" s="14">
        <v>3.9962570087904097E-2</v>
      </c>
      <c r="P13" s="14">
        <v>5.07240932822954E-2</v>
      </c>
      <c r="Q13" s="14">
        <v>3.9369919714004803E-2</v>
      </c>
      <c r="R13" s="14"/>
      <c r="S13" s="14">
        <v>7.3516369006460205E-2</v>
      </c>
      <c r="T13" s="14">
        <v>3.1529136891638297E-2</v>
      </c>
      <c r="U13" s="14">
        <v>0</v>
      </c>
      <c r="V13" s="14">
        <v>3.6738016767993098E-2</v>
      </c>
      <c r="W13" s="14">
        <v>1.82897617170437E-2</v>
      </c>
      <c r="X13" s="14">
        <v>5.1461749919195499E-2</v>
      </c>
      <c r="Y13" s="14">
        <v>6.5849789988583304E-2</v>
      </c>
      <c r="Z13" s="14">
        <v>8.8560797442703607E-2</v>
      </c>
      <c r="AA13" s="14">
        <v>3.02494186601855E-2</v>
      </c>
      <c r="AB13" s="14">
        <v>7.1814680845824999E-2</v>
      </c>
      <c r="AC13" s="14">
        <v>1.7830390940259799E-2</v>
      </c>
      <c r="AD13" s="14">
        <v>3.4401305644633999E-2</v>
      </c>
      <c r="AE13" s="14"/>
      <c r="AF13" s="14">
        <v>4.6948370057260401E-2</v>
      </c>
      <c r="AG13" s="14">
        <v>5.0598305580788601E-2</v>
      </c>
      <c r="AH13" s="14">
        <v>5.1429987662731498E-2</v>
      </c>
      <c r="AI13" s="14">
        <v>3.8025496827374099E-2</v>
      </c>
      <c r="AJ13" s="14">
        <v>5.1388075395002397E-2</v>
      </c>
      <c r="AK13" s="14"/>
      <c r="AL13" s="14">
        <v>4.1596715880200801E-2</v>
      </c>
      <c r="AM13" s="14">
        <v>7.0485700414486305E-2</v>
      </c>
      <c r="AN13" s="14">
        <v>4.7735148231939202E-2</v>
      </c>
      <c r="AO13" s="14"/>
      <c r="AP13" s="14">
        <v>3.4342469466986103E-2</v>
      </c>
      <c r="AQ13" s="14">
        <v>5.14307498071052E-2</v>
      </c>
      <c r="AR13" s="14"/>
      <c r="AS13" s="14">
        <v>5.1933779431300398E-2</v>
      </c>
      <c r="AT13" s="14">
        <v>3.7674673216244098E-2</v>
      </c>
      <c r="AU13" s="14"/>
      <c r="AV13" s="14">
        <v>7.0816614203547498E-2</v>
      </c>
      <c r="AW13" s="14">
        <v>3.6189933594990897E-2</v>
      </c>
      <c r="AX13" s="14"/>
      <c r="AY13" s="14">
        <v>4.5029868166157901E-2</v>
      </c>
      <c r="AZ13" s="14">
        <v>3.4178071135179802E-2</v>
      </c>
      <c r="BA13" s="14"/>
      <c r="BB13" s="14">
        <v>4.6309899951194E-2</v>
      </c>
      <c r="BC13" s="14">
        <v>3.8408092251016997E-2</v>
      </c>
    </row>
    <row r="14" spans="2:55" x14ac:dyDescent="0.35">
      <c r="B14" s="15" t="s">
        <v>76</v>
      </c>
      <c r="C14" s="14">
        <v>0.36411394026636401</v>
      </c>
      <c r="D14" s="14">
        <v>0.35348809228109301</v>
      </c>
      <c r="E14" s="14">
        <v>0.37595519683673501</v>
      </c>
      <c r="F14" s="14"/>
      <c r="G14" s="14">
        <v>0.30620451406504201</v>
      </c>
      <c r="H14" s="14">
        <v>0.25161017093286803</v>
      </c>
      <c r="I14" s="14">
        <v>0.39906639454027598</v>
      </c>
      <c r="J14" s="14">
        <v>0.382139511890082</v>
      </c>
      <c r="K14" s="14">
        <v>0.35635865106202103</v>
      </c>
      <c r="L14" s="14">
        <v>0.44828398438877698</v>
      </c>
      <c r="M14" s="14"/>
      <c r="N14" s="14">
        <v>0.40953688339103</v>
      </c>
      <c r="O14" s="14">
        <v>0.310422931950737</v>
      </c>
      <c r="P14" s="14">
        <v>0.39136531131768099</v>
      </c>
      <c r="Q14" s="14">
        <v>0.34635616684169401</v>
      </c>
      <c r="R14" s="14"/>
      <c r="S14" s="14">
        <v>0.37370745689122398</v>
      </c>
      <c r="T14" s="14">
        <v>0.38140170442100502</v>
      </c>
      <c r="U14" s="14">
        <v>0.28201008630855001</v>
      </c>
      <c r="V14" s="14">
        <v>0.30156456757361599</v>
      </c>
      <c r="W14" s="14">
        <v>0.38650039292711902</v>
      </c>
      <c r="X14" s="14">
        <v>0.48840898609018202</v>
      </c>
      <c r="Y14" s="14">
        <v>0.38031436104109001</v>
      </c>
      <c r="Z14" s="14">
        <v>0.40022145695033001</v>
      </c>
      <c r="AA14" s="14">
        <v>0.41571637404284301</v>
      </c>
      <c r="AB14" s="14">
        <v>0.27390131391795902</v>
      </c>
      <c r="AC14" s="14">
        <v>0.27226408506263999</v>
      </c>
      <c r="AD14" s="14">
        <v>0.41271261248311403</v>
      </c>
      <c r="AE14" s="14"/>
      <c r="AF14" s="14">
        <v>0.36398894565082202</v>
      </c>
      <c r="AG14" s="14">
        <v>0.38458565424003599</v>
      </c>
      <c r="AH14" s="14">
        <v>0.36368748119701799</v>
      </c>
      <c r="AI14" s="14">
        <v>0.33871242811447499</v>
      </c>
      <c r="AJ14" s="14">
        <v>0.45033182025894902</v>
      </c>
      <c r="AK14" s="14"/>
      <c r="AL14" s="14">
        <v>0.37586070028509899</v>
      </c>
      <c r="AM14" s="14">
        <v>0.31571085179139502</v>
      </c>
      <c r="AN14" s="14">
        <v>0.26411819028934103</v>
      </c>
      <c r="AO14" s="14"/>
      <c r="AP14" s="14">
        <v>0.32853409739739797</v>
      </c>
      <c r="AQ14" s="14">
        <v>0.39342200007998002</v>
      </c>
      <c r="AR14" s="14"/>
      <c r="AS14" s="14">
        <v>0.35038798748712402</v>
      </c>
      <c r="AT14" s="14">
        <v>0.38061157557333902</v>
      </c>
      <c r="AU14" s="14"/>
      <c r="AV14" s="14">
        <v>0.349849197820296</v>
      </c>
      <c r="AW14" s="14">
        <v>0.37389461871961699</v>
      </c>
      <c r="AX14" s="14"/>
      <c r="AY14" s="14">
        <v>0.36129920136646898</v>
      </c>
      <c r="AZ14" s="14">
        <v>0.37836415102021598</v>
      </c>
      <c r="BA14" s="14"/>
      <c r="BB14" s="14">
        <v>0.36567482559765202</v>
      </c>
      <c r="BC14" s="14">
        <v>0.383809658710629</v>
      </c>
    </row>
    <row r="15" spans="2:55" x14ac:dyDescent="0.35">
      <c r="B15" s="15" t="s">
        <v>77</v>
      </c>
      <c r="C15" s="14">
        <v>0.27525555638257598</v>
      </c>
      <c r="D15" s="14">
        <v>0.235819407795755</v>
      </c>
      <c r="E15" s="14">
        <v>0.31442666578881701</v>
      </c>
      <c r="F15" s="14"/>
      <c r="G15" s="14">
        <v>0.153872598354236</v>
      </c>
      <c r="H15" s="14">
        <v>0.20519444792810601</v>
      </c>
      <c r="I15" s="14">
        <v>0.25517999813207498</v>
      </c>
      <c r="J15" s="14">
        <v>0.299896615317093</v>
      </c>
      <c r="K15" s="14">
        <v>0.332501218398711</v>
      </c>
      <c r="L15" s="14">
        <v>0.35239786366006198</v>
      </c>
      <c r="M15" s="14"/>
      <c r="N15" s="14">
        <v>0.26642935699859299</v>
      </c>
      <c r="O15" s="14">
        <v>0.325392847069016</v>
      </c>
      <c r="P15" s="14">
        <v>0.25323685537704599</v>
      </c>
      <c r="Q15" s="14">
        <v>0.248674201430786</v>
      </c>
      <c r="R15" s="14"/>
      <c r="S15" s="14">
        <v>0.16527938629033401</v>
      </c>
      <c r="T15" s="14">
        <v>0.31890034357539898</v>
      </c>
      <c r="U15" s="14">
        <v>0.419633007542276</v>
      </c>
      <c r="V15" s="14">
        <v>0.32717905386582502</v>
      </c>
      <c r="W15" s="14">
        <v>0.25916380594561</v>
      </c>
      <c r="X15" s="14">
        <v>0.14574096131750999</v>
      </c>
      <c r="Y15" s="14">
        <v>0.28604629734519399</v>
      </c>
      <c r="Z15" s="14">
        <v>0.17207017978064801</v>
      </c>
      <c r="AA15" s="14">
        <v>0.21636750641250899</v>
      </c>
      <c r="AB15" s="14">
        <v>0.38886142257495998</v>
      </c>
      <c r="AC15" s="14">
        <v>0.36364725637360701</v>
      </c>
      <c r="AD15" s="14">
        <v>0.32884533170137398</v>
      </c>
      <c r="AE15" s="14"/>
      <c r="AF15" s="14">
        <v>0.333039736495438</v>
      </c>
      <c r="AG15" s="14">
        <v>0.235746621722246</v>
      </c>
      <c r="AH15" s="14">
        <v>0.29513451439001298</v>
      </c>
      <c r="AI15" s="14">
        <v>0.27087720783330599</v>
      </c>
      <c r="AJ15" s="14">
        <v>0.16987143642768099</v>
      </c>
      <c r="AK15" s="14"/>
      <c r="AL15" s="14">
        <v>0.29392668170146602</v>
      </c>
      <c r="AM15" s="14">
        <v>0.14389834394595</v>
      </c>
      <c r="AN15" s="14">
        <v>0.23984001255863799</v>
      </c>
      <c r="AO15" s="14"/>
      <c r="AP15" s="14">
        <v>0.26655807729146003</v>
      </c>
      <c r="AQ15" s="14">
        <v>0.284575657193749</v>
      </c>
      <c r="AR15" s="14"/>
      <c r="AS15" s="14">
        <v>0.279105761229548</v>
      </c>
      <c r="AT15" s="14">
        <v>0.27589563146513602</v>
      </c>
      <c r="AU15" s="14"/>
      <c r="AV15" s="14">
        <v>0.21262413730730301</v>
      </c>
      <c r="AW15" s="14">
        <v>0.30157867098167701</v>
      </c>
      <c r="AX15" s="14"/>
      <c r="AY15" s="14">
        <v>0.262276930621129</v>
      </c>
      <c r="AZ15" s="14">
        <v>0.31451752919950599</v>
      </c>
      <c r="BA15" s="14"/>
      <c r="BB15" s="14">
        <v>0.28117917722708802</v>
      </c>
      <c r="BC15" s="14">
        <v>0.24083757382849699</v>
      </c>
    </row>
    <row r="16" spans="2:55" x14ac:dyDescent="0.35">
      <c r="B16" s="15" t="s">
        <v>78</v>
      </c>
      <c r="C16" s="14">
        <v>0.13766574532484899</v>
      </c>
      <c r="D16" s="14">
        <v>0.14308976226319001</v>
      </c>
      <c r="E16" s="14">
        <v>0.13106078182411701</v>
      </c>
      <c r="F16" s="14"/>
      <c r="G16" s="14">
        <v>0.123911189837587</v>
      </c>
      <c r="H16" s="14">
        <v>0.17400275353050801</v>
      </c>
      <c r="I16" s="14">
        <v>0.122100165487774</v>
      </c>
      <c r="J16" s="14">
        <v>0.16117167972823701</v>
      </c>
      <c r="K16" s="14">
        <v>0.157629822579853</v>
      </c>
      <c r="L16" s="14">
        <v>9.4949763123533995E-2</v>
      </c>
      <c r="M16" s="14"/>
      <c r="N16" s="14">
        <v>0.115048124795533</v>
      </c>
      <c r="O16" s="14">
        <v>0.14913329621464999</v>
      </c>
      <c r="P16" s="14">
        <v>0.116272259648043</v>
      </c>
      <c r="Q16" s="14">
        <v>0.16991961280732601</v>
      </c>
      <c r="R16" s="14"/>
      <c r="S16" s="14">
        <v>0.14400281620254499</v>
      </c>
      <c r="T16" s="14">
        <v>0.149341722332265</v>
      </c>
      <c r="U16" s="14">
        <v>0.12950782221673399</v>
      </c>
      <c r="V16" s="14">
        <v>0.151021470875423</v>
      </c>
      <c r="W16" s="14">
        <v>0.195595180830169</v>
      </c>
      <c r="X16" s="14">
        <v>0.143673389073461</v>
      </c>
      <c r="Y16" s="14">
        <v>7.4726451358568702E-2</v>
      </c>
      <c r="Z16" s="14">
        <v>0.16612835303675599</v>
      </c>
      <c r="AA16" s="14">
        <v>0.11647050018394201</v>
      </c>
      <c r="AB16" s="14">
        <v>0.113275115271487</v>
      </c>
      <c r="AC16" s="14">
        <v>0.17911246012087201</v>
      </c>
      <c r="AD16" s="14">
        <v>9.3027449504361301E-2</v>
      </c>
      <c r="AE16" s="14"/>
      <c r="AF16" s="14">
        <v>9.8744151171653499E-2</v>
      </c>
      <c r="AG16" s="14">
        <v>0.134616951713386</v>
      </c>
      <c r="AH16" s="14">
        <v>0.15940675758301701</v>
      </c>
      <c r="AI16" s="14">
        <v>0.17076629124246201</v>
      </c>
      <c r="AJ16" s="14">
        <v>0.101593224443466</v>
      </c>
      <c r="AK16" s="14"/>
      <c r="AL16" s="14">
        <v>0.14147276465681399</v>
      </c>
      <c r="AM16" s="14">
        <v>7.8445311223121497E-2</v>
      </c>
      <c r="AN16" s="14">
        <v>0.20406843254937401</v>
      </c>
      <c r="AO16" s="14"/>
      <c r="AP16" s="14">
        <v>0.155743546492146</v>
      </c>
      <c r="AQ16" s="14">
        <v>0.12301324211211399</v>
      </c>
      <c r="AR16" s="14"/>
      <c r="AS16" s="14">
        <v>0.12141152627245599</v>
      </c>
      <c r="AT16" s="14">
        <v>0.16325458113965699</v>
      </c>
      <c r="AU16" s="14"/>
      <c r="AV16" s="14">
        <v>0.13153539476491399</v>
      </c>
      <c r="AW16" s="14">
        <v>0.13730086023615901</v>
      </c>
      <c r="AX16" s="14"/>
      <c r="AY16" s="14">
        <v>0.13423193866441999</v>
      </c>
      <c r="AZ16" s="14">
        <v>0.182897927300853</v>
      </c>
      <c r="BA16" s="14"/>
      <c r="BB16" s="14">
        <v>0.11970993324630599</v>
      </c>
      <c r="BC16" s="14">
        <v>0.20751603395316101</v>
      </c>
    </row>
    <row r="17" spans="2:55" x14ac:dyDescent="0.35">
      <c r="B17" s="15" t="s">
        <v>449</v>
      </c>
      <c r="C17" s="20">
        <v>7.8745311266454399E-2</v>
      </c>
      <c r="D17" s="20">
        <v>8.7737884704850097E-2</v>
      </c>
      <c r="E17" s="20">
        <v>6.9902190823804597E-2</v>
      </c>
      <c r="F17" s="20"/>
      <c r="G17" s="20">
        <v>8.0187033074949898E-2</v>
      </c>
      <c r="H17" s="20">
        <v>7.7593708972655204E-2</v>
      </c>
      <c r="I17" s="20">
        <v>6.9381789251296996E-2</v>
      </c>
      <c r="J17" s="20">
        <v>7.1766992500557805E-2</v>
      </c>
      <c r="K17" s="20">
        <v>8.6232701315253402E-2</v>
      </c>
      <c r="L17" s="20">
        <v>8.6778667432165904E-2</v>
      </c>
      <c r="M17" s="20"/>
      <c r="N17" s="20">
        <v>5.3065476446999001E-2</v>
      </c>
      <c r="O17" s="20">
        <v>0.10491973690403</v>
      </c>
      <c r="P17" s="20">
        <v>4.45225586840024E-2</v>
      </c>
      <c r="Q17" s="20">
        <v>0.112972769948349</v>
      </c>
      <c r="R17" s="20"/>
      <c r="S17" s="20">
        <v>8.0119001406781798E-2</v>
      </c>
      <c r="T17" s="20">
        <v>7.9467096438711401E-2</v>
      </c>
      <c r="U17" s="20">
        <v>9.4596296152440904E-2</v>
      </c>
      <c r="V17" s="20">
        <v>9.7262398848295004E-2</v>
      </c>
      <c r="W17" s="20">
        <v>4.3209686604001603E-2</v>
      </c>
      <c r="X17" s="20">
        <v>6.7296163696864197E-2</v>
      </c>
      <c r="Y17" s="20">
        <v>8.5309007932826003E-2</v>
      </c>
      <c r="Z17" s="20">
        <v>7.7210925315672502E-2</v>
      </c>
      <c r="AA17" s="20">
        <v>8.9088422103968001E-2</v>
      </c>
      <c r="AB17" s="20">
        <v>5.7896374617427797E-2</v>
      </c>
      <c r="AC17" s="20">
        <v>6.0078727191166401E-2</v>
      </c>
      <c r="AD17" s="20">
        <v>0.13101330066651701</v>
      </c>
      <c r="AE17" s="20"/>
      <c r="AF17" s="20">
        <v>5.69932954346027E-2</v>
      </c>
      <c r="AG17" s="20">
        <v>6.3196495035144101E-2</v>
      </c>
      <c r="AH17" s="20">
        <v>7.5198146567336199E-2</v>
      </c>
      <c r="AI17" s="20">
        <v>8.3571094537795806E-2</v>
      </c>
      <c r="AJ17" s="20">
        <v>0.129129926185201</v>
      </c>
      <c r="AK17" s="20"/>
      <c r="AL17" s="20">
        <v>7.9225301123061101E-2</v>
      </c>
      <c r="AM17" s="20">
        <v>3.6157166906160297E-2</v>
      </c>
      <c r="AN17" s="20">
        <v>0.166835003610871</v>
      </c>
      <c r="AO17" s="20"/>
      <c r="AP17" s="20">
        <v>0.105001295870949</v>
      </c>
      <c r="AQ17" s="20">
        <v>5.9481002220237902E-2</v>
      </c>
      <c r="AR17" s="20"/>
      <c r="AS17" s="20">
        <v>8.8649717418889704E-2</v>
      </c>
      <c r="AT17" s="20">
        <v>6.5199880834040894E-2</v>
      </c>
      <c r="AU17" s="20"/>
      <c r="AV17" s="20">
        <v>3.6168737885383599E-2</v>
      </c>
      <c r="AW17" s="20">
        <v>8.9978631618786803E-2</v>
      </c>
      <c r="AX17" s="20"/>
      <c r="AY17" s="20">
        <v>7.77652277647429E-2</v>
      </c>
      <c r="AZ17" s="20">
        <v>7.5921518843715202E-2</v>
      </c>
      <c r="BA17" s="20"/>
      <c r="BB17" s="20">
        <v>7.5748597562437903E-2</v>
      </c>
      <c r="BC17" s="20">
        <v>7.5382238180209296E-2</v>
      </c>
    </row>
    <row r="18" spans="2:55" x14ac:dyDescent="0.35">
      <c r="B18" s="16" t="s">
        <v>384</v>
      </c>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463</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1233</v>
      </c>
      <c r="D7" s="10">
        <v>609</v>
      </c>
      <c r="E7" s="10">
        <v>623</v>
      </c>
      <c r="F7" s="10"/>
      <c r="G7" s="10">
        <v>134</v>
      </c>
      <c r="H7" s="10">
        <v>210</v>
      </c>
      <c r="I7" s="10">
        <v>211</v>
      </c>
      <c r="J7" s="10">
        <v>234</v>
      </c>
      <c r="K7" s="10">
        <v>161</v>
      </c>
      <c r="L7" s="10">
        <v>283</v>
      </c>
      <c r="M7" s="10"/>
      <c r="N7" s="10">
        <v>384</v>
      </c>
      <c r="O7" s="10">
        <v>336</v>
      </c>
      <c r="P7" s="10">
        <v>219</v>
      </c>
      <c r="Q7" s="10">
        <v>291</v>
      </c>
      <c r="R7" s="10"/>
      <c r="S7" s="10">
        <v>165</v>
      </c>
      <c r="T7" s="10">
        <v>171</v>
      </c>
      <c r="U7" s="10">
        <v>105</v>
      </c>
      <c r="V7" s="10">
        <v>100</v>
      </c>
      <c r="W7" s="10">
        <v>83</v>
      </c>
      <c r="X7" s="10">
        <v>119</v>
      </c>
      <c r="Y7" s="10">
        <v>90</v>
      </c>
      <c r="Z7" s="10">
        <v>58</v>
      </c>
      <c r="AA7" s="10">
        <v>152</v>
      </c>
      <c r="AB7" s="10">
        <v>114</v>
      </c>
      <c r="AC7" s="10">
        <v>62</v>
      </c>
      <c r="AD7" s="10">
        <v>14</v>
      </c>
      <c r="AE7" s="10"/>
      <c r="AF7" s="10">
        <v>269</v>
      </c>
      <c r="AG7" s="10">
        <v>457</v>
      </c>
      <c r="AH7" s="10">
        <v>115</v>
      </c>
      <c r="AI7" s="10">
        <v>137</v>
      </c>
      <c r="AJ7" s="10">
        <v>54</v>
      </c>
      <c r="AK7" s="10"/>
      <c r="AL7" s="10">
        <v>1045</v>
      </c>
      <c r="AM7" s="10">
        <v>132</v>
      </c>
      <c r="AN7" s="10">
        <v>56</v>
      </c>
      <c r="AO7" s="10"/>
      <c r="AP7" s="10">
        <v>513</v>
      </c>
      <c r="AQ7" s="10">
        <v>700</v>
      </c>
      <c r="AR7" s="10"/>
      <c r="AS7" s="10">
        <v>711</v>
      </c>
      <c r="AT7" s="10">
        <v>493</v>
      </c>
      <c r="AU7" s="10"/>
      <c r="AV7" s="10">
        <v>313</v>
      </c>
      <c r="AW7" s="10">
        <v>897</v>
      </c>
      <c r="AX7" s="10"/>
      <c r="AY7" s="10">
        <v>898</v>
      </c>
      <c r="AZ7" s="10">
        <v>110</v>
      </c>
      <c r="BA7" s="10"/>
      <c r="BB7" s="10">
        <v>869</v>
      </c>
      <c r="BC7" s="10">
        <v>147</v>
      </c>
    </row>
    <row r="8" spans="2:55" ht="30" customHeight="1" x14ac:dyDescent="0.35">
      <c r="B8" s="11" t="s">
        <v>19</v>
      </c>
      <c r="C8" s="11">
        <v>1223</v>
      </c>
      <c r="D8" s="11">
        <v>611</v>
      </c>
      <c r="E8" s="11">
        <v>611</v>
      </c>
      <c r="F8" s="11"/>
      <c r="G8" s="11">
        <v>161</v>
      </c>
      <c r="H8" s="11">
        <v>220</v>
      </c>
      <c r="I8" s="11">
        <v>203</v>
      </c>
      <c r="J8" s="11">
        <v>222</v>
      </c>
      <c r="K8" s="11">
        <v>153</v>
      </c>
      <c r="L8" s="11">
        <v>264</v>
      </c>
      <c r="M8" s="11"/>
      <c r="N8" s="11">
        <v>345</v>
      </c>
      <c r="O8" s="11">
        <v>311</v>
      </c>
      <c r="P8" s="11">
        <v>264</v>
      </c>
      <c r="Q8" s="11">
        <v>300</v>
      </c>
      <c r="R8" s="11"/>
      <c r="S8" s="11">
        <v>168</v>
      </c>
      <c r="T8" s="11">
        <v>163</v>
      </c>
      <c r="U8" s="11">
        <v>100</v>
      </c>
      <c r="V8" s="11">
        <v>101</v>
      </c>
      <c r="W8" s="11">
        <v>78</v>
      </c>
      <c r="X8" s="11">
        <v>111</v>
      </c>
      <c r="Y8" s="11">
        <v>90</v>
      </c>
      <c r="Z8" s="11">
        <v>55</v>
      </c>
      <c r="AA8" s="11">
        <v>143</v>
      </c>
      <c r="AB8" s="11">
        <v>122</v>
      </c>
      <c r="AC8" s="11">
        <v>68</v>
      </c>
      <c r="AD8" s="11">
        <v>26</v>
      </c>
      <c r="AE8" s="11"/>
      <c r="AF8" s="11">
        <v>257</v>
      </c>
      <c r="AG8" s="11">
        <v>455</v>
      </c>
      <c r="AH8" s="11">
        <v>109</v>
      </c>
      <c r="AI8" s="11">
        <v>137</v>
      </c>
      <c r="AJ8" s="11">
        <v>57</v>
      </c>
      <c r="AK8" s="11"/>
      <c r="AL8" s="11">
        <v>1031</v>
      </c>
      <c r="AM8" s="11">
        <v>136</v>
      </c>
      <c r="AN8" s="11">
        <v>56</v>
      </c>
      <c r="AO8" s="11"/>
      <c r="AP8" s="11">
        <v>510</v>
      </c>
      <c r="AQ8" s="11">
        <v>692</v>
      </c>
      <c r="AR8" s="11"/>
      <c r="AS8" s="11">
        <v>711</v>
      </c>
      <c r="AT8" s="11">
        <v>481</v>
      </c>
      <c r="AU8" s="11"/>
      <c r="AV8" s="11">
        <v>314</v>
      </c>
      <c r="AW8" s="11">
        <v>885</v>
      </c>
      <c r="AX8" s="11"/>
      <c r="AY8" s="11">
        <v>891</v>
      </c>
      <c r="AZ8" s="11">
        <v>107</v>
      </c>
      <c r="BA8" s="11"/>
      <c r="BB8" s="11">
        <v>864</v>
      </c>
      <c r="BC8" s="11">
        <v>146</v>
      </c>
    </row>
    <row r="9" spans="2:55" x14ac:dyDescent="0.35">
      <c r="B9" s="15" t="s">
        <v>71</v>
      </c>
      <c r="C9" s="14">
        <v>9.3796747578990397E-3</v>
      </c>
      <c r="D9" s="14">
        <v>1.076605834335E-2</v>
      </c>
      <c r="E9" s="14">
        <v>8.0089161243087105E-3</v>
      </c>
      <c r="F9" s="14"/>
      <c r="G9" s="14">
        <v>3.70566474180936E-2</v>
      </c>
      <c r="H9" s="14">
        <v>1.33120664717944E-2</v>
      </c>
      <c r="I9" s="14">
        <v>4.3250048607176798E-3</v>
      </c>
      <c r="J9" s="14">
        <v>0</v>
      </c>
      <c r="K9" s="14">
        <v>0</v>
      </c>
      <c r="L9" s="14">
        <v>6.4563382176407299E-3</v>
      </c>
      <c r="M9" s="14"/>
      <c r="N9" s="14">
        <v>1.38840303618924E-2</v>
      </c>
      <c r="O9" s="14">
        <v>8.4043849161389295E-3</v>
      </c>
      <c r="P9" s="14">
        <v>8.9660253495091498E-3</v>
      </c>
      <c r="Q9" s="14">
        <v>5.6736160117182603E-3</v>
      </c>
      <c r="R9" s="14"/>
      <c r="S9" s="14">
        <v>5.0609917629406099E-3</v>
      </c>
      <c r="T9" s="14">
        <v>0</v>
      </c>
      <c r="U9" s="14">
        <v>1.29882329180165E-2</v>
      </c>
      <c r="V9" s="14">
        <v>8.4790655753253907E-3</v>
      </c>
      <c r="W9" s="14">
        <v>1.45420372748109E-2</v>
      </c>
      <c r="X9" s="14">
        <v>1.8170332457825799E-2</v>
      </c>
      <c r="Y9" s="14">
        <v>0</v>
      </c>
      <c r="Z9" s="14">
        <v>0</v>
      </c>
      <c r="AA9" s="14">
        <v>3.7273477574327599E-2</v>
      </c>
      <c r="AB9" s="14">
        <v>0</v>
      </c>
      <c r="AC9" s="14">
        <v>0</v>
      </c>
      <c r="AD9" s="14">
        <v>0</v>
      </c>
      <c r="AE9" s="14"/>
      <c r="AF9" s="14">
        <v>6.3624619461134096E-3</v>
      </c>
      <c r="AG9" s="14">
        <v>1.24017657686983E-2</v>
      </c>
      <c r="AH9" s="14">
        <v>0</v>
      </c>
      <c r="AI9" s="14">
        <v>8.3116835471359497E-3</v>
      </c>
      <c r="AJ9" s="14">
        <v>3.8996596636721503E-2</v>
      </c>
      <c r="AK9" s="14"/>
      <c r="AL9" s="14">
        <v>6.2697508014330503E-3</v>
      </c>
      <c r="AM9" s="14">
        <v>3.6920058111675397E-2</v>
      </c>
      <c r="AN9" s="14">
        <v>0</v>
      </c>
      <c r="AO9" s="14"/>
      <c r="AP9" s="14">
        <v>1.23014342317628E-2</v>
      </c>
      <c r="AQ9" s="14">
        <v>7.5140825475738101E-3</v>
      </c>
      <c r="AR9" s="14"/>
      <c r="AS9" s="14">
        <v>1.24518727953726E-2</v>
      </c>
      <c r="AT9" s="14">
        <v>5.4671858683428397E-3</v>
      </c>
      <c r="AU9" s="14"/>
      <c r="AV9" s="14">
        <v>2.4095915038875499E-2</v>
      </c>
      <c r="AW9" s="14">
        <v>3.4014540813974898E-3</v>
      </c>
      <c r="AX9" s="14"/>
      <c r="AY9" s="14">
        <v>1.1418761724859901E-2</v>
      </c>
      <c r="AZ9" s="14">
        <v>0</v>
      </c>
      <c r="BA9" s="14"/>
      <c r="BB9" s="14">
        <v>1.17699945373937E-2</v>
      </c>
      <c r="BC9" s="14">
        <v>8.9495830245368002E-3</v>
      </c>
    </row>
    <row r="10" spans="2:55" x14ac:dyDescent="0.35">
      <c r="B10" s="15" t="s">
        <v>72</v>
      </c>
      <c r="C10" s="14">
        <v>3.1256332487548499E-2</v>
      </c>
      <c r="D10" s="14">
        <v>4.0624091115317798E-2</v>
      </c>
      <c r="E10" s="14">
        <v>2.1943919794514599E-2</v>
      </c>
      <c r="F10" s="14"/>
      <c r="G10" s="14">
        <v>5.1232727412618598E-2</v>
      </c>
      <c r="H10" s="14">
        <v>8.7226623906235201E-2</v>
      </c>
      <c r="I10" s="14">
        <v>4.3921326938622197E-2</v>
      </c>
      <c r="J10" s="14">
        <v>3.6515288334313199E-3</v>
      </c>
      <c r="K10" s="14">
        <v>6.9668814563667199E-3</v>
      </c>
      <c r="L10" s="14">
        <v>0</v>
      </c>
      <c r="M10" s="14"/>
      <c r="N10" s="14">
        <v>3.0717289864360699E-2</v>
      </c>
      <c r="O10" s="14">
        <v>3.4364460500063899E-2</v>
      </c>
      <c r="P10" s="14">
        <v>2.03014998709867E-2</v>
      </c>
      <c r="Q10" s="14">
        <v>3.8609500256045599E-2</v>
      </c>
      <c r="R10" s="14"/>
      <c r="S10" s="14">
        <v>5.2134986027609798E-2</v>
      </c>
      <c r="T10" s="14">
        <v>1.16862443004906E-2</v>
      </c>
      <c r="U10" s="14">
        <v>0</v>
      </c>
      <c r="V10" s="14">
        <v>8.4570549546710005E-2</v>
      </c>
      <c r="W10" s="14">
        <v>3.5539344906100001E-2</v>
      </c>
      <c r="X10" s="14">
        <v>1.6599027484969602E-2</v>
      </c>
      <c r="Y10" s="14">
        <v>4.01312373045681E-2</v>
      </c>
      <c r="Z10" s="14">
        <v>1.7389070501792499E-2</v>
      </c>
      <c r="AA10" s="14">
        <v>4.3006037102785999E-2</v>
      </c>
      <c r="AB10" s="14">
        <v>1.04112173388963E-2</v>
      </c>
      <c r="AC10" s="14">
        <v>0</v>
      </c>
      <c r="AD10" s="14">
        <v>9.6225024936975101E-2</v>
      </c>
      <c r="AE10" s="14"/>
      <c r="AF10" s="14">
        <v>1.96666275216065E-2</v>
      </c>
      <c r="AG10" s="14">
        <v>4.63087170519344E-2</v>
      </c>
      <c r="AH10" s="14">
        <v>2.5619247625590001E-2</v>
      </c>
      <c r="AI10" s="14">
        <v>1.4172296933938599E-2</v>
      </c>
      <c r="AJ10" s="14">
        <v>6.4264433536952506E-2</v>
      </c>
      <c r="AK10" s="14"/>
      <c r="AL10" s="14">
        <v>1.4725430874905099E-2</v>
      </c>
      <c r="AM10" s="14">
        <v>0.15751369775432</v>
      </c>
      <c r="AN10" s="14">
        <v>2.98273319198534E-2</v>
      </c>
      <c r="AO10" s="14"/>
      <c r="AP10" s="14">
        <v>4.7299842941841502E-2</v>
      </c>
      <c r="AQ10" s="14">
        <v>1.7706162881616801E-2</v>
      </c>
      <c r="AR10" s="14"/>
      <c r="AS10" s="14">
        <v>4.2703938225367097E-2</v>
      </c>
      <c r="AT10" s="14">
        <v>1.40347377561548E-2</v>
      </c>
      <c r="AU10" s="14"/>
      <c r="AV10" s="14">
        <v>5.6527414896967602E-2</v>
      </c>
      <c r="AW10" s="14">
        <v>2.20935664257026E-2</v>
      </c>
      <c r="AX10" s="14"/>
      <c r="AY10" s="14">
        <v>3.6837228568991798E-2</v>
      </c>
      <c r="AZ10" s="14">
        <v>8.6026978599200808E-3</v>
      </c>
      <c r="BA10" s="14"/>
      <c r="BB10" s="14">
        <v>3.9646768617877699E-2</v>
      </c>
      <c r="BC10" s="14">
        <v>2.0641497368408701E-2</v>
      </c>
    </row>
    <row r="11" spans="2:55" x14ac:dyDescent="0.35">
      <c r="B11" s="15" t="s">
        <v>73</v>
      </c>
      <c r="C11" s="14">
        <v>2.6445749556724699E-2</v>
      </c>
      <c r="D11" s="14">
        <v>2.5905996204241801E-2</v>
      </c>
      <c r="E11" s="14">
        <v>2.7026485483228599E-2</v>
      </c>
      <c r="F11" s="14"/>
      <c r="G11" s="14">
        <v>3.11783420935818E-2</v>
      </c>
      <c r="H11" s="14">
        <v>5.1077800829606702E-2</v>
      </c>
      <c r="I11" s="14">
        <v>5.5522181439565901E-2</v>
      </c>
      <c r="J11" s="14">
        <v>1.7738909052836899E-2</v>
      </c>
      <c r="K11" s="14">
        <v>0</v>
      </c>
      <c r="L11" s="14">
        <v>3.3370362121470402E-3</v>
      </c>
      <c r="M11" s="14"/>
      <c r="N11" s="14">
        <v>3.7294054886047298E-2</v>
      </c>
      <c r="O11" s="14">
        <v>2.67611286297194E-2</v>
      </c>
      <c r="P11" s="14">
        <v>2.5427408536011199E-2</v>
      </c>
      <c r="Q11" s="14">
        <v>1.48232872282966E-2</v>
      </c>
      <c r="R11" s="14"/>
      <c r="S11" s="14">
        <v>5.69971726716181E-2</v>
      </c>
      <c r="T11" s="14">
        <v>1.1586212834494699E-2</v>
      </c>
      <c r="U11" s="14">
        <v>2.2049866723850401E-2</v>
      </c>
      <c r="V11" s="14">
        <v>2.4615301261577099E-2</v>
      </c>
      <c r="W11" s="14">
        <v>5.55328402299737E-2</v>
      </c>
      <c r="X11" s="14">
        <v>7.7758140357494501E-3</v>
      </c>
      <c r="Y11" s="14">
        <v>2.4994165515973599E-2</v>
      </c>
      <c r="Z11" s="14">
        <v>4.8876982215724597E-2</v>
      </c>
      <c r="AA11" s="14">
        <v>1.25807732239905E-2</v>
      </c>
      <c r="AB11" s="14">
        <v>1.04229746297468E-2</v>
      </c>
      <c r="AC11" s="14">
        <v>4.4472973277850499E-2</v>
      </c>
      <c r="AD11" s="14">
        <v>0</v>
      </c>
      <c r="AE11" s="14"/>
      <c r="AF11" s="14">
        <v>2.42143841722431E-2</v>
      </c>
      <c r="AG11" s="14">
        <v>3.1095292697096301E-2</v>
      </c>
      <c r="AH11" s="14">
        <v>1.7785941368018299E-2</v>
      </c>
      <c r="AI11" s="14">
        <v>3.7099762395223897E-2</v>
      </c>
      <c r="AJ11" s="14">
        <v>5.5893114270655103E-2</v>
      </c>
      <c r="AK11" s="14"/>
      <c r="AL11" s="14">
        <v>1.7306104605195299E-2</v>
      </c>
      <c r="AM11" s="14">
        <v>0.106917626144508</v>
      </c>
      <c r="AN11" s="14">
        <v>0</v>
      </c>
      <c r="AO11" s="14"/>
      <c r="AP11" s="14">
        <v>3.1675896702233898E-2</v>
      </c>
      <c r="AQ11" s="14">
        <v>1.7888702223284501E-2</v>
      </c>
      <c r="AR11" s="14"/>
      <c r="AS11" s="14">
        <v>2.54649261656151E-2</v>
      </c>
      <c r="AT11" s="14">
        <v>2.5737206685280099E-2</v>
      </c>
      <c r="AU11" s="14"/>
      <c r="AV11" s="14">
        <v>6.08189617971506E-2</v>
      </c>
      <c r="AW11" s="14">
        <v>1.4146571795108301E-2</v>
      </c>
      <c r="AX11" s="14"/>
      <c r="AY11" s="14">
        <v>2.76303667898656E-2</v>
      </c>
      <c r="AZ11" s="14">
        <v>2.8454217570619701E-2</v>
      </c>
      <c r="BA11" s="14"/>
      <c r="BB11" s="14">
        <v>2.41724984056087E-2</v>
      </c>
      <c r="BC11" s="14">
        <v>1.1832442381759799E-2</v>
      </c>
    </row>
    <row r="12" spans="2:55" x14ac:dyDescent="0.35">
      <c r="B12" s="15" t="s">
        <v>74</v>
      </c>
      <c r="C12" s="14">
        <v>5.3458565523611001E-2</v>
      </c>
      <c r="D12" s="14">
        <v>6.5307345498406402E-2</v>
      </c>
      <c r="E12" s="14">
        <v>4.1701563851444703E-2</v>
      </c>
      <c r="F12" s="14"/>
      <c r="G12" s="14">
        <v>0.127976657465421</v>
      </c>
      <c r="H12" s="14">
        <v>8.65604578693729E-2</v>
      </c>
      <c r="I12" s="14">
        <v>6.09014390610036E-2</v>
      </c>
      <c r="J12" s="14">
        <v>2.4651432089788101E-2</v>
      </c>
      <c r="K12" s="14">
        <v>3.3319685166511202E-2</v>
      </c>
      <c r="L12" s="14">
        <v>1.06424668078913E-2</v>
      </c>
      <c r="M12" s="14"/>
      <c r="N12" s="14">
        <v>5.3319406961831198E-2</v>
      </c>
      <c r="O12" s="14">
        <v>4.8662307273646198E-2</v>
      </c>
      <c r="P12" s="14">
        <v>7.7681682326198001E-2</v>
      </c>
      <c r="Q12" s="14">
        <v>3.7818567794353601E-2</v>
      </c>
      <c r="R12" s="14"/>
      <c r="S12" s="14">
        <v>8.3964839257689203E-2</v>
      </c>
      <c r="T12" s="14">
        <v>4.0982354340309002E-2</v>
      </c>
      <c r="U12" s="14">
        <v>4.1090607901577397E-2</v>
      </c>
      <c r="V12" s="14">
        <v>4.62583030383142E-2</v>
      </c>
      <c r="W12" s="14">
        <v>4.0795613345628E-2</v>
      </c>
      <c r="X12" s="14">
        <v>5.0059106974104997E-2</v>
      </c>
      <c r="Y12" s="14">
        <v>3.0744946873501999E-2</v>
      </c>
      <c r="Z12" s="14">
        <v>4.2316170315312901E-2</v>
      </c>
      <c r="AA12" s="14">
        <v>6.5239629892530196E-2</v>
      </c>
      <c r="AB12" s="14">
        <v>5.7830453970976803E-2</v>
      </c>
      <c r="AC12" s="14">
        <v>1.51072047075934E-2</v>
      </c>
      <c r="AD12" s="14">
        <v>0.179882670954881</v>
      </c>
      <c r="AE12" s="14"/>
      <c r="AF12" s="14">
        <v>5.9034429659748998E-2</v>
      </c>
      <c r="AG12" s="14">
        <v>6.9805090074022594E-2</v>
      </c>
      <c r="AH12" s="14">
        <v>0</v>
      </c>
      <c r="AI12" s="14">
        <v>6.7588751864763805E-2</v>
      </c>
      <c r="AJ12" s="14">
        <v>3.5465612545805901E-2</v>
      </c>
      <c r="AK12" s="14"/>
      <c r="AL12" s="14">
        <v>4.4724612444209701E-2</v>
      </c>
      <c r="AM12" s="14">
        <v>0.142077117063273</v>
      </c>
      <c r="AN12" s="14">
        <v>0</v>
      </c>
      <c r="AO12" s="14"/>
      <c r="AP12" s="14">
        <v>4.63669006758127E-2</v>
      </c>
      <c r="AQ12" s="14">
        <v>5.8980391589942303E-2</v>
      </c>
      <c r="AR12" s="14"/>
      <c r="AS12" s="14">
        <v>5.6637868702160997E-2</v>
      </c>
      <c r="AT12" s="14">
        <v>4.0919177879960598E-2</v>
      </c>
      <c r="AU12" s="14"/>
      <c r="AV12" s="14">
        <v>0.104974269985687</v>
      </c>
      <c r="AW12" s="14">
        <v>3.2084526302523501E-2</v>
      </c>
      <c r="AX12" s="14"/>
      <c r="AY12" s="14">
        <v>6.5267484470399803E-2</v>
      </c>
      <c r="AZ12" s="14">
        <v>1.9375179552730298E-2</v>
      </c>
      <c r="BA12" s="14"/>
      <c r="BB12" s="14">
        <v>6.3007175641263402E-2</v>
      </c>
      <c r="BC12" s="14">
        <v>1.42308438862592E-2</v>
      </c>
    </row>
    <row r="13" spans="2:55" x14ac:dyDescent="0.35">
      <c r="B13" s="15" t="s">
        <v>75</v>
      </c>
      <c r="C13" s="14">
        <v>4.05216450861106E-2</v>
      </c>
      <c r="D13" s="14">
        <v>4.16131896318696E-2</v>
      </c>
      <c r="E13" s="14">
        <v>3.9494221009314101E-2</v>
      </c>
      <c r="F13" s="14"/>
      <c r="G13" s="14">
        <v>9.0717039331899493E-2</v>
      </c>
      <c r="H13" s="14">
        <v>7.6863440059502297E-2</v>
      </c>
      <c r="I13" s="14">
        <v>6.6453674984262495E-2</v>
      </c>
      <c r="J13" s="14">
        <v>1.3716460408247699E-2</v>
      </c>
      <c r="K13" s="14">
        <v>9.9121280892489807E-3</v>
      </c>
      <c r="L13" s="14">
        <v>0</v>
      </c>
      <c r="M13" s="14"/>
      <c r="N13" s="14">
        <v>5.4692663118933497E-2</v>
      </c>
      <c r="O13" s="14">
        <v>3.5515464820313002E-2</v>
      </c>
      <c r="P13" s="14">
        <v>2.10056376394035E-2</v>
      </c>
      <c r="Q13" s="14">
        <v>4.6993484885329603E-2</v>
      </c>
      <c r="R13" s="14"/>
      <c r="S13" s="14">
        <v>0.10647611431671899</v>
      </c>
      <c r="T13" s="14">
        <v>4.5739890885675899E-2</v>
      </c>
      <c r="U13" s="14">
        <v>3.7166731765047603E-2</v>
      </c>
      <c r="V13" s="14">
        <v>9.2457126577361898E-3</v>
      </c>
      <c r="W13" s="14">
        <v>1.46870475904637E-2</v>
      </c>
      <c r="X13" s="14">
        <v>3.6044609074622799E-2</v>
      </c>
      <c r="Y13" s="14">
        <v>2.5242087345684699E-2</v>
      </c>
      <c r="Z13" s="14">
        <v>0.10529340029756</v>
      </c>
      <c r="AA13" s="14">
        <v>2.5601855370617699E-2</v>
      </c>
      <c r="AB13" s="14">
        <v>2.2658549206424201E-2</v>
      </c>
      <c r="AC13" s="14">
        <v>0</v>
      </c>
      <c r="AD13" s="14">
        <v>0</v>
      </c>
      <c r="AE13" s="14"/>
      <c r="AF13" s="14">
        <v>4.9160523219647201E-2</v>
      </c>
      <c r="AG13" s="14">
        <v>4.9852556360170601E-2</v>
      </c>
      <c r="AH13" s="14">
        <v>1.7245081094517299E-2</v>
      </c>
      <c r="AI13" s="14">
        <v>2.23997285395411E-2</v>
      </c>
      <c r="AJ13" s="14">
        <v>7.1598147199201503E-2</v>
      </c>
      <c r="AK13" s="14"/>
      <c r="AL13" s="14">
        <v>3.8043362027999898E-2</v>
      </c>
      <c r="AM13" s="14">
        <v>6.9182390483661094E-2</v>
      </c>
      <c r="AN13" s="14">
        <v>1.68980960452794E-2</v>
      </c>
      <c r="AO13" s="14"/>
      <c r="AP13" s="14">
        <v>3.7742419848143798E-2</v>
      </c>
      <c r="AQ13" s="14">
        <v>4.3802704481759297E-2</v>
      </c>
      <c r="AR13" s="14"/>
      <c r="AS13" s="14">
        <v>4.6736185492385202E-2</v>
      </c>
      <c r="AT13" s="14">
        <v>3.0148302535364602E-2</v>
      </c>
      <c r="AU13" s="14"/>
      <c r="AV13" s="14">
        <v>8.2742781493777506E-2</v>
      </c>
      <c r="AW13" s="14">
        <v>2.5233208868184299E-2</v>
      </c>
      <c r="AX13" s="14"/>
      <c r="AY13" s="14">
        <v>3.8922877743265201E-2</v>
      </c>
      <c r="AZ13" s="14">
        <v>4.1265064197866901E-2</v>
      </c>
      <c r="BA13" s="14"/>
      <c r="BB13" s="14">
        <v>4.4372422154567603E-2</v>
      </c>
      <c r="BC13" s="14">
        <v>5.8070001966142801E-2</v>
      </c>
    </row>
    <row r="14" spans="2:55" x14ac:dyDescent="0.35">
      <c r="B14" s="15" t="s">
        <v>76</v>
      </c>
      <c r="C14" s="14">
        <v>0.109385816097856</v>
      </c>
      <c r="D14" s="14">
        <v>0.11072073378406699</v>
      </c>
      <c r="E14" s="14">
        <v>0.106659098334382</v>
      </c>
      <c r="F14" s="14"/>
      <c r="G14" s="14">
        <v>0.12402678705062201</v>
      </c>
      <c r="H14" s="14">
        <v>0.15394340062970499</v>
      </c>
      <c r="I14" s="14">
        <v>0.14178081252921301</v>
      </c>
      <c r="J14" s="14">
        <v>0.10216654046159</v>
      </c>
      <c r="K14" s="14">
        <v>8.2209070443732102E-2</v>
      </c>
      <c r="L14" s="14">
        <v>6.0251161146677203E-2</v>
      </c>
      <c r="M14" s="14"/>
      <c r="N14" s="14">
        <v>0.12772628484017701</v>
      </c>
      <c r="O14" s="14">
        <v>9.2670944521336507E-2</v>
      </c>
      <c r="P14" s="14">
        <v>0.13214137566682399</v>
      </c>
      <c r="Q14" s="14">
        <v>8.6703114691124905E-2</v>
      </c>
      <c r="R14" s="14"/>
      <c r="S14" s="14">
        <v>0.11792072837692</v>
      </c>
      <c r="T14" s="14">
        <v>0.105029819105973</v>
      </c>
      <c r="U14" s="14">
        <v>0.11519485644477399</v>
      </c>
      <c r="V14" s="14">
        <v>9.0477473086911203E-2</v>
      </c>
      <c r="W14" s="14">
        <v>0.113865718854732</v>
      </c>
      <c r="X14" s="14">
        <v>0.155055410124182</v>
      </c>
      <c r="Y14" s="14">
        <v>0.111407840756385</v>
      </c>
      <c r="Z14" s="14">
        <v>3.0793787027064399E-2</v>
      </c>
      <c r="AA14" s="14">
        <v>0.10554613066032301</v>
      </c>
      <c r="AB14" s="14">
        <v>8.8688142506306397E-2</v>
      </c>
      <c r="AC14" s="14">
        <v>0.16138373827994301</v>
      </c>
      <c r="AD14" s="14">
        <v>6.6488821857383806E-2</v>
      </c>
      <c r="AE14" s="14"/>
      <c r="AF14" s="14">
        <v>0.10226784595430401</v>
      </c>
      <c r="AG14" s="14">
        <v>0.12018755612950099</v>
      </c>
      <c r="AH14" s="14">
        <v>8.9825000382618606E-2</v>
      </c>
      <c r="AI14" s="14">
        <v>0.145400395970612</v>
      </c>
      <c r="AJ14" s="14">
        <v>0.13802335343942701</v>
      </c>
      <c r="AK14" s="14"/>
      <c r="AL14" s="14">
        <v>0.114393966132838</v>
      </c>
      <c r="AM14" s="14">
        <v>7.7152177799634306E-2</v>
      </c>
      <c r="AN14" s="14">
        <v>9.5346417639647699E-2</v>
      </c>
      <c r="AO14" s="14"/>
      <c r="AP14" s="14">
        <v>9.9863211485063094E-2</v>
      </c>
      <c r="AQ14" s="14">
        <v>0.114815901654243</v>
      </c>
      <c r="AR14" s="14"/>
      <c r="AS14" s="14">
        <v>0.124893636771973</v>
      </c>
      <c r="AT14" s="14">
        <v>8.5483172173789798E-2</v>
      </c>
      <c r="AU14" s="14"/>
      <c r="AV14" s="14">
        <v>0.162463246536414</v>
      </c>
      <c r="AW14" s="14">
        <v>8.9516173672752997E-2</v>
      </c>
      <c r="AX14" s="14"/>
      <c r="AY14" s="14">
        <v>0.11081593296726901</v>
      </c>
      <c r="AZ14" s="14">
        <v>0.119405487504504</v>
      </c>
      <c r="BA14" s="14"/>
      <c r="BB14" s="14">
        <v>0.112534711126833</v>
      </c>
      <c r="BC14" s="14">
        <v>8.9828042301461297E-2</v>
      </c>
    </row>
    <row r="15" spans="2:55" x14ac:dyDescent="0.35">
      <c r="B15" s="15" t="s">
        <v>77</v>
      </c>
      <c r="C15" s="14">
        <v>0.31133576756742098</v>
      </c>
      <c r="D15" s="14">
        <v>0.293823437345688</v>
      </c>
      <c r="E15" s="14">
        <v>0.32932286597063098</v>
      </c>
      <c r="F15" s="14"/>
      <c r="G15" s="14">
        <v>0.13263043465104801</v>
      </c>
      <c r="H15" s="14">
        <v>0.195984164532882</v>
      </c>
      <c r="I15" s="14">
        <v>0.22042935837636299</v>
      </c>
      <c r="J15" s="14">
        <v>0.33309864748971402</v>
      </c>
      <c r="K15" s="14">
        <v>0.420284691113468</v>
      </c>
      <c r="L15" s="14">
        <v>0.50476925877196999</v>
      </c>
      <c r="M15" s="14"/>
      <c r="N15" s="14">
        <v>0.30783371972651002</v>
      </c>
      <c r="O15" s="14">
        <v>0.31922419900475002</v>
      </c>
      <c r="P15" s="14">
        <v>0.299858130301627</v>
      </c>
      <c r="Q15" s="14">
        <v>0.32043633236441599</v>
      </c>
      <c r="R15" s="14"/>
      <c r="S15" s="14">
        <v>0.23980689161541899</v>
      </c>
      <c r="T15" s="14">
        <v>0.36984038023552601</v>
      </c>
      <c r="U15" s="14">
        <v>0.321887873018807</v>
      </c>
      <c r="V15" s="14">
        <v>0.28034091603134198</v>
      </c>
      <c r="W15" s="14">
        <v>0.25506767577628803</v>
      </c>
      <c r="X15" s="14">
        <v>0.28080994242544799</v>
      </c>
      <c r="Y15" s="14">
        <v>0.24149454900822501</v>
      </c>
      <c r="Z15" s="14">
        <v>0.30132580635074302</v>
      </c>
      <c r="AA15" s="14">
        <v>0.34291558325858201</v>
      </c>
      <c r="AB15" s="14">
        <v>0.36591022081364799</v>
      </c>
      <c r="AC15" s="14">
        <v>0.42825191725225198</v>
      </c>
      <c r="AD15" s="14">
        <v>0.31376109510698602</v>
      </c>
      <c r="AE15" s="14"/>
      <c r="AF15" s="14">
        <v>0.34843209843828299</v>
      </c>
      <c r="AG15" s="14">
        <v>0.29310884816889599</v>
      </c>
      <c r="AH15" s="14">
        <v>0.33816585392716503</v>
      </c>
      <c r="AI15" s="14">
        <v>0.32869817671235302</v>
      </c>
      <c r="AJ15" s="14">
        <v>0.256082566407003</v>
      </c>
      <c r="AK15" s="14"/>
      <c r="AL15" s="14">
        <v>0.32797613392225999</v>
      </c>
      <c r="AM15" s="14">
        <v>0.188359707159273</v>
      </c>
      <c r="AN15" s="14">
        <v>0.30287082722020903</v>
      </c>
      <c r="AO15" s="14"/>
      <c r="AP15" s="14">
        <v>0.25680628313514697</v>
      </c>
      <c r="AQ15" s="14">
        <v>0.35508248385768298</v>
      </c>
      <c r="AR15" s="14"/>
      <c r="AS15" s="14">
        <v>0.265379947492699</v>
      </c>
      <c r="AT15" s="14">
        <v>0.38325223977483902</v>
      </c>
      <c r="AU15" s="14"/>
      <c r="AV15" s="14">
        <v>0.18807575700233201</v>
      </c>
      <c r="AW15" s="14">
        <v>0.36108841050088097</v>
      </c>
      <c r="AX15" s="14"/>
      <c r="AY15" s="14">
        <v>0.290572501327305</v>
      </c>
      <c r="AZ15" s="14">
        <v>0.33624241889671602</v>
      </c>
      <c r="BA15" s="14"/>
      <c r="BB15" s="14">
        <v>0.31987458255249002</v>
      </c>
      <c r="BC15" s="14">
        <v>0.25168283165042399</v>
      </c>
    </row>
    <row r="16" spans="2:55" x14ac:dyDescent="0.35">
      <c r="B16" s="15" t="s">
        <v>78</v>
      </c>
      <c r="C16" s="14">
        <v>0.23423030911758799</v>
      </c>
      <c r="D16" s="14">
        <v>0.23740841023068299</v>
      </c>
      <c r="E16" s="14">
        <v>0.231420686255145</v>
      </c>
      <c r="F16" s="14"/>
      <c r="G16" s="14">
        <v>0.21971628026880699</v>
      </c>
      <c r="H16" s="14">
        <v>0.18040372796007201</v>
      </c>
      <c r="I16" s="14">
        <v>0.24013278652356901</v>
      </c>
      <c r="J16" s="14">
        <v>0.257453115516946</v>
      </c>
      <c r="K16" s="14">
        <v>0.23477724976096601</v>
      </c>
      <c r="L16" s="14">
        <v>0.26355663395997198</v>
      </c>
      <c r="M16" s="14"/>
      <c r="N16" s="14">
        <v>0.219226866977033</v>
      </c>
      <c r="O16" s="14">
        <v>0.25737806957551801</v>
      </c>
      <c r="P16" s="14">
        <v>0.232206295205792</v>
      </c>
      <c r="Q16" s="14">
        <v>0.22480212583991299</v>
      </c>
      <c r="R16" s="14"/>
      <c r="S16" s="14">
        <v>0.16069361603607599</v>
      </c>
      <c r="T16" s="14">
        <v>0.26167789732431002</v>
      </c>
      <c r="U16" s="14">
        <v>0.20017728265547699</v>
      </c>
      <c r="V16" s="14">
        <v>0.26491571531048103</v>
      </c>
      <c r="W16" s="14">
        <v>0.26501698062613199</v>
      </c>
      <c r="X16" s="14">
        <v>0.22338369071334599</v>
      </c>
      <c r="Y16" s="14">
        <v>0.25507279243522701</v>
      </c>
      <c r="Z16" s="14">
        <v>0.340937811952987</v>
      </c>
      <c r="AA16" s="14">
        <v>0.17102199058628101</v>
      </c>
      <c r="AB16" s="14">
        <v>0.31096756940357301</v>
      </c>
      <c r="AC16" s="14">
        <v>0.17635868856888801</v>
      </c>
      <c r="AD16" s="14">
        <v>0.34364238714377399</v>
      </c>
      <c r="AE16" s="14"/>
      <c r="AF16" s="14">
        <v>0.20976337080091301</v>
      </c>
      <c r="AG16" s="14">
        <v>0.203761339250426</v>
      </c>
      <c r="AH16" s="14">
        <v>0.27474729456960501</v>
      </c>
      <c r="AI16" s="14">
        <v>0.22754824254165501</v>
      </c>
      <c r="AJ16" s="14">
        <v>0.22730551838806501</v>
      </c>
      <c r="AK16" s="14"/>
      <c r="AL16" s="14">
        <v>0.24786508298767701</v>
      </c>
      <c r="AM16" s="14">
        <v>0.113383484498513</v>
      </c>
      <c r="AN16" s="14">
        <v>0.27559900762586897</v>
      </c>
      <c r="AO16" s="14"/>
      <c r="AP16" s="14">
        <v>0.24463023859911401</v>
      </c>
      <c r="AQ16" s="14">
        <v>0.22831262955085799</v>
      </c>
      <c r="AR16" s="14"/>
      <c r="AS16" s="14">
        <v>0.21516543952195999</v>
      </c>
      <c r="AT16" s="14">
        <v>0.26976873402477702</v>
      </c>
      <c r="AU16" s="14"/>
      <c r="AV16" s="14">
        <v>0.19517585674902199</v>
      </c>
      <c r="AW16" s="14">
        <v>0.24891564115499401</v>
      </c>
      <c r="AX16" s="14"/>
      <c r="AY16" s="14">
        <v>0.224116704536689</v>
      </c>
      <c r="AZ16" s="14">
        <v>0.252157569782689</v>
      </c>
      <c r="BA16" s="14"/>
      <c r="BB16" s="14">
        <v>0.20944810554851301</v>
      </c>
      <c r="BC16" s="14">
        <v>0.31558629005783501</v>
      </c>
    </row>
    <row r="17" spans="2:55" x14ac:dyDescent="0.35">
      <c r="B17" s="15" t="s">
        <v>449</v>
      </c>
      <c r="C17" s="20">
        <v>0.18398613980524001</v>
      </c>
      <c r="D17" s="20">
        <v>0.17383073784637601</v>
      </c>
      <c r="E17" s="20">
        <v>0.194422243177031</v>
      </c>
      <c r="F17" s="20"/>
      <c r="G17" s="20">
        <v>0.18546508430790901</v>
      </c>
      <c r="H17" s="20">
        <v>0.154628317740829</v>
      </c>
      <c r="I17" s="20">
        <v>0.166533415286682</v>
      </c>
      <c r="J17" s="20">
        <v>0.24752336614744599</v>
      </c>
      <c r="K17" s="20">
        <v>0.21253029396970699</v>
      </c>
      <c r="L17" s="20">
        <v>0.15098710488370101</v>
      </c>
      <c r="M17" s="20"/>
      <c r="N17" s="20">
        <v>0.155305683263216</v>
      </c>
      <c r="O17" s="20">
        <v>0.17701904075851499</v>
      </c>
      <c r="P17" s="20">
        <v>0.182411945103649</v>
      </c>
      <c r="Q17" s="20">
        <v>0.224139970928803</v>
      </c>
      <c r="R17" s="20"/>
      <c r="S17" s="20">
        <v>0.17694465993500899</v>
      </c>
      <c r="T17" s="20">
        <v>0.15345720097322099</v>
      </c>
      <c r="U17" s="20">
        <v>0.24944454857245099</v>
      </c>
      <c r="V17" s="20">
        <v>0.19109696349160299</v>
      </c>
      <c r="W17" s="20">
        <v>0.204952741395872</v>
      </c>
      <c r="X17" s="20">
        <v>0.21210206670975201</v>
      </c>
      <c r="Y17" s="20">
        <v>0.270912380760435</v>
      </c>
      <c r="Z17" s="20">
        <v>0.11306697133881601</v>
      </c>
      <c r="AA17" s="20">
        <v>0.19681452233056199</v>
      </c>
      <c r="AB17" s="20">
        <v>0.13311087213042899</v>
      </c>
      <c r="AC17" s="20">
        <v>0.17442547791347299</v>
      </c>
      <c r="AD17" s="20">
        <v>0</v>
      </c>
      <c r="AE17" s="20"/>
      <c r="AF17" s="20">
        <v>0.18109825828714099</v>
      </c>
      <c r="AG17" s="20">
        <v>0.173478834499255</v>
      </c>
      <c r="AH17" s="20">
        <v>0.236611581032486</v>
      </c>
      <c r="AI17" s="20">
        <v>0.14878096149477801</v>
      </c>
      <c r="AJ17" s="20">
        <v>0.112370657576167</v>
      </c>
      <c r="AK17" s="20"/>
      <c r="AL17" s="20">
        <v>0.188695556203481</v>
      </c>
      <c r="AM17" s="20">
        <v>0.108493740985142</v>
      </c>
      <c r="AN17" s="20">
        <v>0.27945831954914202</v>
      </c>
      <c r="AO17" s="20"/>
      <c r="AP17" s="20">
        <v>0.22331377238088099</v>
      </c>
      <c r="AQ17" s="20">
        <v>0.15589694121303899</v>
      </c>
      <c r="AR17" s="20"/>
      <c r="AS17" s="20">
        <v>0.210566184832467</v>
      </c>
      <c r="AT17" s="20">
        <v>0.14518924330149099</v>
      </c>
      <c r="AU17" s="20"/>
      <c r="AV17" s="20">
        <v>0.12512579649977401</v>
      </c>
      <c r="AW17" s="20">
        <v>0.20352044719845599</v>
      </c>
      <c r="AX17" s="20"/>
      <c r="AY17" s="20">
        <v>0.194418141871355</v>
      </c>
      <c r="AZ17" s="20">
        <v>0.19449736463495501</v>
      </c>
      <c r="BA17" s="20"/>
      <c r="BB17" s="20">
        <v>0.175173741415453</v>
      </c>
      <c r="BC17" s="20">
        <v>0.22917846736317199</v>
      </c>
    </row>
    <row r="18" spans="2:55" x14ac:dyDescent="0.35">
      <c r="B18" s="16" t="s">
        <v>384</v>
      </c>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464</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1124</v>
      </c>
      <c r="D7" s="10">
        <v>551</v>
      </c>
      <c r="E7" s="10">
        <v>571</v>
      </c>
      <c r="F7" s="10"/>
      <c r="G7" s="10">
        <v>115</v>
      </c>
      <c r="H7" s="10">
        <v>180</v>
      </c>
      <c r="I7" s="10">
        <v>187</v>
      </c>
      <c r="J7" s="10">
        <v>195</v>
      </c>
      <c r="K7" s="10">
        <v>164</v>
      </c>
      <c r="L7" s="10">
        <v>283</v>
      </c>
      <c r="M7" s="10"/>
      <c r="N7" s="10">
        <v>353</v>
      </c>
      <c r="O7" s="10">
        <v>312</v>
      </c>
      <c r="P7" s="10">
        <v>192</v>
      </c>
      <c r="Q7" s="10">
        <v>264</v>
      </c>
      <c r="R7" s="10"/>
      <c r="S7" s="10">
        <v>143</v>
      </c>
      <c r="T7" s="10">
        <v>186</v>
      </c>
      <c r="U7" s="10">
        <v>94</v>
      </c>
      <c r="V7" s="10">
        <v>102</v>
      </c>
      <c r="W7" s="10">
        <v>85</v>
      </c>
      <c r="X7" s="10">
        <v>109</v>
      </c>
      <c r="Y7" s="10">
        <v>77</v>
      </c>
      <c r="Z7" s="10">
        <v>50</v>
      </c>
      <c r="AA7" s="10">
        <v>127</v>
      </c>
      <c r="AB7" s="10">
        <v>90</v>
      </c>
      <c r="AC7" s="10">
        <v>48</v>
      </c>
      <c r="AD7" s="10">
        <v>13</v>
      </c>
      <c r="AE7" s="10"/>
      <c r="AF7" s="10">
        <v>255</v>
      </c>
      <c r="AG7" s="10">
        <v>407</v>
      </c>
      <c r="AH7" s="10">
        <v>110</v>
      </c>
      <c r="AI7" s="10">
        <v>125</v>
      </c>
      <c r="AJ7" s="10">
        <v>55</v>
      </c>
      <c r="AK7" s="10"/>
      <c r="AL7" s="10">
        <v>959</v>
      </c>
      <c r="AM7" s="10">
        <v>119</v>
      </c>
      <c r="AN7" s="10">
        <v>46</v>
      </c>
      <c r="AO7" s="10"/>
      <c r="AP7" s="10">
        <v>489</v>
      </c>
      <c r="AQ7" s="10">
        <v>619</v>
      </c>
      <c r="AR7" s="10"/>
      <c r="AS7" s="10">
        <v>653</v>
      </c>
      <c r="AT7" s="10">
        <v>445</v>
      </c>
      <c r="AU7" s="10"/>
      <c r="AV7" s="10">
        <v>266</v>
      </c>
      <c r="AW7" s="10">
        <v>833</v>
      </c>
      <c r="AX7" s="10"/>
      <c r="AY7" s="10">
        <v>826</v>
      </c>
      <c r="AZ7" s="10">
        <v>101</v>
      </c>
      <c r="BA7" s="10"/>
      <c r="BB7" s="10">
        <v>802</v>
      </c>
      <c r="BC7" s="10">
        <v>124</v>
      </c>
    </row>
    <row r="8" spans="2:55" ht="30" customHeight="1" x14ac:dyDescent="0.35">
      <c r="B8" s="11" t="s">
        <v>19</v>
      </c>
      <c r="C8" s="11">
        <v>1107</v>
      </c>
      <c r="D8" s="11">
        <v>553</v>
      </c>
      <c r="E8" s="11">
        <v>553</v>
      </c>
      <c r="F8" s="11"/>
      <c r="G8" s="11">
        <v>137</v>
      </c>
      <c r="H8" s="11">
        <v>188</v>
      </c>
      <c r="I8" s="11">
        <v>183</v>
      </c>
      <c r="J8" s="11">
        <v>183</v>
      </c>
      <c r="K8" s="11">
        <v>155</v>
      </c>
      <c r="L8" s="11">
        <v>262</v>
      </c>
      <c r="M8" s="11"/>
      <c r="N8" s="11">
        <v>316</v>
      </c>
      <c r="O8" s="11">
        <v>288</v>
      </c>
      <c r="P8" s="11">
        <v>229</v>
      </c>
      <c r="Q8" s="11">
        <v>271</v>
      </c>
      <c r="R8" s="11"/>
      <c r="S8" s="11">
        <v>149</v>
      </c>
      <c r="T8" s="11">
        <v>176</v>
      </c>
      <c r="U8" s="11">
        <v>89</v>
      </c>
      <c r="V8" s="11">
        <v>102</v>
      </c>
      <c r="W8" s="11">
        <v>78</v>
      </c>
      <c r="X8" s="11">
        <v>101</v>
      </c>
      <c r="Y8" s="11">
        <v>76</v>
      </c>
      <c r="Z8" s="11">
        <v>47</v>
      </c>
      <c r="AA8" s="11">
        <v>121</v>
      </c>
      <c r="AB8" s="11">
        <v>93</v>
      </c>
      <c r="AC8" s="11">
        <v>52</v>
      </c>
      <c r="AD8" s="11">
        <v>25</v>
      </c>
      <c r="AE8" s="11"/>
      <c r="AF8" s="11">
        <v>242</v>
      </c>
      <c r="AG8" s="11">
        <v>403</v>
      </c>
      <c r="AH8" s="11">
        <v>103</v>
      </c>
      <c r="AI8" s="11">
        <v>124</v>
      </c>
      <c r="AJ8" s="11">
        <v>56</v>
      </c>
      <c r="AK8" s="11"/>
      <c r="AL8" s="11">
        <v>944</v>
      </c>
      <c r="AM8" s="11">
        <v>122</v>
      </c>
      <c r="AN8" s="11">
        <v>42</v>
      </c>
      <c r="AO8" s="11"/>
      <c r="AP8" s="11">
        <v>481</v>
      </c>
      <c r="AQ8" s="11">
        <v>610</v>
      </c>
      <c r="AR8" s="11"/>
      <c r="AS8" s="11">
        <v>646</v>
      </c>
      <c r="AT8" s="11">
        <v>432</v>
      </c>
      <c r="AU8" s="11"/>
      <c r="AV8" s="11">
        <v>266</v>
      </c>
      <c r="AW8" s="11">
        <v>815</v>
      </c>
      <c r="AX8" s="11"/>
      <c r="AY8" s="11">
        <v>815</v>
      </c>
      <c r="AZ8" s="11">
        <v>96</v>
      </c>
      <c r="BA8" s="11"/>
      <c r="BB8" s="11">
        <v>790</v>
      </c>
      <c r="BC8" s="11">
        <v>122</v>
      </c>
    </row>
    <row r="9" spans="2:55" x14ac:dyDescent="0.35">
      <c r="B9" s="15" t="s">
        <v>71</v>
      </c>
      <c r="C9" s="14">
        <v>1.0167569904446E-2</v>
      </c>
      <c r="D9" s="14">
        <v>9.6407081133209095E-3</v>
      </c>
      <c r="E9" s="14">
        <v>1.07313551537483E-2</v>
      </c>
      <c r="F9" s="14"/>
      <c r="G9" s="14">
        <v>3.2820161092208699E-2</v>
      </c>
      <c r="H9" s="14">
        <v>1.9973520228098798E-2</v>
      </c>
      <c r="I9" s="14">
        <v>1.6419920217859901E-2</v>
      </c>
      <c r="J9" s="14">
        <v>0</v>
      </c>
      <c r="K9" s="14">
        <v>0</v>
      </c>
      <c r="L9" s="14">
        <v>0</v>
      </c>
      <c r="M9" s="14"/>
      <c r="N9" s="14">
        <v>1.3688376871501901E-2</v>
      </c>
      <c r="O9" s="14">
        <v>7.8872640706208804E-3</v>
      </c>
      <c r="P9" s="14">
        <v>1.52288486981998E-2</v>
      </c>
      <c r="Q9" s="14">
        <v>4.3170555135820096E-3</v>
      </c>
      <c r="R9" s="14"/>
      <c r="S9" s="14">
        <v>6.5621108771118401E-3</v>
      </c>
      <c r="T9" s="14">
        <v>0</v>
      </c>
      <c r="U9" s="14">
        <v>1.4719773826311301E-2</v>
      </c>
      <c r="V9" s="14">
        <v>0</v>
      </c>
      <c r="W9" s="14">
        <v>1.45889242455573E-2</v>
      </c>
      <c r="X9" s="14">
        <v>1.9303660610666101E-2</v>
      </c>
      <c r="Y9" s="14">
        <v>0</v>
      </c>
      <c r="Z9" s="14">
        <v>0</v>
      </c>
      <c r="AA9" s="14">
        <v>4.0714356579709801E-2</v>
      </c>
      <c r="AB9" s="14">
        <v>1.0419708342368999E-2</v>
      </c>
      <c r="AC9" s="14">
        <v>0</v>
      </c>
      <c r="AD9" s="14">
        <v>0</v>
      </c>
      <c r="AE9" s="14"/>
      <c r="AF9" s="14">
        <v>3.2242451435503801E-3</v>
      </c>
      <c r="AG9" s="14">
        <v>9.5342261246720902E-3</v>
      </c>
      <c r="AH9" s="14">
        <v>1.11873464604536E-2</v>
      </c>
      <c r="AI9" s="14">
        <v>9.1797765439290899E-3</v>
      </c>
      <c r="AJ9" s="14">
        <v>6.0515100173196897E-2</v>
      </c>
      <c r="AK9" s="14"/>
      <c r="AL9" s="14">
        <v>4.9244155410812004E-3</v>
      </c>
      <c r="AM9" s="14">
        <v>5.4197409577705198E-2</v>
      </c>
      <c r="AN9" s="14">
        <v>0</v>
      </c>
      <c r="AO9" s="14"/>
      <c r="AP9" s="14">
        <v>1.5025649795737299E-2</v>
      </c>
      <c r="AQ9" s="14">
        <v>6.5983333968194901E-3</v>
      </c>
      <c r="AR9" s="14"/>
      <c r="AS9" s="14">
        <v>1.1082510085255201E-2</v>
      </c>
      <c r="AT9" s="14">
        <v>6.8230260891645501E-3</v>
      </c>
      <c r="AU9" s="14"/>
      <c r="AV9" s="14">
        <v>3.0074548548856099E-2</v>
      </c>
      <c r="AW9" s="14">
        <v>2.9131449654270099E-3</v>
      </c>
      <c r="AX9" s="14"/>
      <c r="AY9" s="14">
        <v>1.22123570491051E-2</v>
      </c>
      <c r="AZ9" s="14">
        <v>0</v>
      </c>
      <c r="BA9" s="14"/>
      <c r="BB9" s="14">
        <v>1.2607107421392901E-2</v>
      </c>
      <c r="BC9" s="14">
        <v>1.06675403021453E-2</v>
      </c>
    </row>
    <row r="10" spans="2:55" x14ac:dyDescent="0.35">
      <c r="B10" s="15" t="s">
        <v>72</v>
      </c>
      <c r="C10" s="14">
        <v>2.6481469918723799E-2</v>
      </c>
      <c r="D10" s="14">
        <v>3.35036070576906E-2</v>
      </c>
      <c r="E10" s="14">
        <v>1.95510887063302E-2</v>
      </c>
      <c r="F10" s="14"/>
      <c r="G10" s="14">
        <v>2.44194997331517E-2</v>
      </c>
      <c r="H10" s="14">
        <v>6.7633127779626295E-2</v>
      </c>
      <c r="I10" s="14">
        <v>4.0273722757568603E-2</v>
      </c>
      <c r="J10" s="14">
        <v>1.6994439786822E-2</v>
      </c>
      <c r="K10" s="14">
        <v>1.0242858035825499E-2</v>
      </c>
      <c r="L10" s="14">
        <v>4.6560337960782298E-3</v>
      </c>
      <c r="M10" s="14"/>
      <c r="N10" s="14">
        <v>2.7143667110515302E-2</v>
      </c>
      <c r="O10" s="14">
        <v>2.2296324168236702E-2</v>
      </c>
      <c r="P10" s="14">
        <v>3.4874889732041003E-2</v>
      </c>
      <c r="Q10" s="14">
        <v>2.3349733999636E-2</v>
      </c>
      <c r="R10" s="14"/>
      <c r="S10" s="14">
        <v>2.7578258876891699E-2</v>
      </c>
      <c r="T10" s="14">
        <v>0</v>
      </c>
      <c r="U10" s="14">
        <v>8.3343457532430807E-3</v>
      </c>
      <c r="V10" s="14">
        <v>5.1339724956511401E-2</v>
      </c>
      <c r="W10" s="14">
        <v>6.4013723551294699E-2</v>
      </c>
      <c r="X10" s="14">
        <v>2.9512934884986599E-2</v>
      </c>
      <c r="Y10" s="14">
        <v>2.77689235852169E-2</v>
      </c>
      <c r="Z10" s="14">
        <v>1.9714015242670802E-2</v>
      </c>
      <c r="AA10" s="14">
        <v>2.3158988330193E-2</v>
      </c>
      <c r="AB10" s="14">
        <v>5.8958772278312602E-2</v>
      </c>
      <c r="AC10" s="14">
        <v>0</v>
      </c>
      <c r="AD10" s="14">
        <v>0</v>
      </c>
      <c r="AE10" s="14"/>
      <c r="AF10" s="14">
        <v>1.6405809890400799E-2</v>
      </c>
      <c r="AG10" s="14">
        <v>3.8312715701033298E-2</v>
      </c>
      <c r="AH10" s="14">
        <v>9.0476486539866705E-3</v>
      </c>
      <c r="AI10" s="14">
        <v>2.9722253104224799E-2</v>
      </c>
      <c r="AJ10" s="14">
        <v>5.7370693226548503E-2</v>
      </c>
      <c r="AK10" s="14"/>
      <c r="AL10" s="14">
        <v>1.53985477002663E-2</v>
      </c>
      <c r="AM10" s="14">
        <v>0.12126271454597901</v>
      </c>
      <c r="AN10" s="14">
        <v>0</v>
      </c>
      <c r="AO10" s="14"/>
      <c r="AP10" s="14">
        <v>2.0694599511947499E-2</v>
      </c>
      <c r="AQ10" s="14">
        <v>2.5158291213327699E-2</v>
      </c>
      <c r="AR10" s="14"/>
      <c r="AS10" s="14">
        <v>2.7759972398054601E-2</v>
      </c>
      <c r="AT10" s="14">
        <v>2.3693213256183499E-2</v>
      </c>
      <c r="AU10" s="14"/>
      <c r="AV10" s="14">
        <v>4.7652405488353901E-2</v>
      </c>
      <c r="AW10" s="14">
        <v>1.93099498959763E-2</v>
      </c>
      <c r="AX10" s="14"/>
      <c r="AY10" s="14">
        <v>3.07488162134134E-2</v>
      </c>
      <c r="AZ10" s="14">
        <v>1.9206347040441499E-2</v>
      </c>
      <c r="BA10" s="14"/>
      <c r="BB10" s="14">
        <v>2.8668895980330601E-2</v>
      </c>
      <c r="BC10" s="14">
        <v>6.90281201952209E-3</v>
      </c>
    </row>
    <row r="11" spans="2:55" x14ac:dyDescent="0.35">
      <c r="B11" s="15" t="s">
        <v>73</v>
      </c>
      <c r="C11" s="14">
        <v>3.0374533981888201E-2</v>
      </c>
      <c r="D11" s="14">
        <v>4.5066616248440099E-2</v>
      </c>
      <c r="E11" s="14">
        <v>1.57842086051838E-2</v>
      </c>
      <c r="F11" s="14"/>
      <c r="G11" s="14">
        <v>7.0615566164477395E-2</v>
      </c>
      <c r="H11" s="14">
        <v>4.7194021374734302E-2</v>
      </c>
      <c r="I11" s="14">
        <v>6.1708255316980799E-2</v>
      </c>
      <c r="J11" s="14">
        <v>2.0733551869780299E-2</v>
      </c>
      <c r="K11" s="14">
        <v>0</v>
      </c>
      <c r="L11" s="14">
        <v>0</v>
      </c>
      <c r="M11" s="14"/>
      <c r="N11" s="14">
        <v>3.6820396567661E-2</v>
      </c>
      <c r="O11" s="14">
        <v>3.3672390378905202E-2</v>
      </c>
      <c r="P11" s="14">
        <v>4.15505682586714E-2</v>
      </c>
      <c r="Q11" s="14">
        <v>1.02346044721572E-2</v>
      </c>
      <c r="R11" s="14"/>
      <c r="S11" s="14">
        <v>5.9049629066091597E-2</v>
      </c>
      <c r="T11" s="14">
        <v>1.07217472372981E-2</v>
      </c>
      <c r="U11" s="14">
        <v>0</v>
      </c>
      <c r="V11" s="14">
        <v>3.1609410842042003E-2</v>
      </c>
      <c r="W11" s="14">
        <v>3.24708151354694E-2</v>
      </c>
      <c r="X11" s="14">
        <v>6.2771077674212097E-2</v>
      </c>
      <c r="Y11" s="14">
        <v>3.9102277815939002E-2</v>
      </c>
      <c r="Z11" s="14">
        <v>2.49094463784202E-2</v>
      </c>
      <c r="AA11" s="14">
        <v>1.74710753341735E-2</v>
      </c>
      <c r="AB11" s="14">
        <v>2.24326594006224E-2</v>
      </c>
      <c r="AC11" s="14">
        <v>0</v>
      </c>
      <c r="AD11" s="14">
        <v>0.103261501811081</v>
      </c>
      <c r="AE11" s="14"/>
      <c r="AF11" s="14">
        <v>2.0176369665997399E-2</v>
      </c>
      <c r="AG11" s="14">
        <v>4.6043076958404101E-2</v>
      </c>
      <c r="AH11" s="14">
        <v>1.6607021543397799E-2</v>
      </c>
      <c r="AI11" s="14">
        <v>4.98094296702013E-2</v>
      </c>
      <c r="AJ11" s="14">
        <v>1.7881233767160599E-2</v>
      </c>
      <c r="AK11" s="14"/>
      <c r="AL11" s="14">
        <v>2.11794002765485E-2</v>
      </c>
      <c r="AM11" s="14">
        <v>9.8226218443009203E-2</v>
      </c>
      <c r="AN11" s="14">
        <v>3.9845607078569302E-2</v>
      </c>
      <c r="AO11" s="14"/>
      <c r="AP11" s="14">
        <v>3.1687114236871303E-2</v>
      </c>
      <c r="AQ11" s="14">
        <v>3.0128818064477699E-2</v>
      </c>
      <c r="AR11" s="14"/>
      <c r="AS11" s="14">
        <v>2.7813331455517901E-2</v>
      </c>
      <c r="AT11" s="14">
        <v>2.60863276029434E-2</v>
      </c>
      <c r="AU11" s="14"/>
      <c r="AV11" s="14">
        <v>4.4893714224460701E-2</v>
      </c>
      <c r="AW11" s="14">
        <v>2.0468431201976701E-2</v>
      </c>
      <c r="AX11" s="14"/>
      <c r="AY11" s="14">
        <v>3.6296521765415798E-2</v>
      </c>
      <c r="AZ11" s="14">
        <v>8.2890708557448907E-3</v>
      </c>
      <c r="BA11" s="14"/>
      <c r="BB11" s="14">
        <v>3.2903815106174898E-2</v>
      </c>
      <c r="BC11" s="14">
        <v>1.4462136805805201E-2</v>
      </c>
    </row>
    <row r="12" spans="2:55" x14ac:dyDescent="0.35">
      <c r="B12" s="15" t="s">
        <v>74</v>
      </c>
      <c r="C12" s="14">
        <v>4.3995461311813498E-2</v>
      </c>
      <c r="D12" s="14">
        <v>4.7239592757861E-2</v>
      </c>
      <c r="E12" s="14">
        <v>4.0908196197735801E-2</v>
      </c>
      <c r="F12" s="14"/>
      <c r="G12" s="14">
        <v>0.124509301181833</v>
      </c>
      <c r="H12" s="14">
        <v>0.10870106780405001</v>
      </c>
      <c r="I12" s="14">
        <v>2.81044523052815E-2</v>
      </c>
      <c r="J12" s="14">
        <v>2.4549174916296199E-2</v>
      </c>
      <c r="K12" s="14">
        <v>4.7460968954805803E-3</v>
      </c>
      <c r="L12" s="14">
        <v>3.1576666624163201E-3</v>
      </c>
      <c r="M12" s="14"/>
      <c r="N12" s="14">
        <v>4.8376002870084998E-2</v>
      </c>
      <c r="O12" s="14">
        <v>3.9466977590043098E-2</v>
      </c>
      <c r="P12" s="14">
        <v>5.5104193377230701E-2</v>
      </c>
      <c r="Q12" s="14">
        <v>3.4792064234111603E-2</v>
      </c>
      <c r="R12" s="14"/>
      <c r="S12" s="14">
        <v>0.134451382644352</v>
      </c>
      <c r="T12" s="14">
        <v>2.8874663041104798E-2</v>
      </c>
      <c r="U12" s="14">
        <v>1.29690405800717E-2</v>
      </c>
      <c r="V12" s="14">
        <v>3.3175835678854002E-2</v>
      </c>
      <c r="W12" s="14">
        <v>5.06274371900583E-2</v>
      </c>
      <c r="X12" s="14">
        <v>3.5943098286465899E-2</v>
      </c>
      <c r="Y12" s="14">
        <v>1.3183937284704701E-2</v>
      </c>
      <c r="Z12" s="14">
        <v>6.1947273421192002E-2</v>
      </c>
      <c r="AA12" s="14">
        <v>4.6712693357019199E-2</v>
      </c>
      <c r="AB12" s="14">
        <v>1.27164928172761E-2</v>
      </c>
      <c r="AC12" s="14">
        <v>1.5818514596254898E-2</v>
      </c>
      <c r="AD12" s="14">
        <v>0</v>
      </c>
      <c r="AE12" s="14"/>
      <c r="AF12" s="14">
        <v>5.1835507797482402E-2</v>
      </c>
      <c r="AG12" s="14">
        <v>6.2138093034391398E-2</v>
      </c>
      <c r="AH12" s="14">
        <v>0</v>
      </c>
      <c r="AI12" s="14">
        <v>5.0374282015661798E-2</v>
      </c>
      <c r="AJ12" s="14">
        <v>3.00429889513129E-2</v>
      </c>
      <c r="AK12" s="14"/>
      <c r="AL12" s="14">
        <v>3.8278483785032798E-2</v>
      </c>
      <c r="AM12" s="14">
        <v>0.103292719084257</v>
      </c>
      <c r="AN12" s="14">
        <v>0</v>
      </c>
      <c r="AO12" s="14"/>
      <c r="AP12" s="14">
        <v>4.7666421749475697E-2</v>
      </c>
      <c r="AQ12" s="14">
        <v>4.0736130968616099E-2</v>
      </c>
      <c r="AR12" s="14"/>
      <c r="AS12" s="14">
        <v>5.5651842641249297E-2</v>
      </c>
      <c r="AT12" s="14">
        <v>2.6617791648108E-2</v>
      </c>
      <c r="AU12" s="14"/>
      <c r="AV12" s="14">
        <v>9.5867278874721101E-2</v>
      </c>
      <c r="AW12" s="14">
        <v>2.5952876353604399E-2</v>
      </c>
      <c r="AX12" s="14"/>
      <c r="AY12" s="14">
        <v>4.8355420239887301E-2</v>
      </c>
      <c r="AZ12" s="14">
        <v>2.0553594676815501E-2</v>
      </c>
      <c r="BA12" s="14"/>
      <c r="BB12" s="14">
        <v>4.0531174104761501E-2</v>
      </c>
      <c r="BC12" s="14">
        <v>3.52067926018114E-2</v>
      </c>
    </row>
    <row r="13" spans="2:55" x14ac:dyDescent="0.35">
      <c r="B13" s="15" t="s">
        <v>75</v>
      </c>
      <c r="C13" s="14">
        <v>3.15207360899128E-2</v>
      </c>
      <c r="D13" s="14">
        <v>3.5914294829116303E-2</v>
      </c>
      <c r="E13" s="14">
        <v>2.7238477465856899E-2</v>
      </c>
      <c r="F13" s="14"/>
      <c r="G13" s="14">
        <v>5.8942754606909099E-2</v>
      </c>
      <c r="H13" s="14">
        <v>5.1089639576001003E-2</v>
      </c>
      <c r="I13" s="14">
        <v>5.8215074782092202E-2</v>
      </c>
      <c r="J13" s="14">
        <v>1.61277968364896E-2</v>
      </c>
      <c r="K13" s="14">
        <v>1.6030465782327901E-2</v>
      </c>
      <c r="L13" s="14">
        <v>4.3876549043990803E-3</v>
      </c>
      <c r="M13" s="14"/>
      <c r="N13" s="14">
        <v>1.99486078884905E-2</v>
      </c>
      <c r="O13" s="14">
        <v>3.2141604507171601E-2</v>
      </c>
      <c r="P13" s="14">
        <v>5.0639021417727498E-2</v>
      </c>
      <c r="Q13" s="14">
        <v>2.8517768248198402E-2</v>
      </c>
      <c r="R13" s="14"/>
      <c r="S13" s="14">
        <v>5.5225915238593402E-2</v>
      </c>
      <c r="T13" s="14">
        <v>2.69367955998061E-2</v>
      </c>
      <c r="U13" s="14">
        <v>1.0705920813152E-2</v>
      </c>
      <c r="V13" s="14">
        <v>3.7390265874899097E-2</v>
      </c>
      <c r="W13" s="14">
        <v>2.5651680214184899E-2</v>
      </c>
      <c r="X13" s="14">
        <v>2.0904114133724901E-2</v>
      </c>
      <c r="Y13" s="14">
        <v>2.8676358186156201E-2</v>
      </c>
      <c r="Z13" s="14">
        <v>3.9312157460875199E-2</v>
      </c>
      <c r="AA13" s="14">
        <v>4.9417515033166E-2</v>
      </c>
      <c r="AB13" s="14">
        <v>8.8202510294512794E-3</v>
      </c>
      <c r="AC13" s="14">
        <v>0</v>
      </c>
      <c r="AD13" s="14">
        <v>9.1887068814921799E-2</v>
      </c>
      <c r="AE13" s="14"/>
      <c r="AF13" s="14">
        <v>1.9927383738169002E-2</v>
      </c>
      <c r="AG13" s="14">
        <v>4.0850250218495199E-2</v>
      </c>
      <c r="AH13" s="14">
        <v>1.8176670599120499E-2</v>
      </c>
      <c r="AI13" s="14">
        <v>4.6720363288556201E-2</v>
      </c>
      <c r="AJ13" s="14">
        <v>0</v>
      </c>
      <c r="AK13" s="14"/>
      <c r="AL13" s="14">
        <v>2.9131316962197801E-2</v>
      </c>
      <c r="AM13" s="14">
        <v>6.08089081758868E-2</v>
      </c>
      <c r="AN13" s="14">
        <v>0</v>
      </c>
      <c r="AO13" s="14"/>
      <c r="AP13" s="14">
        <v>3.2821471992653499E-2</v>
      </c>
      <c r="AQ13" s="14">
        <v>2.9491716119880499E-2</v>
      </c>
      <c r="AR13" s="14"/>
      <c r="AS13" s="14">
        <v>3.6661652908811002E-2</v>
      </c>
      <c r="AT13" s="14">
        <v>2.1947033813083799E-2</v>
      </c>
      <c r="AU13" s="14"/>
      <c r="AV13" s="14">
        <v>8.3934161687034603E-2</v>
      </c>
      <c r="AW13" s="14">
        <v>1.54830581666542E-2</v>
      </c>
      <c r="AX13" s="14"/>
      <c r="AY13" s="14">
        <v>3.5045572702896398E-2</v>
      </c>
      <c r="AZ13" s="14">
        <v>1.10652199024476E-2</v>
      </c>
      <c r="BA13" s="14"/>
      <c r="BB13" s="14">
        <v>3.2349425240579398E-2</v>
      </c>
      <c r="BC13" s="14">
        <v>2.51604888170649E-2</v>
      </c>
    </row>
    <row r="14" spans="2:55" x14ac:dyDescent="0.35">
      <c r="B14" s="15" t="s">
        <v>76</v>
      </c>
      <c r="C14" s="14">
        <v>5.6187681875916898E-2</v>
      </c>
      <c r="D14" s="14">
        <v>7.0225576115970301E-2</v>
      </c>
      <c r="E14" s="14">
        <v>4.2344925656797899E-2</v>
      </c>
      <c r="F14" s="14"/>
      <c r="G14" s="14">
        <v>8.3149301279449001E-2</v>
      </c>
      <c r="H14" s="14">
        <v>9.7318219555169894E-2</v>
      </c>
      <c r="I14" s="14">
        <v>7.4619676103465593E-2</v>
      </c>
      <c r="J14" s="14">
        <v>3.0269479984680301E-2</v>
      </c>
      <c r="K14" s="14">
        <v>5.2907410522827998E-2</v>
      </c>
      <c r="L14" s="14">
        <v>1.9756015624229201E-2</v>
      </c>
      <c r="M14" s="14"/>
      <c r="N14" s="14">
        <v>6.8228142506816095E-2</v>
      </c>
      <c r="O14" s="14">
        <v>4.9380656744348203E-2</v>
      </c>
      <c r="P14" s="14">
        <v>5.7043690231895899E-2</v>
      </c>
      <c r="Q14" s="14">
        <v>4.92938483585941E-2</v>
      </c>
      <c r="R14" s="14"/>
      <c r="S14" s="14">
        <v>9.5995040642133406E-2</v>
      </c>
      <c r="T14" s="14">
        <v>5.60180820154281E-2</v>
      </c>
      <c r="U14" s="14">
        <v>3.8466501261983602E-2</v>
      </c>
      <c r="V14" s="14">
        <v>0</v>
      </c>
      <c r="W14" s="14">
        <v>3.9158484007762701E-2</v>
      </c>
      <c r="X14" s="14">
        <v>7.6223567481900498E-2</v>
      </c>
      <c r="Y14" s="14">
        <v>9.2773016682644704E-2</v>
      </c>
      <c r="Z14" s="14">
        <v>7.6367460084997799E-2</v>
      </c>
      <c r="AA14" s="14">
        <v>4.2729565731473497E-2</v>
      </c>
      <c r="AB14" s="14">
        <v>5.6948325801657901E-2</v>
      </c>
      <c r="AC14" s="14">
        <v>2.2035727787311901E-2</v>
      </c>
      <c r="AD14" s="14">
        <v>6.9326916418562798E-2</v>
      </c>
      <c r="AE14" s="14"/>
      <c r="AF14" s="14">
        <v>6.1372981745104797E-2</v>
      </c>
      <c r="AG14" s="14">
        <v>7.0481677936356804E-2</v>
      </c>
      <c r="AH14" s="14">
        <v>1.3763611353826199E-2</v>
      </c>
      <c r="AI14" s="14">
        <v>5.1814153583434497E-2</v>
      </c>
      <c r="AJ14" s="14">
        <v>6.9847982726869498E-2</v>
      </c>
      <c r="AK14" s="14"/>
      <c r="AL14" s="14">
        <v>5.3964446123655301E-2</v>
      </c>
      <c r="AM14" s="14">
        <v>7.0247388955139198E-2</v>
      </c>
      <c r="AN14" s="14">
        <v>6.5316141299789604E-2</v>
      </c>
      <c r="AO14" s="14"/>
      <c r="AP14" s="14">
        <v>7.0486646780270501E-2</v>
      </c>
      <c r="AQ14" s="14">
        <v>4.6365315086849997E-2</v>
      </c>
      <c r="AR14" s="14"/>
      <c r="AS14" s="14">
        <v>7.0227194624828099E-2</v>
      </c>
      <c r="AT14" s="14">
        <v>3.8993659332233303E-2</v>
      </c>
      <c r="AU14" s="14"/>
      <c r="AV14" s="14">
        <v>9.8089512857097494E-2</v>
      </c>
      <c r="AW14" s="14">
        <v>4.3278132253202602E-2</v>
      </c>
      <c r="AX14" s="14"/>
      <c r="AY14" s="14">
        <v>5.8893961026790703E-2</v>
      </c>
      <c r="AZ14" s="14">
        <v>5.7285011985522299E-2</v>
      </c>
      <c r="BA14" s="14"/>
      <c r="BB14" s="14">
        <v>5.4546179960809599E-2</v>
      </c>
      <c r="BC14" s="14">
        <v>6.1936971939244301E-2</v>
      </c>
    </row>
    <row r="15" spans="2:55" x14ac:dyDescent="0.35">
      <c r="B15" s="15" t="s">
        <v>77</v>
      </c>
      <c r="C15" s="14">
        <v>0.108497375842837</v>
      </c>
      <c r="D15" s="14">
        <v>0.12135587351483899</v>
      </c>
      <c r="E15" s="14">
        <v>9.6023173819533E-2</v>
      </c>
      <c r="F15" s="14"/>
      <c r="G15" s="14">
        <v>4.1131312168363701E-2</v>
      </c>
      <c r="H15" s="14">
        <v>4.6684400518614E-2</v>
      </c>
      <c r="I15" s="14">
        <v>0.10912245189808301</v>
      </c>
      <c r="J15" s="14">
        <v>0.101333749724049</v>
      </c>
      <c r="K15" s="14">
        <v>0.130438705243861</v>
      </c>
      <c r="L15" s="14">
        <v>0.179881804820652</v>
      </c>
      <c r="M15" s="14"/>
      <c r="N15" s="14">
        <v>0.10896150153652399</v>
      </c>
      <c r="O15" s="14">
        <v>7.3365964244045706E-2</v>
      </c>
      <c r="P15" s="14">
        <v>0.14174238898213201</v>
      </c>
      <c r="Q15" s="14">
        <v>0.118374136835122</v>
      </c>
      <c r="R15" s="14"/>
      <c r="S15" s="14">
        <v>4.21427875229708E-2</v>
      </c>
      <c r="T15" s="14">
        <v>0.123270017049074</v>
      </c>
      <c r="U15" s="14">
        <v>0.16459260466869</v>
      </c>
      <c r="V15" s="14">
        <v>0.14086712353523501</v>
      </c>
      <c r="W15" s="14">
        <v>0.10710611555305299</v>
      </c>
      <c r="X15" s="14">
        <v>0.107738577461053</v>
      </c>
      <c r="Y15" s="14">
        <v>0.14947221178739201</v>
      </c>
      <c r="Z15" s="14">
        <v>0.123004119550786</v>
      </c>
      <c r="AA15" s="14">
        <v>0.11765200875868401</v>
      </c>
      <c r="AB15" s="14">
        <v>9.8547630794427701E-2</v>
      </c>
      <c r="AC15" s="14">
        <v>6.8699628111182603E-2</v>
      </c>
      <c r="AD15" s="14">
        <v>0</v>
      </c>
      <c r="AE15" s="14"/>
      <c r="AF15" s="14">
        <v>0.14348879621294799</v>
      </c>
      <c r="AG15" s="14">
        <v>0.109191483029936</v>
      </c>
      <c r="AH15" s="14">
        <v>8.3783577139392204E-2</v>
      </c>
      <c r="AI15" s="14">
        <v>0.18057811448021599</v>
      </c>
      <c r="AJ15" s="14">
        <v>7.7905966950658698E-2</v>
      </c>
      <c r="AK15" s="14"/>
      <c r="AL15" s="14">
        <v>0.113474497978647</v>
      </c>
      <c r="AM15" s="14">
        <v>9.4076587002762196E-2</v>
      </c>
      <c r="AN15" s="14">
        <v>3.8343041751188599E-2</v>
      </c>
      <c r="AO15" s="14"/>
      <c r="AP15" s="14">
        <v>8.2206435738832698E-2</v>
      </c>
      <c r="AQ15" s="14">
        <v>0.13206686179212701</v>
      </c>
      <c r="AR15" s="14"/>
      <c r="AS15" s="14">
        <v>0.10715787163467801</v>
      </c>
      <c r="AT15" s="14">
        <v>0.110601695937733</v>
      </c>
      <c r="AU15" s="14"/>
      <c r="AV15" s="14">
        <v>7.6040666829808895E-2</v>
      </c>
      <c r="AW15" s="14">
        <v>0.121368009519796</v>
      </c>
      <c r="AX15" s="14"/>
      <c r="AY15" s="14">
        <v>0.102097639166326</v>
      </c>
      <c r="AZ15" s="14">
        <v>9.3613585276648703E-2</v>
      </c>
      <c r="BA15" s="14"/>
      <c r="BB15" s="14">
        <v>0.113511548730549</v>
      </c>
      <c r="BC15" s="14">
        <v>8.5134426873144195E-2</v>
      </c>
    </row>
    <row r="16" spans="2:55" x14ac:dyDescent="0.35">
      <c r="B16" s="15" t="s">
        <v>78</v>
      </c>
      <c r="C16" s="14">
        <v>0.17278973254367599</v>
      </c>
      <c r="D16" s="14">
        <v>0.17456056751662399</v>
      </c>
      <c r="E16" s="14">
        <v>0.171640746429566</v>
      </c>
      <c r="F16" s="14"/>
      <c r="G16" s="14">
        <v>0.19058122067417901</v>
      </c>
      <c r="H16" s="14">
        <v>0.12793484889333001</v>
      </c>
      <c r="I16" s="14">
        <v>0.206652146707998</v>
      </c>
      <c r="J16" s="14">
        <v>0.174116156419379</v>
      </c>
      <c r="K16" s="14">
        <v>0.133065275639695</v>
      </c>
      <c r="L16" s="14">
        <v>0.19453843993070299</v>
      </c>
      <c r="M16" s="14"/>
      <c r="N16" s="14">
        <v>0.16712650039656701</v>
      </c>
      <c r="O16" s="14">
        <v>0.19516194145372401</v>
      </c>
      <c r="P16" s="14">
        <v>0.142699736462816</v>
      </c>
      <c r="Q16" s="14">
        <v>0.17905888071107401</v>
      </c>
      <c r="R16" s="14"/>
      <c r="S16" s="14">
        <v>0.15487264813322801</v>
      </c>
      <c r="T16" s="14">
        <v>0.185387250564754</v>
      </c>
      <c r="U16" s="14">
        <v>0.20565238266203401</v>
      </c>
      <c r="V16" s="14">
        <v>0.18185605355376</v>
      </c>
      <c r="W16" s="14">
        <v>0.13477323613390699</v>
      </c>
      <c r="X16" s="14">
        <v>0.15813411658462101</v>
      </c>
      <c r="Y16" s="14">
        <v>0.14721250465324301</v>
      </c>
      <c r="Z16" s="14">
        <v>7.4681524499636304E-2</v>
      </c>
      <c r="AA16" s="14">
        <v>0.19541534956748</v>
      </c>
      <c r="AB16" s="14">
        <v>0.18036226136335801</v>
      </c>
      <c r="AC16" s="14">
        <v>0.20012485631728799</v>
      </c>
      <c r="AD16" s="14">
        <v>0.28205542540117201</v>
      </c>
      <c r="AE16" s="14"/>
      <c r="AF16" s="14">
        <v>0.16372831266163099</v>
      </c>
      <c r="AG16" s="14">
        <v>0.156779104294031</v>
      </c>
      <c r="AH16" s="14">
        <v>0.204200159830598</v>
      </c>
      <c r="AI16" s="14">
        <v>0.14486108526942801</v>
      </c>
      <c r="AJ16" s="14">
        <v>0.16483911643928301</v>
      </c>
      <c r="AK16" s="14"/>
      <c r="AL16" s="14">
        <v>0.18232609278617201</v>
      </c>
      <c r="AM16" s="14">
        <v>0.111109250781584</v>
      </c>
      <c r="AN16" s="14">
        <v>0.13763585908714601</v>
      </c>
      <c r="AO16" s="14"/>
      <c r="AP16" s="14">
        <v>0.153028972316295</v>
      </c>
      <c r="AQ16" s="14">
        <v>0.19166953677293899</v>
      </c>
      <c r="AR16" s="14"/>
      <c r="AS16" s="14">
        <v>0.157161472633291</v>
      </c>
      <c r="AT16" s="14">
        <v>0.192560302832324</v>
      </c>
      <c r="AU16" s="14"/>
      <c r="AV16" s="14">
        <v>0.16364981369789799</v>
      </c>
      <c r="AW16" s="14">
        <v>0.17412748903616099</v>
      </c>
      <c r="AX16" s="14"/>
      <c r="AY16" s="14">
        <v>0.16153424267261299</v>
      </c>
      <c r="AZ16" s="14">
        <v>0.15654768424813401</v>
      </c>
      <c r="BA16" s="14"/>
      <c r="BB16" s="14">
        <v>0.179358061313974</v>
      </c>
      <c r="BC16" s="14">
        <v>0.170606195685016</v>
      </c>
    </row>
    <row r="17" spans="2:55" x14ac:dyDescent="0.35">
      <c r="B17" s="15" t="s">
        <v>449</v>
      </c>
      <c r="C17" s="20">
        <v>0.51998543853078505</v>
      </c>
      <c r="D17" s="20">
        <v>0.46249316384613798</v>
      </c>
      <c r="E17" s="20">
        <v>0.57577782796524801</v>
      </c>
      <c r="F17" s="20"/>
      <c r="G17" s="20">
        <v>0.37383088309942802</v>
      </c>
      <c r="H17" s="20">
        <v>0.43347115427037602</v>
      </c>
      <c r="I17" s="20">
        <v>0.40488429991067099</v>
      </c>
      <c r="J17" s="20">
        <v>0.61587565046250303</v>
      </c>
      <c r="K17" s="20">
        <v>0.65256918787998197</v>
      </c>
      <c r="L17" s="20">
        <v>0.59362238426152303</v>
      </c>
      <c r="M17" s="20"/>
      <c r="N17" s="20">
        <v>0.50970680425183901</v>
      </c>
      <c r="O17" s="20">
        <v>0.54662687684290401</v>
      </c>
      <c r="P17" s="20">
        <v>0.46111666283928598</v>
      </c>
      <c r="Q17" s="20">
        <v>0.55206190762752505</v>
      </c>
      <c r="R17" s="20"/>
      <c r="S17" s="20">
        <v>0.42412222699862701</v>
      </c>
      <c r="T17" s="20">
        <v>0.56879144449253505</v>
      </c>
      <c r="U17" s="20">
        <v>0.54455943043451405</v>
      </c>
      <c r="V17" s="20">
        <v>0.52376158555869801</v>
      </c>
      <c r="W17" s="20">
        <v>0.53160958396871305</v>
      </c>
      <c r="X17" s="20">
        <v>0.48946885288237002</v>
      </c>
      <c r="Y17" s="20">
        <v>0.50181077000470298</v>
      </c>
      <c r="Z17" s="20">
        <v>0.58006400336142205</v>
      </c>
      <c r="AA17" s="20">
        <v>0.46672844730810098</v>
      </c>
      <c r="AB17" s="20">
        <v>0.550793898172525</v>
      </c>
      <c r="AC17" s="20">
        <v>0.69332127318796199</v>
      </c>
      <c r="AD17" s="20">
        <v>0.45346908755426202</v>
      </c>
      <c r="AE17" s="20"/>
      <c r="AF17" s="20">
        <v>0.51984059314471598</v>
      </c>
      <c r="AG17" s="20">
        <v>0.46666937270268</v>
      </c>
      <c r="AH17" s="20">
        <v>0.64323396441922498</v>
      </c>
      <c r="AI17" s="20">
        <v>0.43694054204434801</v>
      </c>
      <c r="AJ17" s="20">
        <v>0.52159691776496997</v>
      </c>
      <c r="AK17" s="20"/>
      <c r="AL17" s="20">
        <v>0.541322798846399</v>
      </c>
      <c r="AM17" s="20">
        <v>0.28677880343367801</v>
      </c>
      <c r="AN17" s="20">
        <v>0.71885935078330598</v>
      </c>
      <c r="AO17" s="20"/>
      <c r="AP17" s="20">
        <v>0.54638268787791699</v>
      </c>
      <c r="AQ17" s="20">
        <v>0.497784996584963</v>
      </c>
      <c r="AR17" s="20"/>
      <c r="AS17" s="20">
        <v>0.50648415161831495</v>
      </c>
      <c r="AT17" s="20">
        <v>0.55267694948822699</v>
      </c>
      <c r="AU17" s="20"/>
      <c r="AV17" s="20">
        <v>0.35979789779176902</v>
      </c>
      <c r="AW17" s="20">
        <v>0.57709890860720203</v>
      </c>
      <c r="AX17" s="20"/>
      <c r="AY17" s="20">
        <v>0.51481546916355203</v>
      </c>
      <c r="AZ17" s="20">
        <v>0.63343948601424604</v>
      </c>
      <c r="BA17" s="20"/>
      <c r="BB17" s="20">
        <v>0.50552379214142795</v>
      </c>
      <c r="BC17" s="20">
        <v>0.58992263495624697</v>
      </c>
    </row>
    <row r="18" spans="2:55" x14ac:dyDescent="0.35">
      <c r="B18" s="16" t="s">
        <v>384</v>
      </c>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B2:Q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17" width="20.7265625" customWidth="1"/>
  </cols>
  <sheetData>
    <row r="2" spans="2:17" ht="40" customHeight="1" x14ac:dyDescent="0.35">
      <c r="D2" s="29" t="s">
        <v>467</v>
      </c>
      <c r="E2" s="26"/>
      <c r="F2" s="26"/>
      <c r="G2" s="26"/>
      <c r="H2" s="26"/>
      <c r="I2" s="26"/>
      <c r="J2" s="26"/>
      <c r="K2" s="26"/>
      <c r="L2" s="26"/>
      <c r="M2" s="26"/>
      <c r="N2" s="26"/>
      <c r="O2" s="26"/>
      <c r="P2" s="26"/>
      <c r="Q2" s="26"/>
    </row>
    <row r="6" spans="2:17" ht="50" customHeight="1" x14ac:dyDescent="0.35">
      <c r="B6" s="17" t="s">
        <v>14</v>
      </c>
      <c r="C6" s="17" t="s">
        <v>330</v>
      </c>
      <c r="D6" s="17" t="s">
        <v>331</v>
      </c>
      <c r="E6" s="17" t="s">
        <v>406</v>
      </c>
      <c r="F6" s="17" t="s">
        <v>333</v>
      </c>
      <c r="G6" s="17" t="s">
        <v>334</v>
      </c>
      <c r="H6" s="17" t="s">
        <v>335</v>
      </c>
      <c r="I6" s="17" t="s">
        <v>336</v>
      </c>
      <c r="J6" s="17" t="s">
        <v>337</v>
      </c>
      <c r="K6" s="17" t="s">
        <v>338</v>
      </c>
      <c r="L6" s="17" t="s">
        <v>407</v>
      </c>
      <c r="M6" s="17" t="s">
        <v>408</v>
      </c>
      <c r="N6" s="17" t="s">
        <v>409</v>
      </c>
      <c r="O6" s="17" t="s">
        <v>341</v>
      </c>
      <c r="P6" s="17" t="s">
        <v>410</v>
      </c>
    </row>
    <row r="7" spans="2:17" ht="29" x14ac:dyDescent="0.35">
      <c r="B7" s="15" t="s">
        <v>465</v>
      </c>
      <c r="C7" s="14">
        <v>0.57166213707632296</v>
      </c>
      <c r="D7" s="14">
        <v>0.59519099703015299</v>
      </c>
      <c r="E7" s="14">
        <v>0.55741327018104203</v>
      </c>
      <c r="F7" s="14">
        <v>0.51967015975544695</v>
      </c>
      <c r="G7" s="14">
        <v>0.233900632833171</v>
      </c>
      <c r="H7" s="14">
        <v>0.40536655684619999</v>
      </c>
      <c r="I7" s="14">
        <v>0.39133704327774499</v>
      </c>
      <c r="J7" s="14">
        <v>0.37701238335642401</v>
      </c>
      <c r="K7" s="14">
        <v>0.568407947040654</v>
      </c>
      <c r="L7" s="14">
        <v>0.191382026927267</v>
      </c>
      <c r="M7" s="14">
        <v>0.42723403183307801</v>
      </c>
      <c r="N7" s="14">
        <v>0.62164984591503702</v>
      </c>
      <c r="O7" s="14">
        <v>0.52872647453362198</v>
      </c>
      <c r="P7" s="14">
        <v>0.39788456230239799</v>
      </c>
    </row>
    <row r="8" spans="2:17" ht="29" x14ac:dyDescent="0.35">
      <c r="B8" s="15" t="s">
        <v>466</v>
      </c>
      <c r="C8" s="14">
        <v>0.35603639569750301</v>
      </c>
      <c r="D8" s="14">
        <v>0.33147768676699202</v>
      </c>
      <c r="E8" s="14">
        <v>0.33235425558015302</v>
      </c>
      <c r="F8" s="14">
        <v>0.37111702217903397</v>
      </c>
      <c r="G8" s="14">
        <v>0.65928874274179705</v>
      </c>
      <c r="H8" s="14">
        <v>0.45011727168197802</v>
      </c>
      <c r="I8" s="14">
        <v>0.44117318099393998</v>
      </c>
      <c r="J8" s="14">
        <v>0.52951795763640297</v>
      </c>
      <c r="K8" s="14">
        <v>0.33980970333862098</v>
      </c>
      <c r="L8" s="14">
        <v>0.69556506927284201</v>
      </c>
      <c r="M8" s="14">
        <v>0.46361118533007001</v>
      </c>
      <c r="N8" s="14">
        <v>0.29021116146336801</v>
      </c>
      <c r="O8" s="14">
        <v>0.368116923978282</v>
      </c>
      <c r="P8" s="14">
        <v>0.46869190732202698</v>
      </c>
    </row>
    <row r="9" spans="2:17" x14ac:dyDescent="0.35">
      <c r="B9" s="15" t="s">
        <v>205</v>
      </c>
      <c r="C9" s="14">
        <v>7.2301467226173893E-2</v>
      </c>
      <c r="D9" s="14">
        <v>7.3331316202855004E-2</v>
      </c>
      <c r="E9" s="14">
        <v>0.110232474238805</v>
      </c>
      <c r="F9" s="14">
        <v>0.109212818065519</v>
      </c>
      <c r="G9" s="14">
        <v>0.106810624425032</v>
      </c>
      <c r="H9" s="14">
        <v>0.144516171471822</v>
      </c>
      <c r="I9" s="14">
        <v>0.167489775728315</v>
      </c>
      <c r="J9" s="14">
        <v>9.3469659007172398E-2</v>
      </c>
      <c r="K9" s="14">
        <v>9.1782349620725207E-2</v>
      </c>
      <c r="L9" s="14">
        <v>0.113052903799892</v>
      </c>
      <c r="M9" s="14">
        <v>0.109154782836852</v>
      </c>
      <c r="N9" s="14">
        <v>8.8138992621594303E-2</v>
      </c>
      <c r="O9" s="14">
        <v>0.10315660148809599</v>
      </c>
      <c r="P9" s="14">
        <v>0.133423530375575</v>
      </c>
    </row>
    <row r="10" spans="2:17" x14ac:dyDescent="0.35">
      <c r="B10" s="16" t="s">
        <v>384</v>
      </c>
      <c r="C10" s="16"/>
      <c r="D10" s="16"/>
      <c r="E10" s="16"/>
      <c r="F10" s="16"/>
      <c r="G10" s="16"/>
      <c r="H10" s="16"/>
      <c r="I10" s="16"/>
      <c r="J10" s="16"/>
      <c r="K10" s="16"/>
      <c r="L10" s="16"/>
      <c r="M10" s="16"/>
      <c r="N10" s="16"/>
      <c r="O10" s="16"/>
      <c r="P10" s="16"/>
    </row>
    <row r="11" spans="2:17" x14ac:dyDescent="0.35">
      <c r="B11" t="s">
        <v>81</v>
      </c>
    </row>
    <row r="12" spans="2:17" x14ac:dyDescent="0.35">
      <c r="B12" t="s">
        <v>630</v>
      </c>
    </row>
    <row r="16" spans="2:17" x14ac:dyDescent="0.35">
      <c r="B16" s="8" t="str">
        <f>HYPERLINK("#'Contents'!A1", "Return to Contents")</f>
        <v>Return to Contents</v>
      </c>
    </row>
  </sheetData>
  <mergeCells count="1">
    <mergeCell ref="D2:Q2"/>
  </mergeCells>
  <pageMargins left="0.7" right="0.7" top="0.75" bottom="0.75" header="0.3" footer="0.3"/>
  <pageSetup paperSize="9" orientation="portrait" horizontalDpi="300" verticalDpi="300"/>
  <drawing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468</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427</v>
      </c>
      <c r="D7" s="10">
        <v>224</v>
      </c>
      <c r="E7" s="10">
        <v>203</v>
      </c>
      <c r="F7" s="10"/>
      <c r="G7" s="10">
        <v>54</v>
      </c>
      <c r="H7" s="10">
        <v>75</v>
      </c>
      <c r="I7" s="10">
        <v>66</v>
      </c>
      <c r="J7" s="10">
        <v>71</v>
      </c>
      <c r="K7" s="10">
        <v>58</v>
      </c>
      <c r="L7" s="10">
        <v>103</v>
      </c>
      <c r="M7" s="10"/>
      <c r="N7" s="10">
        <v>125</v>
      </c>
      <c r="O7" s="10">
        <v>124</v>
      </c>
      <c r="P7" s="10">
        <v>73</v>
      </c>
      <c r="Q7" s="10">
        <v>105</v>
      </c>
      <c r="R7" s="10"/>
      <c r="S7" s="10">
        <v>71</v>
      </c>
      <c r="T7" s="10">
        <v>50</v>
      </c>
      <c r="U7" s="10">
        <v>41</v>
      </c>
      <c r="V7" s="10">
        <v>39</v>
      </c>
      <c r="W7" s="10">
        <v>26</v>
      </c>
      <c r="X7" s="10">
        <v>37</v>
      </c>
      <c r="Y7" s="10">
        <v>31</v>
      </c>
      <c r="Z7" s="10">
        <v>13</v>
      </c>
      <c r="AA7" s="10">
        <v>48</v>
      </c>
      <c r="AB7" s="10">
        <v>37</v>
      </c>
      <c r="AC7" s="10">
        <v>22</v>
      </c>
      <c r="AD7" s="10">
        <v>12</v>
      </c>
      <c r="AE7" s="10"/>
      <c r="AF7" s="10">
        <v>94</v>
      </c>
      <c r="AG7" s="10">
        <v>141</v>
      </c>
      <c r="AH7" s="10">
        <v>41</v>
      </c>
      <c r="AI7" s="10">
        <v>56</v>
      </c>
      <c r="AJ7" s="10">
        <v>23</v>
      </c>
      <c r="AK7" s="10"/>
      <c r="AL7" s="10">
        <v>355</v>
      </c>
      <c r="AM7" s="10">
        <v>45</v>
      </c>
      <c r="AN7" s="10">
        <v>27</v>
      </c>
      <c r="AO7" s="10"/>
      <c r="AP7" s="10">
        <v>206</v>
      </c>
      <c r="AQ7" s="10">
        <v>217</v>
      </c>
      <c r="AR7" s="10"/>
      <c r="AS7" s="10">
        <v>250</v>
      </c>
      <c r="AT7" s="10">
        <v>168</v>
      </c>
      <c r="AU7" s="10"/>
      <c r="AV7" s="10">
        <v>100</v>
      </c>
      <c r="AW7" s="10">
        <v>321</v>
      </c>
      <c r="AX7" s="10"/>
      <c r="AY7" s="10">
        <v>298</v>
      </c>
      <c r="AZ7" s="10">
        <v>39</v>
      </c>
      <c r="BA7" s="10"/>
      <c r="BB7" s="10">
        <v>298</v>
      </c>
      <c r="BC7" s="10">
        <v>42</v>
      </c>
    </row>
    <row r="8" spans="2:55" ht="30" customHeight="1" x14ac:dyDescent="0.35">
      <c r="B8" s="11" t="s">
        <v>19</v>
      </c>
      <c r="C8" s="11">
        <v>434</v>
      </c>
      <c r="D8" s="11">
        <v>234</v>
      </c>
      <c r="E8" s="11">
        <v>200</v>
      </c>
      <c r="F8" s="11"/>
      <c r="G8" s="11">
        <v>67</v>
      </c>
      <c r="H8" s="11">
        <v>81</v>
      </c>
      <c r="I8" s="11">
        <v>64</v>
      </c>
      <c r="J8" s="11">
        <v>69</v>
      </c>
      <c r="K8" s="11">
        <v>55</v>
      </c>
      <c r="L8" s="11">
        <v>97</v>
      </c>
      <c r="M8" s="11"/>
      <c r="N8" s="11">
        <v>114</v>
      </c>
      <c r="O8" s="11">
        <v>118</v>
      </c>
      <c r="P8" s="11">
        <v>89</v>
      </c>
      <c r="Q8" s="11">
        <v>114</v>
      </c>
      <c r="R8" s="11"/>
      <c r="S8" s="11">
        <v>74</v>
      </c>
      <c r="T8" s="11">
        <v>48</v>
      </c>
      <c r="U8" s="11">
        <v>39</v>
      </c>
      <c r="V8" s="11">
        <v>39</v>
      </c>
      <c r="W8" s="11">
        <v>26</v>
      </c>
      <c r="X8" s="11">
        <v>34</v>
      </c>
      <c r="Y8" s="11">
        <v>30</v>
      </c>
      <c r="Z8" s="11">
        <v>12</v>
      </c>
      <c r="AA8" s="11">
        <v>47</v>
      </c>
      <c r="AB8" s="11">
        <v>40</v>
      </c>
      <c r="AC8" s="11">
        <v>23</v>
      </c>
      <c r="AD8" s="11">
        <v>23</v>
      </c>
      <c r="AE8" s="11"/>
      <c r="AF8" s="11">
        <v>92</v>
      </c>
      <c r="AG8" s="11">
        <v>141</v>
      </c>
      <c r="AH8" s="11">
        <v>39</v>
      </c>
      <c r="AI8" s="11">
        <v>57</v>
      </c>
      <c r="AJ8" s="11">
        <v>25</v>
      </c>
      <c r="AK8" s="11"/>
      <c r="AL8" s="11">
        <v>358</v>
      </c>
      <c r="AM8" s="11">
        <v>48</v>
      </c>
      <c r="AN8" s="11">
        <v>27</v>
      </c>
      <c r="AO8" s="11"/>
      <c r="AP8" s="11">
        <v>212</v>
      </c>
      <c r="AQ8" s="11">
        <v>218</v>
      </c>
      <c r="AR8" s="11"/>
      <c r="AS8" s="11">
        <v>258</v>
      </c>
      <c r="AT8" s="11">
        <v>166</v>
      </c>
      <c r="AU8" s="11"/>
      <c r="AV8" s="11">
        <v>103</v>
      </c>
      <c r="AW8" s="11">
        <v>325</v>
      </c>
      <c r="AX8" s="11"/>
      <c r="AY8" s="11">
        <v>302</v>
      </c>
      <c r="AZ8" s="11">
        <v>37</v>
      </c>
      <c r="BA8" s="11"/>
      <c r="BB8" s="11">
        <v>302</v>
      </c>
      <c r="BC8" s="11">
        <v>42</v>
      </c>
    </row>
    <row r="9" spans="2:55" ht="29" x14ac:dyDescent="0.35">
      <c r="B9" s="15" t="s">
        <v>465</v>
      </c>
      <c r="C9" s="14">
        <v>0.57166213707632296</v>
      </c>
      <c r="D9" s="14">
        <v>0.49809904595960802</v>
      </c>
      <c r="E9" s="14">
        <v>0.65752490141130804</v>
      </c>
      <c r="F9" s="14"/>
      <c r="G9" s="14">
        <v>0.43941757345709198</v>
      </c>
      <c r="H9" s="14">
        <v>0.487942123726743</v>
      </c>
      <c r="I9" s="14">
        <v>0.59487952401051902</v>
      </c>
      <c r="J9" s="14">
        <v>0.59880171912636604</v>
      </c>
      <c r="K9" s="14">
        <v>0.65585536574088199</v>
      </c>
      <c r="L9" s="14">
        <v>0.65127193425930796</v>
      </c>
      <c r="M9" s="14"/>
      <c r="N9" s="14">
        <v>0.606450218459896</v>
      </c>
      <c r="O9" s="14">
        <v>0.58139398729638003</v>
      </c>
      <c r="P9" s="14">
        <v>0.53509325284098097</v>
      </c>
      <c r="Q9" s="14">
        <v>0.55526942903612297</v>
      </c>
      <c r="R9" s="14"/>
      <c r="S9" s="14">
        <v>0.61648646055663603</v>
      </c>
      <c r="T9" s="14">
        <v>0.58770153558690696</v>
      </c>
      <c r="U9" s="14">
        <v>0.50250719974855795</v>
      </c>
      <c r="V9" s="14">
        <v>0.45882235180522302</v>
      </c>
      <c r="W9" s="14">
        <v>0.58124316978568802</v>
      </c>
      <c r="X9" s="14">
        <v>0.567079288256926</v>
      </c>
      <c r="Y9" s="14">
        <v>0.63751492171744295</v>
      </c>
      <c r="Z9" s="14">
        <v>0.437148031069303</v>
      </c>
      <c r="AA9" s="14">
        <v>0.70277079464178305</v>
      </c>
      <c r="AB9" s="14">
        <v>0.59665472456951796</v>
      </c>
      <c r="AC9" s="14">
        <v>0.51652197359263896</v>
      </c>
      <c r="AD9" s="14">
        <v>0.42740296490961599</v>
      </c>
      <c r="AE9" s="14"/>
      <c r="AF9" s="14">
        <v>0.62067163345399501</v>
      </c>
      <c r="AG9" s="14">
        <v>0.58429719377096001</v>
      </c>
      <c r="AH9" s="14">
        <v>0.54621435153708398</v>
      </c>
      <c r="AI9" s="14">
        <v>0.61621461034011604</v>
      </c>
      <c r="AJ9" s="14">
        <v>0.41043270184927799</v>
      </c>
      <c r="AK9" s="14"/>
      <c r="AL9" s="14">
        <v>0.59064615417496102</v>
      </c>
      <c r="AM9" s="14">
        <v>0.53562566764811803</v>
      </c>
      <c r="AN9" s="14">
        <v>0.38514630873196998</v>
      </c>
      <c r="AO9" s="14"/>
      <c r="AP9" s="14">
        <v>0.50078609053019596</v>
      </c>
      <c r="AQ9" s="14">
        <v>0.63196393731109202</v>
      </c>
      <c r="AR9" s="14"/>
      <c r="AS9" s="14">
        <v>0.54858329980564302</v>
      </c>
      <c r="AT9" s="14">
        <v>0.60607564329118802</v>
      </c>
      <c r="AU9" s="14"/>
      <c r="AV9" s="14">
        <v>0.57892077378167905</v>
      </c>
      <c r="AW9" s="14">
        <v>0.570264063739782</v>
      </c>
      <c r="AX9" s="14"/>
      <c r="AY9" s="14">
        <v>0.558022448151133</v>
      </c>
      <c r="AZ9" s="14">
        <v>0.71508959723465304</v>
      </c>
      <c r="BA9" s="14"/>
      <c r="BB9" s="14">
        <v>0.55606809138996205</v>
      </c>
      <c r="BC9" s="14">
        <v>0.71858457146272303</v>
      </c>
    </row>
    <row r="10" spans="2:55" ht="29" x14ac:dyDescent="0.35">
      <c r="B10" s="15" t="s">
        <v>466</v>
      </c>
      <c r="C10" s="14">
        <v>0.35603639569750301</v>
      </c>
      <c r="D10" s="14">
        <v>0.42651691478478199</v>
      </c>
      <c r="E10" s="14">
        <v>0.27377160626665997</v>
      </c>
      <c r="F10" s="14"/>
      <c r="G10" s="14">
        <v>0.49060346309969399</v>
      </c>
      <c r="H10" s="14">
        <v>0.42325742517713499</v>
      </c>
      <c r="I10" s="14">
        <v>0.33106419250860297</v>
      </c>
      <c r="J10" s="14">
        <v>0.31992171145048898</v>
      </c>
      <c r="K10" s="14">
        <v>0.27893628746200499</v>
      </c>
      <c r="L10" s="14">
        <v>0.29221463722839802</v>
      </c>
      <c r="M10" s="14"/>
      <c r="N10" s="14">
        <v>0.346886124909773</v>
      </c>
      <c r="O10" s="14">
        <v>0.33064200449432102</v>
      </c>
      <c r="P10" s="14">
        <v>0.338557516018199</v>
      </c>
      <c r="Q10" s="14">
        <v>0.405215891643954</v>
      </c>
      <c r="R10" s="14"/>
      <c r="S10" s="14">
        <v>0.29892266900256798</v>
      </c>
      <c r="T10" s="14">
        <v>0.35405505977724</v>
      </c>
      <c r="U10" s="14">
        <v>0.453100757724956</v>
      </c>
      <c r="V10" s="14">
        <v>0.46550256484988001</v>
      </c>
      <c r="W10" s="14">
        <v>0.24580234530695499</v>
      </c>
      <c r="X10" s="14">
        <v>0.37666418436188998</v>
      </c>
      <c r="Y10" s="14">
        <v>0.30743339809426801</v>
      </c>
      <c r="Z10" s="14">
        <v>0.42679146894776299</v>
      </c>
      <c r="AA10" s="14">
        <v>0.14694515452447399</v>
      </c>
      <c r="AB10" s="14">
        <v>0.40334527543048199</v>
      </c>
      <c r="AC10" s="14">
        <v>0.442891849132654</v>
      </c>
      <c r="AD10" s="14">
        <v>0.57259703509038395</v>
      </c>
      <c r="AE10" s="14"/>
      <c r="AF10" s="14">
        <v>0.322633445038776</v>
      </c>
      <c r="AG10" s="14">
        <v>0.33111719185828598</v>
      </c>
      <c r="AH10" s="14">
        <v>0.43155815059019298</v>
      </c>
      <c r="AI10" s="14">
        <v>0.32634462960209298</v>
      </c>
      <c r="AJ10" s="14">
        <v>0.474842607658015</v>
      </c>
      <c r="AK10" s="14"/>
      <c r="AL10" s="14">
        <v>0.34094724995709702</v>
      </c>
      <c r="AM10" s="14">
        <v>0.402180393053991</v>
      </c>
      <c r="AN10" s="14">
        <v>0.47299055464384898</v>
      </c>
      <c r="AO10" s="14"/>
      <c r="AP10" s="14">
        <v>0.422751256080452</v>
      </c>
      <c r="AQ10" s="14">
        <v>0.298326030009675</v>
      </c>
      <c r="AR10" s="14"/>
      <c r="AS10" s="14">
        <v>0.37565688748663201</v>
      </c>
      <c r="AT10" s="14">
        <v>0.33012891255738502</v>
      </c>
      <c r="AU10" s="14"/>
      <c r="AV10" s="14">
        <v>0.33849674351028602</v>
      </c>
      <c r="AW10" s="14">
        <v>0.36857005332891601</v>
      </c>
      <c r="AX10" s="14"/>
      <c r="AY10" s="14">
        <v>0.37308155320277298</v>
      </c>
      <c r="AZ10" s="14">
        <v>0.239089243603919</v>
      </c>
      <c r="BA10" s="14"/>
      <c r="BB10" s="14">
        <v>0.37340961314145499</v>
      </c>
      <c r="BC10" s="14">
        <v>0.24109514650825001</v>
      </c>
    </row>
    <row r="11" spans="2:55" x14ac:dyDescent="0.35">
      <c r="B11" s="15" t="s">
        <v>205</v>
      </c>
      <c r="C11" s="20">
        <v>7.2301467226173893E-2</v>
      </c>
      <c r="D11" s="20">
        <v>7.5384039255610005E-2</v>
      </c>
      <c r="E11" s="20">
        <v>6.8703492322031504E-2</v>
      </c>
      <c r="F11" s="20"/>
      <c r="G11" s="20">
        <v>6.9978963443213998E-2</v>
      </c>
      <c r="H11" s="20">
        <v>8.8800451096122002E-2</v>
      </c>
      <c r="I11" s="20">
        <v>7.4056283480878504E-2</v>
      </c>
      <c r="J11" s="20">
        <v>8.1276569423145095E-2</v>
      </c>
      <c r="K11" s="20">
        <v>6.5208346797113501E-2</v>
      </c>
      <c r="L11" s="20">
        <v>5.6513428512294198E-2</v>
      </c>
      <c r="M11" s="20"/>
      <c r="N11" s="20">
        <v>4.6663656630330903E-2</v>
      </c>
      <c r="O11" s="20">
        <v>8.7964008209299296E-2</v>
      </c>
      <c r="P11" s="20">
        <v>0.12634923114082</v>
      </c>
      <c r="Q11" s="20">
        <v>3.9514679319922599E-2</v>
      </c>
      <c r="R11" s="20"/>
      <c r="S11" s="20">
        <v>8.4590870440795204E-2</v>
      </c>
      <c r="T11" s="20">
        <v>5.82434046358523E-2</v>
      </c>
      <c r="U11" s="20">
        <v>4.4392042526486097E-2</v>
      </c>
      <c r="V11" s="20">
        <v>7.5675083344897101E-2</v>
      </c>
      <c r="W11" s="20">
        <v>0.17295448490735599</v>
      </c>
      <c r="X11" s="20">
        <v>5.6256527381183502E-2</v>
      </c>
      <c r="Y11" s="20">
        <v>5.5051680188289501E-2</v>
      </c>
      <c r="Z11" s="20">
        <v>0.13606049998293401</v>
      </c>
      <c r="AA11" s="20">
        <v>0.15028405083374399</v>
      </c>
      <c r="AB11" s="20">
        <v>0</v>
      </c>
      <c r="AC11" s="20">
        <v>4.0586177274706398E-2</v>
      </c>
      <c r="AD11" s="20">
        <v>0</v>
      </c>
      <c r="AE11" s="20"/>
      <c r="AF11" s="20">
        <v>5.6694921507229899E-2</v>
      </c>
      <c r="AG11" s="20">
        <v>8.4585614370753098E-2</v>
      </c>
      <c r="AH11" s="20">
        <v>2.22274978727223E-2</v>
      </c>
      <c r="AI11" s="20">
        <v>5.7440760057791203E-2</v>
      </c>
      <c r="AJ11" s="20">
        <v>0.114724690492708</v>
      </c>
      <c r="AK11" s="20"/>
      <c r="AL11" s="20">
        <v>6.8406595867942802E-2</v>
      </c>
      <c r="AM11" s="20">
        <v>6.2193939297890598E-2</v>
      </c>
      <c r="AN11" s="20">
        <v>0.14186313662418101</v>
      </c>
      <c r="AO11" s="20"/>
      <c r="AP11" s="20">
        <v>7.6462653389351903E-2</v>
      </c>
      <c r="AQ11" s="20">
        <v>6.9710032679233105E-2</v>
      </c>
      <c r="AR11" s="20"/>
      <c r="AS11" s="20">
        <v>7.5759812707725097E-2</v>
      </c>
      <c r="AT11" s="20">
        <v>6.3795444151427197E-2</v>
      </c>
      <c r="AU11" s="20"/>
      <c r="AV11" s="20">
        <v>8.2582482708035407E-2</v>
      </c>
      <c r="AW11" s="20">
        <v>6.1165882931302401E-2</v>
      </c>
      <c r="AX11" s="20"/>
      <c r="AY11" s="20">
        <v>6.8895998646093706E-2</v>
      </c>
      <c r="AZ11" s="20">
        <v>4.5821159161427899E-2</v>
      </c>
      <c r="BA11" s="20"/>
      <c r="BB11" s="20">
        <v>7.0522295468583296E-2</v>
      </c>
      <c r="BC11" s="20">
        <v>4.0320282029027002E-2</v>
      </c>
    </row>
    <row r="12" spans="2:55" x14ac:dyDescent="0.35">
      <c r="B12" s="16" t="s">
        <v>384</v>
      </c>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93</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4.91018205223999E-3</v>
      </c>
      <c r="D9" s="14">
        <v>6.1096404093827598E-3</v>
      </c>
      <c r="E9" s="14">
        <v>3.7533946983514099E-3</v>
      </c>
      <c r="F9" s="14"/>
      <c r="G9" s="14">
        <v>1.80088343630786E-2</v>
      </c>
      <c r="H9" s="14">
        <v>9.2016553070817606E-3</v>
      </c>
      <c r="I9" s="14">
        <v>4.9295957698974602E-3</v>
      </c>
      <c r="J9" s="14">
        <v>0</v>
      </c>
      <c r="K9" s="14">
        <v>0</v>
      </c>
      <c r="L9" s="14">
        <v>0</v>
      </c>
      <c r="M9" s="14"/>
      <c r="N9" s="14">
        <v>6.2054431311727304E-3</v>
      </c>
      <c r="O9" s="14">
        <v>4.40844233663554E-3</v>
      </c>
      <c r="P9" s="14">
        <v>4.1212836919973196E-3</v>
      </c>
      <c r="Q9" s="14">
        <v>4.7658816721939997E-3</v>
      </c>
      <c r="R9" s="14"/>
      <c r="S9" s="14">
        <v>1.4673005815745099E-2</v>
      </c>
      <c r="T9" s="14">
        <v>3.5159076725107801E-3</v>
      </c>
      <c r="U9" s="14">
        <v>0</v>
      </c>
      <c r="V9" s="14">
        <v>0</v>
      </c>
      <c r="W9" s="14">
        <v>1.7002384031898899E-2</v>
      </c>
      <c r="X9" s="14">
        <v>4.3053084230555098E-3</v>
      </c>
      <c r="Y9" s="14">
        <v>4.719543901E-3</v>
      </c>
      <c r="Z9" s="14">
        <v>0</v>
      </c>
      <c r="AA9" s="14">
        <v>4.0519083081797403E-3</v>
      </c>
      <c r="AB9" s="14">
        <v>0</v>
      </c>
      <c r="AC9" s="14">
        <v>0</v>
      </c>
      <c r="AD9" s="14">
        <v>0</v>
      </c>
      <c r="AE9" s="14"/>
      <c r="AF9" s="14">
        <v>4.7247886532020703E-3</v>
      </c>
      <c r="AG9" s="14">
        <v>5.0850404080495298E-3</v>
      </c>
      <c r="AH9" s="14">
        <v>5.2213069099083199E-3</v>
      </c>
      <c r="AI9" s="14">
        <v>0</v>
      </c>
      <c r="AJ9" s="14">
        <v>8.9413420146691406E-3</v>
      </c>
      <c r="AK9" s="14"/>
      <c r="AL9" s="14">
        <v>8.1954059733253001E-4</v>
      </c>
      <c r="AM9" s="14">
        <v>4.0895615138305801E-2</v>
      </c>
      <c r="AN9" s="14">
        <v>0</v>
      </c>
      <c r="AO9" s="14"/>
      <c r="AP9" s="14">
        <v>8.6268398998928398E-3</v>
      </c>
      <c r="AQ9" s="14">
        <v>1.9763744677853499E-3</v>
      </c>
      <c r="AR9" s="14"/>
      <c r="AS9" s="14">
        <v>4.67843177852396E-3</v>
      </c>
      <c r="AT9" s="14">
        <v>5.6125146386903097E-3</v>
      </c>
      <c r="AU9" s="14"/>
      <c r="AV9" s="14">
        <v>5.1405808350576702E-3</v>
      </c>
      <c r="AW9" s="14">
        <v>4.4019239834053999E-3</v>
      </c>
      <c r="AX9" s="14"/>
      <c r="AY9" s="14">
        <v>5.2668920295040498E-3</v>
      </c>
      <c r="AZ9" s="14">
        <v>5.3729797344410002E-3</v>
      </c>
      <c r="BA9" s="14"/>
      <c r="BB9" s="14">
        <v>6.4166768248820998E-3</v>
      </c>
      <c r="BC9" s="14">
        <v>4.1535892904052598E-3</v>
      </c>
    </row>
    <row r="10" spans="2:55" x14ac:dyDescent="0.35">
      <c r="B10" s="15" t="s">
        <v>72</v>
      </c>
      <c r="C10" s="14">
        <v>1.7240260887441499E-2</v>
      </c>
      <c r="D10" s="14">
        <v>1.8120223445267099E-2</v>
      </c>
      <c r="E10" s="14">
        <v>1.6431741400182401E-2</v>
      </c>
      <c r="F10" s="14"/>
      <c r="G10" s="14">
        <v>2.6672591772585599E-2</v>
      </c>
      <c r="H10" s="14">
        <v>3.4825902301316797E-2</v>
      </c>
      <c r="I10" s="14">
        <v>3.67875747072164E-2</v>
      </c>
      <c r="J10" s="14">
        <v>3.36037385023544E-3</v>
      </c>
      <c r="K10" s="14">
        <v>5.3049980031144002E-3</v>
      </c>
      <c r="L10" s="14">
        <v>0</v>
      </c>
      <c r="M10" s="14"/>
      <c r="N10" s="14">
        <v>2.3823940006456299E-2</v>
      </c>
      <c r="O10" s="14">
        <v>8.95971293134421E-3</v>
      </c>
      <c r="P10" s="14">
        <v>1.35685044918231E-2</v>
      </c>
      <c r="Q10" s="14">
        <v>2.21063964536981E-2</v>
      </c>
      <c r="R10" s="14"/>
      <c r="S10" s="14">
        <v>3.4975639846348702E-2</v>
      </c>
      <c r="T10" s="14">
        <v>8.1061950608608806E-3</v>
      </c>
      <c r="U10" s="14">
        <v>5.8928033270274202E-3</v>
      </c>
      <c r="V10" s="14">
        <v>2.2658035730602901E-2</v>
      </c>
      <c r="W10" s="14">
        <v>1.35526052589012E-2</v>
      </c>
      <c r="X10" s="14">
        <v>6.7981486472723897E-3</v>
      </c>
      <c r="Y10" s="14">
        <v>0</v>
      </c>
      <c r="Z10" s="14">
        <v>2.5772209436187601E-2</v>
      </c>
      <c r="AA10" s="14">
        <v>2.71673213603713E-2</v>
      </c>
      <c r="AB10" s="14">
        <v>8.0334681205921007E-3</v>
      </c>
      <c r="AC10" s="14">
        <v>9.9418990259662592E-3</v>
      </c>
      <c r="AD10" s="14">
        <v>6.5335526707987104E-2</v>
      </c>
      <c r="AE10" s="14"/>
      <c r="AF10" s="14">
        <v>1.49432256510733E-2</v>
      </c>
      <c r="AG10" s="14">
        <v>3.1619807513104503E-2</v>
      </c>
      <c r="AH10" s="14">
        <v>6.4561049628918104E-3</v>
      </c>
      <c r="AI10" s="14">
        <v>1.0534266988237E-2</v>
      </c>
      <c r="AJ10" s="14">
        <v>1.2168092067108701E-2</v>
      </c>
      <c r="AK10" s="14"/>
      <c r="AL10" s="14">
        <v>5.7820053966446102E-3</v>
      </c>
      <c r="AM10" s="14">
        <v>0.120009054399851</v>
      </c>
      <c r="AN10" s="14">
        <v>0</v>
      </c>
      <c r="AO10" s="14"/>
      <c r="AP10" s="14">
        <v>1.20011937858847E-2</v>
      </c>
      <c r="AQ10" s="14">
        <v>1.8287489592277099E-2</v>
      </c>
      <c r="AR10" s="14"/>
      <c r="AS10" s="14">
        <v>1.6288368625611501E-2</v>
      </c>
      <c r="AT10" s="14">
        <v>1.57659052432472E-2</v>
      </c>
      <c r="AU10" s="14"/>
      <c r="AV10" s="14">
        <v>3.9527875192149203E-2</v>
      </c>
      <c r="AW10" s="14">
        <v>9.0078826917624408E-3</v>
      </c>
      <c r="AX10" s="14"/>
      <c r="AY10" s="14">
        <v>1.74668156414832E-2</v>
      </c>
      <c r="AZ10" s="14">
        <v>4.66016365787682E-3</v>
      </c>
      <c r="BA10" s="14"/>
      <c r="BB10" s="14">
        <v>1.9608824291133701E-2</v>
      </c>
      <c r="BC10" s="14">
        <v>3.6025458530613199E-3</v>
      </c>
    </row>
    <row r="11" spans="2:55" x14ac:dyDescent="0.35">
      <c r="B11" s="15" t="s">
        <v>73</v>
      </c>
      <c r="C11" s="14">
        <v>2.6215734964616801E-2</v>
      </c>
      <c r="D11" s="14">
        <v>3.6627359393209602E-2</v>
      </c>
      <c r="E11" s="14">
        <v>1.6126221710771702E-2</v>
      </c>
      <c r="F11" s="14"/>
      <c r="G11" s="14">
        <v>4.5347301538563298E-2</v>
      </c>
      <c r="H11" s="14">
        <v>6.7580297644633705E-2</v>
      </c>
      <c r="I11" s="14">
        <v>3.4421459101497999E-2</v>
      </c>
      <c r="J11" s="14">
        <v>7.0864023665125299E-3</v>
      </c>
      <c r="K11" s="14">
        <v>5.93962861834602E-3</v>
      </c>
      <c r="L11" s="14">
        <v>2.1819949881146401E-3</v>
      </c>
      <c r="M11" s="14"/>
      <c r="N11" s="14">
        <v>3.7744028251287198E-2</v>
      </c>
      <c r="O11" s="14">
        <v>2.58667638073822E-2</v>
      </c>
      <c r="P11" s="14">
        <v>3.1593745285161602E-2</v>
      </c>
      <c r="Q11" s="14">
        <v>9.6161942861862203E-3</v>
      </c>
      <c r="R11" s="14"/>
      <c r="S11" s="14">
        <v>2.97881738450822E-2</v>
      </c>
      <c r="T11" s="14">
        <v>4.2780330961393496E-3</v>
      </c>
      <c r="U11" s="14">
        <v>7.8307389422907093E-3</v>
      </c>
      <c r="V11" s="14">
        <v>3.5005615353775998E-2</v>
      </c>
      <c r="W11" s="14">
        <v>3.8517879159328201E-2</v>
      </c>
      <c r="X11" s="14">
        <v>4.9125638124576897E-2</v>
      </c>
      <c r="Y11" s="14">
        <v>1.8835892948378299E-2</v>
      </c>
      <c r="Z11" s="14">
        <v>2.2309116515024201E-2</v>
      </c>
      <c r="AA11" s="14">
        <v>4.8443542906240998E-2</v>
      </c>
      <c r="AB11" s="14">
        <v>2.4739905355101899E-2</v>
      </c>
      <c r="AC11" s="14">
        <v>1.30119308339651E-2</v>
      </c>
      <c r="AD11" s="14">
        <v>0</v>
      </c>
      <c r="AE11" s="14"/>
      <c r="AF11" s="14">
        <v>1.3294676563945999E-2</v>
      </c>
      <c r="AG11" s="14">
        <v>4.0106540393756697E-2</v>
      </c>
      <c r="AH11" s="14">
        <v>3.0861536221492999E-2</v>
      </c>
      <c r="AI11" s="14">
        <v>2.7774154664904401E-2</v>
      </c>
      <c r="AJ11" s="14">
        <v>2.2047307087397099E-2</v>
      </c>
      <c r="AK11" s="14"/>
      <c r="AL11" s="14">
        <v>1.1029085862943801E-2</v>
      </c>
      <c r="AM11" s="14">
        <v>0.16432651884528801</v>
      </c>
      <c r="AN11" s="14">
        <v>0</v>
      </c>
      <c r="AO11" s="14"/>
      <c r="AP11" s="14">
        <v>2.3116520982075998E-2</v>
      </c>
      <c r="AQ11" s="14">
        <v>2.9571157033686998E-2</v>
      </c>
      <c r="AR11" s="14"/>
      <c r="AS11" s="14">
        <v>3.4110243863632102E-2</v>
      </c>
      <c r="AT11" s="14">
        <v>1.40854694866376E-2</v>
      </c>
      <c r="AU11" s="14"/>
      <c r="AV11" s="14">
        <v>6.0925683042083699E-2</v>
      </c>
      <c r="AW11" s="14">
        <v>1.5942864533704599E-2</v>
      </c>
      <c r="AX11" s="14"/>
      <c r="AY11" s="14">
        <v>3.4522211912477299E-2</v>
      </c>
      <c r="AZ11" s="14">
        <v>1.25912741673608E-2</v>
      </c>
      <c r="BA11" s="14"/>
      <c r="BB11" s="14">
        <v>3.2725558175344303E-2</v>
      </c>
      <c r="BC11" s="14">
        <v>1.21026868315675E-2</v>
      </c>
    </row>
    <row r="12" spans="2:55" x14ac:dyDescent="0.35">
      <c r="B12" s="15" t="s">
        <v>74</v>
      </c>
      <c r="C12" s="14">
        <v>5.5263488431892098E-2</v>
      </c>
      <c r="D12" s="14">
        <v>5.7854103979437098E-2</v>
      </c>
      <c r="E12" s="14">
        <v>5.2896469466325799E-2</v>
      </c>
      <c r="F12" s="14"/>
      <c r="G12" s="14">
        <v>0.152015564969674</v>
      </c>
      <c r="H12" s="14">
        <v>0.11835457089174201</v>
      </c>
      <c r="I12" s="14">
        <v>4.6033261733040197E-2</v>
      </c>
      <c r="J12" s="14">
        <v>2.2228305565053501E-2</v>
      </c>
      <c r="K12" s="14">
        <v>1.0560551936991401E-2</v>
      </c>
      <c r="L12" s="14">
        <v>3.9500459467890804E-3</v>
      </c>
      <c r="M12" s="14"/>
      <c r="N12" s="14">
        <v>7.1225868124511593E-2</v>
      </c>
      <c r="O12" s="14">
        <v>4.7381931457059698E-2</v>
      </c>
      <c r="P12" s="14">
        <v>6.8058535149077101E-2</v>
      </c>
      <c r="Q12" s="14">
        <v>3.3291442275651902E-2</v>
      </c>
      <c r="R12" s="14"/>
      <c r="S12" s="14">
        <v>0.124909294258017</v>
      </c>
      <c r="T12" s="14">
        <v>3.4750203533222099E-2</v>
      </c>
      <c r="U12" s="14">
        <v>2.54021734602182E-2</v>
      </c>
      <c r="V12" s="14">
        <v>1.9198996941048801E-2</v>
      </c>
      <c r="W12" s="14">
        <v>8.3726968810379498E-2</v>
      </c>
      <c r="X12" s="14">
        <v>7.6818412143047896E-2</v>
      </c>
      <c r="Y12" s="14">
        <v>3.9957481622801598E-2</v>
      </c>
      <c r="Z12" s="14">
        <v>2.4849081679565E-2</v>
      </c>
      <c r="AA12" s="14">
        <v>4.92541284213657E-2</v>
      </c>
      <c r="AB12" s="14">
        <v>4.8444140416752803E-2</v>
      </c>
      <c r="AC12" s="14">
        <v>3.81115128965809E-2</v>
      </c>
      <c r="AD12" s="14">
        <v>2.8864052954662801E-2</v>
      </c>
      <c r="AE12" s="14"/>
      <c r="AF12" s="14">
        <v>4.5884351442622602E-2</v>
      </c>
      <c r="AG12" s="14">
        <v>7.5129504655808102E-2</v>
      </c>
      <c r="AH12" s="14">
        <v>3.7907455648195698E-2</v>
      </c>
      <c r="AI12" s="14">
        <v>4.6887822329829201E-2</v>
      </c>
      <c r="AJ12" s="14">
        <v>7.9991589180270897E-2</v>
      </c>
      <c r="AK12" s="14"/>
      <c r="AL12" s="14">
        <v>4.6101587102271101E-2</v>
      </c>
      <c r="AM12" s="14">
        <v>0.160877992897937</v>
      </c>
      <c r="AN12" s="14">
        <v>0</v>
      </c>
      <c r="AO12" s="14"/>
      <c r="AP12" s="14">
        <v>5.4668552402678899E-2</v>
      </c>
      <c r="AQ12" s="14">
        <v>5.4076855825347797E-2</v>
      </c>
      <c r="AR12" s="14"/>
      <c r="AS12" s="14">
        <v>7.0283014165070004E-2</v>
      </c>
      <c r="AT12" s="14">
        <v>3.5120896633327903E-2</v>
      </c>
      <c r="AU12" s="14"/>
      <c r="AV12" s="14">
        <v>9.1935129316985206E-2</v>
      </c>
      <c r="AW12" s="14">
        <v>4.0774113882922201E-2</v>
      </c>
      <c r="AX12" s="14"/>
      <c r="AY12" s="14">
        <v>6.8216776510483093E-2</v>
      </c>
      <c r="AZ12" s="14">
        <v>1.27550231570742E-2</v>
      </c>
      <c r="BA12" s="14"/>
      <c r="BB12" s="14">
        <v>6.3283748760817105E-2</v>
      </c>
      <c r="BC12" s="14">
        <v>2.1653227465501301E-2</v>
      </c>
    </row>
    <row r="13" spans="2:55" x14ac:dyDescent="0.35">
      <c r="B13" s="15" t="s">
        <v>75</v>
      </c>
      <c r="C13" s="14">
        <v>7.09630163588192E-2</v>
      </c>
      <c r="D13" s="14">
        <v>7.3716126499154502E-2</v>
      </c>
      <c r="E13" s="14">
        <v>6.8483531382198704E-2</v>
      </c>
      <c r="F13" s="14"/>
      <c r="G13" s="14">
        <v>0.126846064974248</v>
      </c>
      <c r="H13" s="14">
        <v>0.109986350208614</v>
      </c>
      <c r="I13" s="14">
        <v>7.4802079014624698E-2</v>
      </c>
      <c r="J13" s="14">
        <v>7.5286752927097106E-2</v>
      </c>
      <c r="K13" s="14">
        <v>3.6555632367290002E-2</v>
      </c>
      <c r="L13" s="14">
        <v>1.8472956844850601E-2</v>
      </c>
      <c r="M13" s="14"/>
      <c r="N13" s="14">
        <v>7.8818727853952594E-2</v>
      </c>
      <c r="O13" s="14">
        <v>5.8738147950730998E-2</v>
      </c>
      <c r="P13" s="14">
        <v>7.4328937498624098E-2</v>
      </c>
      <c r="Q13" s="14">
        <v>7.0870098420177094E-2</v>
      </c>
      <c r="R13" s="14"/>
      <c r="S13" s="14">
        <v>0.12745628404030299</v>
      </c>
      <c r="T13" s="14">
        <v>3.5541998168029401E-2</v>
      </c>
      <c r="U13" s="14">
        <v>4.1233479788757202E-2</v>
      </c>
      <c r="V13" s="14">
        <v>8.3110935034183001E-2</v>
      </c>
      <c r="W13" s="14">
        <v>5.3515150922576603E-2</v>
      </c>
      <c r="X13" s="14">
        <v>7.2407296805101107E-2</v>
      </c>
      <c r="Y13" s="14">
        <v>7.4734827173718099E-2</v>
      </c>
      <c r="Z13" s="14">
        <v>4.2849057776353297E-2</v>
      </c>
      <c r="AA13" s="14">
        <v>9.3963286301091006E-2</v>
      </c>
      <c r="AB13" s="14">
        <v>6.89552995366218E-2</v>
      </c>
      <c r="AC13" s="14">
        <v>6.4979625118678705E-2</v>
      </c>
      <c r="AD13" s="14">
        <v>0</v>
      </c>
      <c r="AE13" s="14"/>
      <c r="AF13" s="14">
        <v>7.7329647448809199E-2</v>
      </c>
      <c r="AG13" s="14">
        <v>9.3764981827188398E-2</v>
      </c>
      <c r="AH13" s="14">
        <v>5.2435020103285497E-2</v>
      </c>
      <c r="AI13" s="14">
        <v>5.3580452125485498E-2</v>
      </c>
      <c r="AJ13" s="14">
        <v>4.3500846245682602E-2</v>
      </c>
      <c r="AK13" s="14"/>
      <c r="AL13" s="14">
        <v>6.8350432476000395E-2</v>
      </c>
      <c r="AM13" s="14">
        <v>0.117029629575665</v>
      </c>
      <c r="AN13" s="14">
        <v>2.6982072768898101E-2</v>
      </c>
      <c r="AO13" s="14"/>
      <c r="AP13" s="14">
        <v>7.3867922504896696E-2</v>
      </c>
      <c r="AQ13" s="14">
        <v>6.6720905528497701E-2</v>
      </c>
      <c r="AR13" s="14"/>
      <c r="AS13" s="14">
        <v>8.0855291956281702E-2</v>
      </c>
      <c r="AT13" s="14">
        <v>5.8495584820725401E-2</v>
      </c>
      <c r="AU13" s="14"/>
      <c r="AV13" s="14">
        <v>0.12364312403778301</v>
      </c>
      <c r="AW13" s="14">
        <v>5.3230843057617397E-2</v>
      </c>
      <c r="AX13" s="14"/>
      <c r="AY13" s="14">
        <v>8.0979838172295301E-2</v>
      </c>
      <c r="AZ13" s="14">
        <v>5.4307575191604798E-2</v>
      </c>
      <c r="BA13" s="14"/>
      <c r="BB13" s="14">
        <v>7.3500390236236293E-2</v>
      </c>
      <c r="BC13" s="14">
        <v>4.5450208185209999E-2</v>
      </c>
    </row>
    <row r="14" spans="2:55" x14ac:dyDescent="0.35">
      <c r="B14" s="15" t="s">
        <v>76</v>
      </c>
      <c r="C14" s="14">
        <v>0.122905521631517</v>
      </c>
      <c r="D14" s="14">
        <v>8.8534946844021897E-2</v>
      </c>
      <c r="E14" s="14">
        <v>0.15588991174957301</v>
      </c>
      <c r="F14" s="14"/>
      <c r="G14" s="14">
        <v>0.18611330321308001</v>
      </c>
      <c r="H14" s="14">
        <v>0.161329045149673</v>
      </c>
      <c r="I14" s="14">
        <v>0.169778443840501</v>
      </c>
      <c r="J14" s="14">
        <v>9.8363685730768396E-2</v>
      </c>
      <c r="K14" s="14">
        <v>9.2303578648805895E-2</v>
      </c>
      <c r="L14" s="14">
        <v>5.1983222833935902E-2</v>
      </c>
      <c r="M14" s="14"/>
      <c r="N14" s="14">
        <v>0.100803253630393</v>
      </c>
      <c r="O14" s="14">
        <v>0.13179734910367999</v>
      </c>
      <c r="P14" s="14">
        <v>0.13740248089703999</v>
      </c>
      <c r="Q14" s="14">
        <v>0.12575854717393101</v>
      </c>
      <c r="R14" s="14"/>
      <c r="S14" s="14">
        <v>0.12041092272925601</v>
      </c>
      <c r="T14" s="14">
        <v>0.124184897061835</v>
      </c>
      <c r="U14" s="14">
        <v>0.12599026481144299</v>
      </c>
      <c r="V14" s="14">
        <v>0.122209772031506</v>
      </c>
      <c r="W14" s="14">
        <v>9.9258113860348995E-2</v>
      </c>
      <c r="X14" s="14">
        <v>0.15126938169544399</v>
      </c>
      <c r="Y14" s="14">
        <v>0.107530777997356</v>
      </c>
      <c r="Z14" s="14">
        <v>9.3897849232819394E-2</v>
      </c>
      <c r="AA14" s="14">
        <v>0.17217392259675199</v>
      </c>
      <c r="AB14" s="14">
        <v>9.6648395073894403E-2</v>
      </c>
      <c r="AC14" s="14">
        <v>8.9829702258006905E-2</v>
      </c>
      <c r="AD14" s="14">
        <v>0.12586455969861299</v>
      </c>
      <c r="AE14" s="14"/>
      <c r="AF14" s="14">
        <v>0.100105696000236</v>
      </c>
      <c r="AG14" s="14">
        <v>0.12548754527804601</v>
      </c>
      <c r="AH14" s="14">
        <v>8.67741614693473E-2</v>
      </c>
      <c r="AI14" s="14">
        <v>0.14168492931475701</v>
      </c>
      <c r="AJ14" s="14">
        <v>0.18707052138091201</v>
      </c>
      <c r="AK14" s="14"/>
      <c r="AL14" s="14">
        <v>0.13201064567552001</v>
      </c>
      <c r="AM14" s="14">
        <v>0.104701192159419</v>
      </c>
      <c r="AN14" s="14">
        <v>2.4318468791226001E-2</v>
      </c>
      <c r="AO14" s="14"/>
      <c r="AP14" s="14">
        <v>0.129443390773296</v>
      </c>
      <c r="AQ14" s="14">
        <v>0.118346825249505</v>
      </c>
      <c r="AR14" s="14"/>
      <c r="AS14" s="14">
        <v>0.12877966100596</v>
      </c>
      <c r="AT14" s="14">
        <v>0.108464240397169</v>
      </c>
      <c r="AU14" s="14"/>
      <c r="AV14" s="14">
        <v>0.16669869713191299</v>
      </c>
      <c r="AW14" s="14">
        <v>0.104806772903539</v>
      </c>
      <c r="AX14" s="14"/>
      <c r="AY14" s="14">
        <v>0.11984365560483901</v>
      </c>
      <c r="AZ14" s="14">
        <v>0.13811211806779899</v>
      </c>
      <c r="BA14" s="14"/>
      <c r="BB14" s="14">
        <v>0.113780786151504</v>
      </c>
      <c r="BC14" s="14">
        <v>0.184898316993727</v>
      </c>
    </row>
    <row r="15" spans="2:55" x14ac:dyDescent="0.35">
      <c r="B15" s="15" t="s">
        <v>77</v>
      </c>
      <c r="C15" s="14">
        <v>6.3729719274763702E-2</v>
      </c>
      <c r="D15" s="14">
        <v>5.4049891008122797E-2</v>
      </c>
      <c r="E15" s="14">
        <v>7.3369373450313205E-2</v>
      </c>
      <c r="F15" s="14"/>
      <c r="G15" s="14">
        <v>5.3595164249284899E-2</v>
      </c>
      <c r="H15" s="14">
        <v>6.1132177398510401E-2</v>
      </c>
      <c r="I15" s="14">
        <v>5.5333436377153503E-2</v>
      </c>
      <c r="J15" s="14">
        <v>9.1530046824815206E-2</v>
      </c>
      <c r="K15" s="14">
        <v>7.7585510685810002E-2</v>
      </c>
      <c r="L15" s="14">
        <v>4.74827162072151E-2</v>
      </c>
      <c r="M15" s="14"/>
      <c r="N15" s="14">
        <v>6.14548092397239E-2</v>
      </c>
      <c r="O15" s="14">
        <v>5.0613773943427698E-2</v>
      </c>
      <c r="P15" s="14">
        <v>8.66410649098458E-2</v>
      </c>
      <c r="Q15" s="14">
        <v>6.0196955186708097E-2</v>
      </c>
      <c r="R15" s="14"/>
      <c r="S15" s="14">
        <v>2.7553833976444501E-2</v>
      </c>
      <c r="T15" s="14">
        <v>4.4448742106570502E-2</v>
      </c>
      <c r="U15" s="14">
        <v>4.0393248662907798E-2</v>
      </c>
      <c r="V15" s="14">
        <v>6.6654033237543403E-2</v>
      </c>
      <c r="W15" s="14">
        <v>8.6740071846271402E-2</v>
      </c>
      <c r="X15" s="14">
        <v>9.7223557198650598E-2</v>
      </c>
      <c r="Y15" s="14">
        <v>8.3201097131504406E-2</v>
      </c>
      <c r="Z15" s="14">
        <v>0.10895561566894101</v>
      </c>
      <c r="AA15" s="14">
        <v>5.8994085138537503E-2</v>
      </c>
      <c r="AB15" s="14">
        <v>6.8284192196589405E-2</v>
      </c>
      <c r="AC15" s="14">
        <v>4.9432988009659798E-2</v>
      </c>
      <c r="AD15" s="14">
        <v>0.13006304772454799</v>
      </c>
      <c r="AE15" s="14"/>
      <c r="AF15" s="14">
        <v>5.4897849710343498E-2</v>
      </c>
      <c r="AG15" s="14">
        <v>6.0635292700657401E-2</v>
      </c>
      <c r="AH15" s="14">
        <v>5.8222693056448997E-2</v>
      </c>
      <c r="AI15" s="14">
        <v>6.9648987690789005E-2</v>
      </c>
      <c r="AJ15" s="14">
        <v>0.16828081341730899</v>
      </c>
      <c r="AK15" s="14"/>
      <c r="AL15" s="14">
        <v>6.9199120183122506E-2</v>
      </c>
      <c r="AM15" s="14">
        <v>4.0815047574828303E-2</v>
      </c>
      <c r="AN15" s="14">
        <v>2.5705738358410699E-2</v>
      </c>
      <c r="AO15" s="14"/>
      <c r="AP15" s="14">
        <v>6.3578146883142894E-2</v>
      </c>
      <c r="AQ15" s="14">
        <v>6.4599606491695605E-2</v>
      </c>
      <c r="AR15" s="14"/>
      <c r="AS15" s="14">
        <v>4.9460189982253398E-2</v>
      </c>
      <c r="AT15" s="14">
        <v>8.2334574051133202E-2</v>
      </c>
      <c r="AU15" s="14"/>
      <c r="AV15" s="14">
        <v>5.0250574106586197E-2</v>
      </c>
      <c r="AW15" s="14">
        <v>6.9645134781489995E-2</v>
      </c>
      <c r="AX15" s="14"/>
      <c r="AY15" s="14">
        <v>6.17012742472852E-2</v>
      </c>
      <c r="AZ15" s="14">
        <v>6.9170986012519295E-2</v>
      </c>
      <c r="BA15" s="14"/>
      <c r="BB15" s="14">
        <v>6.0714464865174997E-2</v>
      </c>
      <c r="BC15" s="14">
        <v>8.1355767527801798E-2</v>
      </c>
    </row>
    <row r="16" spans="2:55" x14ac:dyDescent="0.35">
      <c r="B16" s="15" t="s">
        <v>78</v>
      </c>
      <c r="C16" s="14">
        <v>0.156823998822574</v>
      </c>
      <c r="D16" s="14">
        <v>0.15553382792340101</v>
      </c>
      <c r="E16" s="14">
        <v>0.15752817443123401</v>
      </c>
      <c r="F16" s="14"/>
      <c r="G16" s="14">
        <v>0.14325343160484899</v>
      </c>
      <c r="H16" s="14">
        <v>0.161625734749306</v>
      </c>
      <c r="I16" s="14">
        <v>0.18136445171217</v>
      </c>
      <c r="J16" s="14">
        <v>0.20627130443953201</v>
      </c>
      <c r="K16" s="14">
        <v>0.13091088274059701</v>
      </c>
      <c r="L16" s="14">
        <v>0.119073010413783</v>
      </c>
      <c r="M16" s="14"/>
      <c r="N16" s="14">
        <v>0.16294244026315599</v>
      </c>
      <c r="O16" s="14">
        <v>0.172264663328416</v>
      </c>
      <c r="P16" s="14">
        <v>0.13528258922401201</v>
      </c>
      <c r="Q16" s="14">
        <v>0.154340535202421</v>
      </c>
      <c r="R16" s="14"/>
      <c r="S16" s="14">
        <v>0.16136511366563899</v>
      </c>
      <c r="T16" s="14">
        <v>0.17472760198627499</v>
      </c>
      <c r="U16" s="14">
        <v>0.17043824799652099</v>
      </c>
      <c r="V16" s="14">
        <v>0.12785863485989801</v>
      </c>
      <c r="W16" s="14">
        <v>0.14254489276922699</v>
      </c>
      <c r="X16" s="14">
        <v>0.131015186021601</v>
      </c>
      <c r="Y16" s="14">
        <v>0.20937880063634601</v>
      </c>
      <c r="Z16" s="14">
        <v>0.17651741818365199</v>
      </c>
      <c r="AA16" s="14">
        <v>0.161222141710155</v>
      </c>
      <c r="AB16" s="14">
        <v>0.124825502818043</v>
      </c>
      <c r="AC16" s="14">
        <v>0.179491679015998</v>
      </c>
      <c r="AD16" s="14">
        <v>9.5070158447126504E-2</v>
      </c>
      <c r="AE16" s="14"/>
      <c r="AF16" s="14">
        <v>0.13219372906262</v>
      </c>
      <c r="AG16" s="14">
        <v>0.173207722264547</v>
      </c>
      <c r="AH16" s="14">
        <v>0.13203942933433799</v>
      </c>
      <c r="AI16" s="14">
        <v>0.174031690289811</v>
      </c>
      <c r="AJ16" s="14">
        <v>0.13768227000163499</v>
      </c>
      <c r="AK16" s="14"/>
      <c r="AL16" s="14">
        <v>0.168957797611999</v>
      </c>
      <c r="AM16" s="14">
        <v>0.10175330121224201</v>
      </c>
      <c r="AN16" s="14">
        <v>7.9961409114922596E-2</v>
      </c>
      <c r="AO16" s="14"/>
      <c r="AP16" s="14">
        <v>0.169040857067696</v>
      </c>
      <c r="AQ16" s="14">
        <v>0.14863360737428499</v>
      </c>
      <c r="AR16" s="14"/>
      <c r="AS16" s="14">
        <v>0.15971395994977999</v>
      </c>
      <c r="AT16" s="14">
        <v>0.15317405427592501</v>
      </c>
      <c r="AU16" s="14"/>
      <c r="AV16" s="14">
        <v>0.15932599658254601</v>
      </c>
      <c r="AW16" s="14">
        <v>0.15715706485861</v>
      </c>
      <c r="AX16" s="14"/>
      <c r="AY16" s="14">
        <v>0.15369041010487</v>
      </c>
      <c r="AZ16" s="14">
        <v>0.15572174382809201</v>
      </c>
      <c r="BA16" s="14"/>
      <c r="BB16" s="14">
        <v>0.14608844561603601</v>
      </c>
      <c r="BC16" s="14">
        <v>0.18463198663844199</v>
      </c>
    </row>
    <row r="17" spans="2:55" ht="29" x14ac:dyDescent="0.35">
      <c r="B17" s="15" t="s">
        <v>89</v>
      </c>
      <c r="C17" s="20">
        <v>0.481948077576136</v>
      </c>
      <c r="D17" s="20">
        <v>0.509453880498004</v>
      </c>
      <c r="E17" s="20">
        <v>0.45552118171104899</v>
      </c>
      <c r="F17" s="20"/>
      <c r="G17" s="20">
        <v>0.24814774331463799</v>
      </c>
      <c r="H17" s="20">
        <v>0.27596426634912302</v>
      </c>
      <c r="I17" s="20">
        <v>0.39654969774389898</v>
      </c>
      <c r="J17" s="20">
        <v>0.49587312829598601</v>
      </c>
      <c r="K17" s="20">
        <v>0.640839216999045</v>
      </c>
      <c r="L17" s="20">
        <v>0.75685605276531198</v>
      </c>
      <c r="M17" s="20"/>
      <c r="N17" s="20">
        <v>0.45698148949934703</v>
      </c>
      <c r="O17" s="20">
        <v>0.49996921514132397</v>
      </c>
      <c r="P17" s="20">
        <v>0.44900285885241897</v>
      </c>
      <c r="Q17" s="20">
        <v>0.51905394932903304</v>
      </c>
      <c r="R17" s="20"/>
      <c r="S17" s="20">
        <v>0.358867731823164</v>
      </c>
      <c r="T17" s="20">
        <v>0.57044642131455703</v>
      </c>
      <c r="U17" s="20">
        <v>0.58281904301083498</v>
      </c>
      <c r="V17" s="20">
        <v>0.52330397681144203</v>
      </c>
      <c r="W17" s="20">
        <v>0.46514193334106801</v>
      </c>
      <c r="X17" s="20">
        <v>0.41103707094125103</v>
      </c>
      <c r="Y17" s="20">
        <v>0.46164157858889499</v>
      </c>
      <c r="Z17" s="20">
        <v>0.50484965150745797</v>
      </c>
      <c r="AA17" s="20">
        <v>0.38472966325730701</v>
      </c>
      <c r="AB17" s="20">
        <v>0.56006909648240499</v>
      </c>
      <c r="AC17" s="20">
        <v>0.555200662841144</v>
      </c>
      <c r="AD17" s="20">
        <v>0.55480265446706201</v>
      </c>
      <c r="AE17" s="20"/>
      <c r="AF17" s="20">
        <v>0.55662603546714695</v>
      </c>
      <c r="AG17" s="20">
        <v>0.39496356495884299</v>
      </c>
      <c r="AH17" s="20">
        <v>0.59008229229409104</v>
      </c>
      <c r="AI17" s="20">
        <v>0.47585769659618699</v>
      </c>
      <c r="AJ17" s="20">
        <v>0.34031721860501601</v>
      </c>
      <c r="AK17" s="20"/>
      <c r="AL17" s="20">
        <v>0.49774978509416601</v>
      </c>
      <c r="AM17" s="20">
        <v>0.14959164819646401</v>
      </c>
      <c r="AN17" s="20">
        <v>0.84303231096654296</v>
      </c>
      <c r="AO17" s="20"/>
      <c r="AP17" s="20">
        <v>0.465656575700437</v>
      </c>
      <c r="AQ17" s="20">
        <v>0.49778717843692</v>
      </c>
      <c r="AR17" s="20"/>
      <c r="AS17" s="20">
        <v>0.45583083867288698</v>
      </c>
      <c r="AT17" s="20">
        <v>0.52694676045314404</v>
      </c>
      <c r="AU17" s="20"/>
      <c r="AV17" s="20">
        <v>0.30255233975489598</v>
      </c>
      <c r="AW17" s="20">
        <v>0.54503339930694905</v>
      </c>
      <c r="AX17" s="20"/>
      <c r="AY17" s="20">
        <v>0.458312125776763</v>
      </c>
      <c r="AZ17" s="20">
        <v>0.54730813618323204</v>
      </c>
      <c r="BA17" s="20"/>
      <c r="BB17" s="20">
        <v>0.483881105078871</v>
      </c>
      <c r="BC17" s="20">
        <v>0.46215167121428302</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469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189</v>
      </c>
      <c r="D7" s="10">
        <v>113</v>
      </c>
      <c r="E7" s="10">
        <v>76</v>
      </c>
      <c r="F7" s="10"/>
      <c r="G7" s="10">
        <v>34</v>
      </c>
      <c r="H7" s="10">
        <v>49</v>
      </c>
      <c r="I7" s="10">
        <v>37</v>
      </c>
      <c r="J7" s="10">
        <v>28</v>
      </c>
      <c r="K7" s="10">
        <v>16</v>
      </c>
      <c r="L7" s="10">
        <v>25</v>
      </c>
      <c r="M7" s="10"/>
      <c r="N7" s="10">
        <v>67</v>
      </c>
      <c r="O7" s="10">
        <v>53</v>
      </c>
      <c r="P7" s="10">
        <v>32</v>
      </c>
      <c r="Q7" s="10">
        <v>37</v>
      </c>
      <c r="R7" s="10"/>
      <c r="S7" s="10">
        <v>34</v>
      </c>
      <c r="T7" s="10">
        <v>15</v>
      </c>
      <c r="U7" s="10">
        <v>15</v>
      </c>
      <c r="V7" s="10">
        <v>15</v>
      </c>
      <c r="W7" s="10">
        <v>14</v>
      </c>
      <c r="X7" s="10">
        <v>22</v>
      </c>
      <c r="Y7" s="10">
        <v>16</v>
      </c>
      <c r="Z7" s="10">
        <v>4</v>
      </c>
      <c r="AA7" s="10">
        <v>27</v>
      </c>
      <c r="AB7" s="10">
        <v>15</v>
      </c>
      <c r="AC7" s="10">
        <v>7</v>
      </c>
      <c r="AD7" s="10">
        <v>5</v>
      </c>
      <c r="AE7" s="10"/>
      <c r="AF7" s="10">
        <v>31</v>
      </c>
      <c r="AG7" s="10">
        <v>76</v>
      </c>
      <c r="AH7" s="10">
        <v>15</v>
      </c>
      <c r="AI7" s="10">
        <v>25</v>
      </c>
      <c r="AJ7" s="10">
        <v>11</v>
      </c>
      <c r="AK7" s="10"/>
      <c r="AL7" s="10">
        <v>142</v>
      </c>
      <c r="AM7" s="10">
        <v>33</v>
      </c>
      <c r="AN7" s="10">
        <v>14</v>
      </c>
      <c r="AO7" s="10"/>
      <c r="AP7" s="10">
        <v>103</v>
      </c>
      <c r="AQ7" s="10">
        <v>80</v>
      </c>
      <c r="AR7" s="10"/>
      <c r="AS7" s="10">
        <v>119</v>
      </c>
      <c r="AT7" s="10">
        <v>62</v>
      </c>
      <c r="AU7" s="10"/>
      <c r="AV7" s="10">
        <v>60</v>
      </c>
      <c r="AW7" s="10">
        <v>120</v>
      </c>
      <c r="AX7" s="10"/>
      <c r="AY7" s="10">
        <v>137</v>
      </c>
      <c r="AZ7" s="10">
        <v>15</v>
      </c>
      <c r="BA7" s="10"/>
      <c r="BB7" s="10">
        <v>133</v>
      </c>
      <c r="BC7" s="10">
        <v>16</v>
      </c>
    </row>
    <row r="8" spans="2:55" ht="30" customHeight="1" x14ac:dyDescent="0.35">
      <c r="B8" s="11" t="s">
        <v>19</v>
      </c>
      <c r="C8" s="11">
        <v>198</v>
      </c>
      <c r="D8" s="11">
        <v>121</v>
      </c>
      <c r="E8" s="11">
        <v>77</v>
      </c>
      <c r="F8" s="11"/>
      <c r="G8" s="11">
        <v>44</v>
      </c>
      <c r="H8" s="11">
        <v>52</v>
      </c>
      <c r="I8" s="11">
        <v>36</v>
      </c>
      <c r="J8" s="11">
        <v>27</v>
      </c>
      <c r="K8" s="11">
        <v>14</v>
      </c>
      <c r="L8" s="11">
        <v>24</v>
      </c>
      <c r="M8" s="11"/>
      <c r="N8" s="11">
        <v>62</v>
      </c>
      <c r="O8" s="11">
        <v>51</v>
      </c>
      <c r="P8" s="11">
        <v>40</v>
      </c>
      <c r="Q8" s="11">
        <v>44</v>
      </c>
      <c r="R8" s="11"/>
      <c r="S8" s="11">
        <v>35</v>
      </c>
      <c r="T8" s="11">
        <v>14</v>
      </c>
      <c r="U8" s="11">
        <v>17</v>
      </c>
      <c r="V8" s="11">
        <v>18</v>
      </c>
      <c r="W8" s="11">
        <v>14</v>
      </c>
      <c r="X8" s="11">
        <v>20</v>
      </c>
      <c r="Y8" s="11">
        <v>15</v>
      </c>
      <c r="Z8" s="11">
        <v>4</v>
      </c>
      <c r="AA8" s="11">
        <v>27</v>
      </c>
      <c r="AB8" s="11">
        <v>18</v>
      </c>
      <c r="AC8" s="11">
        <v>7</v>
      </c>
      <c r="AD8" s="11">
        <v>10</v>
      </c>
      <c r="AE8" s="11"/>
      <c r="AF8" s="11">
        <v>31</v>
      </c>
      <c r="AG8" s="11">
        <v>79</v>
      </c>
      <c r="AH8" s="11">
        <v>14</v>
      </c>
      <c r="AI8" s="11">
        <v>27</v>
      </c>
      <c r="AJ8" s="11">
        <v>11</v>
      </c>
      <c r="AK8" s="11"/>
      <c r="AL8" s="11">
        <v>146</v>
      </c>
      <c r="AM8" s="11">
        <v>38</v>
      </c>
      <c r="AN8" s="11">
        <v>14</v>
      </c>
      <c r="AO8" s="11"/>
      <c r="AP8" s="11">
        <v>106</v>
      </c>
      <c r="AQ8" s="11">
        <v>86</v>
      </c>
      <c r="AR8" s="11"/>
      <c r="AS8" s="11">
        <v>125</v>
      </c>
      <c r="AT8" s="11">
        <v>61</v>
      </c>
      <c r="AU8" s="11"/>
      <c r="AV8" s="11">
        <v>63</v>
      </c>
      <c r="AW8" s="11">
        <v>123</v>
      </c>
      <c r="AX8" s="11"/>
      <c r="AY8" s="11">
        <v>143</v>
      </c>
      <c r="AZ8" s="11">
        <v>14</v>
      </c>
      <c r="BA8" s="11"/>
      <c r="BB8" s="11">
        <v>139</v>
      </c>
      <c r="BC8" s="11">
        <v>16</v>
      </c>
    </row>
    <row r="9" spans="2:55" ht="29" x14ac:dyDescent="0.35">
      <c r="B9" s="15" t="s">
        <v>465</v>
      </c>
      <c r="C9" s="14">
        <v>0.59519099703015299</v>
      </c>
      <c r="D9" s="14">
        <v>0.55998050991069104</v>
      </c>
      <c r="E9" s="14">
        <v>0.65092384228481404</v>
      </c>
      <c r="F9" s="14"/>
      <c r="G9" s="14">
        <v>0.59601461409756995</v>
      </c>
      <c r="H9" s="14">
        <v>0.54137965815039502</v>
      </c>
      <c r="I9" s="14">
        <v>0.63840615140982604</v>
      </c>
      <c r="J9" s="14">
        <v>0.69214066005629304</v>
      </c>
      <c r="K9" s="14">
        <v>0.55028827568368799</v>
      </c>
      <c r="L9" s="14">
        <v>0.56248233331318997</v>
      </c>
      <c r="M9" s="14"/>
      <c r="N9" s="14">
        <v>0.60018540190698999</v>
      </c>
      <c r="O9" s="14">
        <v>0.47720349805707002</v>
      </c>
      <c r="P9" s="14">
        <v>0.66315475434656301</v>
      </c>
      <c r="Q9" s="14">
        <v>0.66374688192504105</v>
      </c>
      <c r="R9" s="14"/>
      <c r="S9" s="14">
        <v>0.66856833469881705</v>
      </c>
      <c r="T9" s="14">
        <v>0.46796332894276299</v>
      </c>
      <c r="U9" s="14">
        <v>0.780489238859705</v>
      </c>
      <c r="V9" s="14">
        <v>0.25572197443157502</v>
      </c>
      <c r="W9" s="14">
        <v>0.93729070156752103</v>
      </c>
      <c r="X9" s="14">
        <v>0.63067882897556804</v>
      </c>
      <c r="Y9" s="14">
        <v>0.48026211530616097</v>
      </c>
      <c r="Z9" s="14">
        <v>0.77334909469034796</v>
      </c>
      <c r="AA9" s="14">
        <v>0.63420245837504996</v>
      </c>
      <c r="AB9" s="14">
        <v>0.69612164375243002</v>
      </c>
      <c r="AC9" s="14">
        <v>0.58199169438864395</v>
      </c>
      <c r="AD9" s="14">
        <v>0.14123715135288201</v>
      </c>
      <c r="AE9" s="14"/>
      <c r="AF9" s="14">
        <v>0.65305185001099897</v>
      </c>
      <c r="AG9" s="14">
        <v>0.64712181409132197</v>
      </c>
      <c r="AH9" s="14">
        <v>0.46364105774557002</v>
      </c>
      <c r="AI9" s="14">
        <v>0.54489490285710895</v>
      </c>
      <c r="AJ9" s="14">
        <v>0.63451809885106403</v>
      </c>
      <c r="AK9" s="14"/>
      <c r="AL9" s="14">
        <v>0.60188138126722301</v>
      </c>
      <c r="AM9" s="14">
        <v>0.59451468826209397</v>
      </c>
      <c r="AN9" s="14">
        <v>0.52623895264942</v>
      </c>
      <c r="AO9" s="14"/>
      <c r="AP9" s="14">
        <v>0.53289087918979305</v>
      </c>
      <c r="AQ9" s="14">
        <v>0.64349628981560003</v>
      </c>
      <c r="AR9" s="14"/>
      <c r="AS9" s="14">
        <v>0.58518744103184195</v>
      </c>
      <c r="AT9" s="14">
        <v>0.64849040232661204</v>
      </c>
      <c r="AU9" s="14"/>
      <c r="AV9" s="14">
        <v>0.64259913236284505</v>
      </c>
      <c r="AW9" s="14">
        <v>0.56932006380341205</v>
      </c>
      <c r="AX9" s="14"/>
      <c r="AY9" s="14">
        <v>0.58910718877930002</v>
      </c>
      <c r="AZ9" s="14">
        <v>0.73534714259790601</v>
      </c>
      <c r="BA9" s="14"/>
      <c r="BB9" s="14">
        <v>0.56211385761744503</v>
      </c>
      <c r="BC9" s="14">
        <v>0.73697843164811006</v>
      </c>
    </row>
    <row r="10" spans="2:55" ht="29" x14ac:dyDescent="0.35">
      <c r="B10" s="15" t="s">
        <v>466</v>
      </c>
      <c r="C10" s="14">
        <v>0.33147768676699202</v>
      </c>
      <c r="D10" s="14">
        <v>0.358425064930881</v>
      </c>
      <c r="E10" s="14">
        <v>0.288824086090256</v>
      </c>
      <c r="F10" s="14"/>
      <c r="G10" s="14">
        <v>0.36231846424076602</v>
      </c>
      <c r="H10" s="14">
        <v>0.37521038436228299</v>
      </c>
      <c r="I10" s="14">
        <v>0.337573639940913</v>
      </c>
      <c r="J10" s="14">
        <v>0.20692122884212599</v>
      </c>
      <c r="K10" s="14">
        <v>0.33517849764987601</v>
      </c>
      <c r="L10" s="14">
        <v>0.30916804343232202</v>
      </c>
      <c r="M10" s="14"/>
      <c r="N10" s="14">
        <v>0.34404891071995902</v>
      </c>
      <c r="O10" s="14">
        <v>0.43862887455161897</v>
      </c>
      <c r="P10" s="14">
        <v>0.24689368466950901</v>
      </c>
      <c r="Q10" s="14">
        <v>0.26606447650564802</v>
      </c>
      <c r="R10" s="14"/>
      <c r="S10" s="14">
        <v>0.29451128860820203</v>
      </c>
      <c r="T10" s="14">
        <v>0.47178612439699202</v>
      </c>
      <c r="U10" s="14">
        <v>5.3900861310614598E-2</v>
      </c>
      <c r="V10" s="14">
        <v>0.64422421880143899</v>
      </c>
      <c r="W10" s="14">
        <v>6.2709298432478702E-2</v>
      </c>
      <c r="X10" s="14">
        <v>0.325238837767728</v>
      </c>
      <c r="Y10" s="14">
        <v>0.405625483780859</v>
      </c>
      <c r="Z10" s="14">
        <v>0.22665090530965201</v>
      </c>
      <c r="AA10" s="14">
        <v>0.21926110484606701</v>
      </c>
      <c r="AB10" s="14">
        <v>0.232920776820294</v>
      </c>
      <c r="AC10" s="14">
        <v>0.41800830561135599</v>
      </c>
      <c r="AD10" s="14">
        <v>0.85876284864711805</v>
      </c>
      <c r="AE10" s="14"/>
      <c r="AF10" s="14">
        <v>0.31977545837048499</v>
      </c>
      <c r="AG10" s="14">
        <v>0.29237860774107399</v>
      </c>
      <c r="AH10" s="14">
        <v>0.44543280517527101</v>
      </c>
      <c r="AI10" s="14">
        <v>0.35574881263689601</v>
      </c>
      <c r="AJ10" s="14">
        <v>0.36548190114893597</v>
      </c>
      <c r="AK10" s="14"/>
      <c r="AL10" s="14">
        <v>0.334316339929357</v>
      </c>
      <c r="AM10" s="14">
        <v>0.313604746460311</v>
      </c>
      <c r="AN10" s="14">
        <v>0.35013583281706701</v>
      </c>
      <c r="AO10" s="14"/>
      <c r="AP10" s="14">
        <v>0.358190367125855</v>
      </c>
      <c r="AQ10" s="14">
        <v>0.321961740625274</v>
      </c>
      <c r="AR10" s="14"/>
      <c r="AS10" s="14">
        <v>0.35388223650346701</v>
      </c>
      <c r="AT10" s="14">
        <v>0.25919523240114301</v>
      </c>
      <c r="AU10" s="14"/>
      <c r="AV10" s="14">
        <v>0.35740086763715501</v>
      </c>
      <c r="AW10" s="14">
        <v>0.33365800349198599</v>
      </c>
      <c r="AX10" s="14"/>
      <c r="AY10" s="14">
        <v>0.336097590630971</v>
      </c>
      <c r="AZ10" s="14">
        <v>0.20839620981697499</v>
      </c>
      <c r="BA10" s="14"/>
      <c r="BB10" s="14">
        <v>0.36515467043748501</v>
      </c>
      <c r="BC10" s="14">
        <v>0.213218117275496</v>
      </c>
    </row>
    <row r="11" spans="2:55" x14ac:dyDescent="0.35">
      <c r="B11" s="15" t="s">
        <v>205</v>
      </c>
      <c r="C11" s="20">
        <v>7.3331316202855004E-2</v>
      </c>
      <c r="D11" s="20">
        <v>8.1594425158427894E-2</v>
      </c>
      <c r="E11" s="20">
        <v>6.02520716249293E-2</v>
      </c>
      <c r="F11" s="20"/>
      <c r="G11" s="20">
        <v>4.1666921661663803E-2</v>
      </c>
      <c r="H11" s="20">
        <v>8.3409957487322495E-2</v>
      </c>
      <c r="I11" s="20">
        <v>2.4020208649261701E-2</v>
      </c>
      <c r="J11" s="20">
        <v>0.100938111101581</v>
      </c>
      <c r="K11" s="20">
        <v>0.11453322666643601</v>
      </c>
      <c r="L11" s="20">
        <v>0.12834962325448801</v>
      </c>
      <c r="M11" s="20"/>
      <c r="N11" s="20">
        <v>5.5765687373050501E-2</v>
      </c>
      <c r="O11" s="20">
        <v>8.4167627391311103E-2</v>
      </c>
      <c r="P11" s="20">
        <v>8.99515609839278E-2</v>
      </c>
      <c r="Q11" s="20">
        <v>7.0188641569310803E-2</v>
      </c>
      <c r="R11" s="20"/>
      <c r="S11" s="20">
        <v>3.6920376692980802E-2</v>
      </c>
      <c r="T11" s="20">
        <v>6.0250546660245E-2</v>
      </c>
      <c r="U11" s="20">
        <v>0.165609899829681</v>
      </c>
      <c r="V11" s="20">
        <v>0.100053806766986</v>
      </c>
      <c r="W11" s="20">
        <v>0</v>
      </c>
      <c r="X11" s="20">
        <v>4.4082333256703403E-2</v>
      </c>
      <c r="Y11" s="20">
        <v>0.11411240091298</v>
      </c>
      <c r="Z11" s="20">
        <v>0</v>
      </c>
      <c r="AA11" s="20">
        <v>0.14653643677888301</v>
      </c>
      <c r="AB11" s="20">
        <v>7.0957579427276402E-2</v>
      </c>
      <c r="AC11" s="20">
        <v>0</v>
      </c>
      <c r="AD11" s="20">
        <v>0</v>
      </c>
      <c r="AE11" s="20"/>
      <c r="AF11" s="20">
        <v>2.7172691618515901E-2</v>
      </c>
      <c r="AG11" s="20">
        <v>6.0499578167604401E-2</v>
      </c>
      <c r="AH11" s="20">
        <v>9.0926137079159502E-2</v>
      </c>
      <c r="AI11" s="20">
        <v>9.9356284505995304E-2</v>
      </c>
      <c r="AJ11" s="20">
        <v>0</v>
      </c>
      <c r="AK11" s="20"/>
      <c r="AL11" s="20">
        <v>6.3802278803419599E-2</v>
      </c>
      <c r="AM11" s="20">
        <v>9.18805652775945E-2</v>
      </c>
      <c r="AN11" s="20">
        <v>0.123625214533512</v>
      </c>
      <c r="AO11" s="20"/>
      <c r="AP11" s="20">
        <v>0.108918753684352</v>
      </c>
      <c r="AQ11" s="20">
        <v>3.4541969559125897E-2</v>
      </c>
      <c r="AR11" s="20"/>
      <c r="AS11" s="20">
        <v>6.0930322464690698E-2</v>
      </c>
      <c r="AT11" s="20">
        <v>9.2314365272245499E-2</v>
      </c>
      <c r="AU11" s="20"/>
      <c r="AV11" s="20">
        <v>0</v>
      </c>
      <c r="AW11" s="20">
        <v>9.7021932704601896E-2</v>
      </c>
      <c r="AX11" s="20"/>
      <c r="AY11" s="20">
        <v>7.4795220589728706E-2</v>
      </c>
      <c r="AZ11" s="20">
        <v>5.6256647585118502E-2</v>
      </c>
      <c r="BA11" s="20"/>
      <c r="BB11" s="20">
        <v>7.2731471945070097E-2</v>
      </c>
      <c r="BC11" s="20">
        <v>4.9803451076393203E-2</v>
      </c>
    </row>
    <row r="12" spans="2:55" x14ac:dyDescent="0.35">
      <c r="B12" s="16" t="s">
        <v>384</v>
      </c>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470</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314</v>
      </c>
      <c r="D7" s="10">
        <v>166</v>
      </c>
      <c r="E7" s="10">
        <v>148</v>
      </c>
      <c r="F7" s="10"/>
      <c r="G7" s="10">
        <v>48</v>
      </c>
      <c r="H7" s="10">
        <v>59</v>
      </c>
      <c r="I7" s="10">
        <v>55</v>
      </c>
      <c r="J7" s="10">
        <v>48</v>
      </c>
      <c r="K7" s="10">
        <v>37</v>
      </c>
      <c r="L7" s="10">
        <v>67</v>
      </c>
      <c r="M7" s="10"/>
      <c r="N7" s="10">
        <v>103</v>
      </c>
      <c r="O7" s="10">
        <v>83</v>
      </c>
      <c r="P7" s="10">
        <v>55</v>
      </c>
      <c r="Q7" s="10">
        <v>72</v>
      </c>
      <c r="R7" s="10"/>
      <c r="S7" s="10">
        <v>46</v>
      </c>
      <c r="T7" s="10">
        <v>33</v>
      </c>
      <c r="U7" s="10">
        <v>27</v>
      </c>
      <c r="V7" s="10">
        <v>32</v>
      </c>
      <c r="W7" s="10">
        <v>24</v>
      </c>
      <c r="X7" s="10">
        <v>34</v>
      </c>
      <c r="Y7" s="10">
        <v>23</v>
      </c>
      <c r="Z7" s="10">
        <v>11</v>
      </c>
      <c r="AA7" s="10">
        <v>40</v>
      </c>
      <c r="AB7" s="10">
        <v>23</v>
      </c>
      <c r="AC7" s="10">
        <v>15</v>
      </c>
      <c r="AD7" s="10">
        <v>6</v>
      </c>
      <c r="AE7" s="10"/>
      <c r="AF7" s="10">
        <v>58</v>
      </c>
      <c r="AG7" s="10">
        <v>111</v>
      </c>
      <c r="AH7" s="10">
        <v>34</v>
      </c>
      <c r="AI7" s="10">
        <v>41</v>
      </c>
      <c r="AJ7" s="10">
        <v>16</v>
      </c>
      <c r="AK7" s="10"/>
      <c r="AL7" s="10">
        <v>256</v>
      </c>
      <c r="AM7" s="10">
        <v>39</v>
      </c>
      <c r="AN7" s="10">
        <v>19</v>
      </c>
      <c r="AO7" s="10"/>
      <c r="AP7" s="10">
        <v>150</v>
      </c>
      <c r="AQ7" s="10">
        <v>158</v>
      </c>
      <c r="AR7" s="10"/>
      <c r="AS7" s="10">
        <v>183</v>
      </c>
      <c r="AT7" s="10">
        <v>128</v>
      </c>
      <c r="AU7" s="10"/>
      <c r="AV7" s="10">
        <v>82</v>
      </c>
      <c r="AW7" s="10">
        <v>227</v>
      </c>
      <c r="AX7" s="10"/>
      <c r="AY7" s="10">
        <v>225</v>
      </c>
      <c r="AZ7" s="10">
        <v>29</v>
      </c>
      <c r="BA7" s="10"/>
      <c r="BB7" s="10">
        <v>218</v>
      </c>
      <c r="BC7" s="10">
        <v>41</v>
      </c>
    </row>
    <row r="8" spans="2:55" ht="30" customHeight="1" x14ac:dyDescent="0.35">
      <c r="B8" s="11" t="s">
        <v>19</v>
      </c>
      <c r="C8" s="11">
        <v>317</v>
      </c>
      <c r="D8" s="11">
        <v>171</v>
      </c>
      <c r="E8" s="11">
        <v>146</v>
      </c>
      <c r="F8" s="11"/>
      <c r="G8" s="11">
        <v>57</v>
      </c>
      <c r="H8" s="11">
        <v>61</v>
      </c>
      <c r="I8" s="11">
        <v>53</v>
      </c>
      <c r="J8" s="11">
        <v>48</v>
      </c>
      <c r="K8" s="11">
        <v>36</v>
      </c>
      <c r="L8" s="11">
        <v>62</v>
      </c>
      <c r="M8" s="11"/>
      <c r="N8" s="11">
        <v>95</v>
      </c>
      <c r="O8" s="11">
        <v>78</v>
      </c>
      <c r="P8" s="11">
        <v>66</v>
      </c>
      <c r="Q8" s="11">
        <v>77</v>
      </c>
      <c r="R8" s="11"/>
      <c r="S8" s="11">
        <v>47</v>
      </c>
      <c r="T8" s="11">
        <v>32</v>
      </c>
      <c r="U8" s="11">
        <v>28</v>
      </c>
      <c r="V8" s="11">
        <v>33</v>
      </c>
      <c r="W8" s="11">
        <v>24</v>
      </c>
      <c r="X8" s="11">
        <v>32</v>
      </c>
      <c r="Y8" s="11">
        <v>23</v>
      </c>
      <c r="Z8" s="11">
        <v>10</v>
      </c>
      <c r="AA8" s="11">
        <v>38</v>
      </c>
      <c r="AB8" s="11">
        <v>25</v>
      </c>
      <c r="AC8" s="11">
        <v>16</v>
      </c>
      <c r="AD8" s="11">
        <v>11</v>
      </c>
      <c r="AE8" s="11"/>
      <c r="AF8" s="11">
        <v>57</v>
      </c>
      <c r="AG8" s="11">
        <v>110</v>
      </c>
      <c r="AH8" s="11">
        <v>33</v>
      </c>
      <c r="AI8" s="11">
        <v>41</v>
      </c>
      <c r="AJ8" s="11">
        <v>16</v>
      </c>
      <c r="AK8" s="11"/>
      <c r="AL8" s="11">
        <v>257</v>
      </c>
      <c r="AM8" s="11">
        <v>42</v>
      </c>
      <c r="AN8" s="11">
        <v>18</v>
      </c>
      <c r="AO8" s="11"/>
      <c r="AP8" s="11">
        <v>151</v>
      </c>
      <c r="AQ8" s="11">
        <v>159</v>
      </c>
      <c r="AR8" s="11"/>
      <c r="AS8" s="11">
        <v>184</v>
      </c>
      <c r="AT8" s="11">
        <v>129</v>
      </c>
      <c r="AU8" s="11"/>
      <c r="AV8" s="11">
        <v>83</v>
      </c>
      <c r="AW8" s="11">
        <v>229</v>
      </c>
      <c r="AX8" s="11"/>
      <c r="AY8" s="11">
        <v>227</v>
      </c>
      <c r="AZ8" s="11">
        <v>28</v>
      </c>
      <c r="BA8" s="11"/>
      <c r="BB8" s="11">
        <v>220</v>
      </c>
      <c r="BC8" s="11">
        <v>40</v>
      </c>
    </row>
    <row r="9" spans="2:55" ht="29" x14ac:dyDescent="0.35">
      <c r="B9" s="15" t="s">
        <v>465</v>
      </c>
      <c r="C9" s="14">
        <v>0.55741327018104203</v>
      </c>
      <c r="D9" s="14">
        <v>0.47063891627321802</v>
      </c>
      <c r="E9" s="14">
        <v>0.65899640097060097</v>
      </c>
      <c r="F9" s="14"/>
      <c r="G9" s="14">
        <v>0.52464442775408804</v>
      </c>
      <c r="H9" s="14">
        <v>0.576659819556261</v>
      </c>
      <c r="I9" s="14">
        <v>0.60120043950465196</v>
      </c>
      <c r="J9" s="14">
        <v>0.47669330492356399</v>
      </c>
      <c r="K9" s="14">
        <v>0.59402288238876999</v>
      </c>
      <c r="L9" s="14">
        <v>0.57220573190713098</v>
      </c>
      <c r="M9" s="14"/>
      <c r="N9" s="14">
        <v>0.55644818272514096</v>
      </c>
      <c r="O9" s="14">
        <v>0.46272956167108298</v>
      </c>
      <c r="P9" s="14">
        <v>0.64051405811306805</v>
      </c>
      <c r="Q9" s="14">
        <v>0.57815043741797101</v>
      </c>
      <c r="R9" s="14"/>
      <c r="S9" s="14">
        <v>0.58910559881923497</v>
      </c>
      <c r="T9" s="14">
        <v>0.54788758781756197</v>
      </c>
      <c r="U9" s="14">
        <v>0.48852623034814302</v>
      </c>
      <c r="V9" s="14">
        <v>0.55860514067195599</v>
      </c>
      <c r="W9" s="14">
        <v>0.48363374308873602</v>
      </c>
      <c r="X9" s="14">
        <v>0.64481186292596604</v>
      </c>
      <c r="Y9" s="14">
        <v>0.69265272740471295</v>
      </c>
      <c r="Z9" s="14">
        <v>0.710521746638903</v>
      </c>
      <c r="AA9" s="14">
        <v>0.520728596330855</v>
      </c>
      <c r="AB9" s="14">
        <v>0.477786345515816</v>
      </c>
      <c r="AC9" s="14">
        <v>0.55026005890332996</v>
      </c>
      <c r="AD9" s="14">
        <v>0.42418750500222602</v>
      </c>
      <c r="AE9" s="14"/>
      <c r="AF9" s="14">
        <v>0.71781631205482999</v>
      </c>
      <c r="AG9" s="14">
        <v>0.59182442068539298</v>
      </c>
      <c r="AH9" s="14">
        <v>0.60510053184882395</v>
      </c>
      <c r="AI9" s="14">
        <v>0.58697974478784398</v>
      </c>
      <c r="AJ9" s="14">
        <v>0.59071461971765105</v>
      </c>
      <c r="AK9" s="14"/>
      <c r="AL9" s="14">
        <v>0.56306951909771896</v>
      </c>
      <c r="AM9" s="14">
        <v>0.55478379304749803</v>
      </c>
      <c r="AN9" s="14">
        <v>0.483632599533797</v>
      </c>
      <c r="AO9" s="14"/>
      <c r="AP9" s="14">
        <v>0.517876029588208</v>
      </c>
      <c r="AQ9" s="14">
        <v>0.61006983353785804</v>
      </c>
      <c r="AR9" s="14"/>
      <c r="AS9" s="14">
        <v>0.55950111306514405</v>
      </c>
      <c r="AT9" s="14">
        <v>0.55264224848879195</v>
      </c>
      <c r="AU9" s="14"/>
      <c r="AV9" s="14">
        <v>0.52074918191543795</v>
      </c>
      <c r="AW9" s="14">
        <v>0.58012668550413204</v>
      </c>
      <c r="AX9" s="14"/>
      <c r="AY9" s="14">
        <v>0.58767881711174796</v>
      </c>
      <c r="AZ9" s="14">
        <v>0.54482487761106901</v>
      </c>
      <c r="BA9" s="14"/>
      <c r="BB9" s="14">
        <v>0.56069584250808702</v>
      </c>
      <c r="BC9" s="14">
        <v>0.61201316605898304</v>
      </c>
    </row>
    <row r="10" spans="2:55" ht="29" x14ac:dyDescent="0.35">
      <c r="B10" s="15" t="s">
        <v>466</v>
      </c>
      <c r="C10" s="14">
        <v>0.33235425558015302</v>
      </c>
      <c r="D10" s="14">
        <v>0.40226087553708501</v>
      </c>
      <c r="E10" s="14">
        <v>0.25051748010056402</v>
      </c>
      <c r="F10" s="14"/>
      <c r="G10" s="14">
        <v>0.29537349181752798</v>
      </c>
      <c r="H10" s="14">
        <v>0.377820447609857</v>
      </c>
      <c r="I10" s="14">
        <v>0.32873563184231702</v>
      </c>
      <c r="J10" s="14">
        <v>0.403972402322201</v>
      </c>
      <c r="K10" s="14">
        <v>0.32222675101567999</v>
      </c>
      <c r="L10" s="14">
        <v>0.27624156154940799</v>
      </c>
      <c r="M10" s="14"/>
      <c r="N10" s="14">
        <v>0.37687920523687402</v>
      </c>
      <c r="O10" s="14">
        <v>0.42090318866840998</v>
      </c>
      <c r="P10" s="14">
        <v>0.23913843931899101</v>
      </c>
      <c r="Q10" s="14">
        <v>0.27144685507958399</v>
      </c>
      <c r="R10" s="14"/>
      <c r="S10" s="14">
        <v>0.33430876929713299</v>
      </c>
      <c r="T10" s="14">
        <v>0.41753534907281098</v>
      </c>
      <c r="U10" s="14">
        <v>0.37456818878076698</v>
      </c>
      <c r="V10" s="14">
        <v>0.27123830985673802</v>
      </c>
      <c r="W10" s="14">
        <v>0.29624239886706999</v>
      </c>
      <c r="X10" s="14">
        <v>0.31840532506379798</v>
      </c>
      <c r="Y10" s="14">
        <v>0.22225387397049101</v>
      </c>
      <c r="Z10" s="14">
        <v>0.289478253361097</v>
      </c>
      <c r="AA10" s="14">
        <v>0.26148068706468702</v>
      </c>
      <c r="AB10" s="14">
        <v>0.35344981477217502</v>
      </c>
      <c r="AC10" s="14">
        <v>0.44973994109666998</v>
      </c>
      <c r="AD10" s="14">
        <v>0.57581249499777398</v>
      </c>
      <c r="AE10" s="14"/>
      <c r="AF10" s="14">
        <v>0.24931924480419901</v>
      </c>
      <c r="AG10" s="14">
        <v>0.28335388042094201</v>
      </c>
      <c r="AH10" s="14">
        <v>0.36818007086212901</v>
      </c>
      <c r="AI10" s="14">
        <v>0.24848327145764701</v>
      </c>
      <c r="AJ10" s="14">
        <v>0.21172857346278501</v>
      </c>
      <c r="AK10" s="14"/>
      <c r="AL10" s="14">
        <v>0.31889211433947801</v>
      </c>
      <c r="AM10" s="14">
        <v>0.38131881038073701</v>
      </c>
      <c r="AN10" s="14">
        <v>0.41027932597814298</v>
      </c>
      <c r="AO10" s="14"/>
      <c r="AP10" s="14">
        <v>0.34215156679273601</v>
      </c>
      <c r="AQ10" s="14">
        <v>0.31699179713106901</v>
      </c>
      <c r="AR10" s="14"/>
      <c r="AS10" s="14">
        <v>0.33862048493483199</v>
      </c>
      <c r="AT10" s="14">
        <v>0.33138220095044402</v>
      </c>
      <c r="AU10" s="14"/>
      <c r="AV10" s="14">
        <v>0.398933734153261</v>
      </c>
      <c r="AW10" s="14">
        <v>0.31186377815496902</v>
      </c>
      <c r="AX10" s="14"/>
      <c r="AY10" s="14">
        <v>0.31642612299126799</v>
      </c>
      <c r="AZ10" s="14">
        <v>0.32839889407681</v>
      </c>
      <c r="BA10" s="14"/>
      <c r="BB10" s="14">
        <v>0.346906498074183</v>
      </c>
      <c r="BC10" s="14">
        <v>0.23330162222989401</v>
      </c>
    </row>
    <row r="11" spans="2:55" x14ac:dyDescent="0.35">
      <c r="B11" s="15" t="s">
        <v>205</v>
      </c>
      <c r="C11" s="20">
        <v>0.110232474238805</v>
      </c>
      <c r="D11" s="20">
        <v>0.127100208189698</v>
      </c>
      <c r="E11" s="20">
        <v>9.0486118928834305E-2</v>
      </c>
      <c r="F11" s="20"/>
      <c r="G11" s="20">
        <v>0.17998208042838501</v>
      </c>
      <c r="H11" s="20">
        <v>4.5519732833881603E-2</v>
      </c>
      <c r="I11" s="20">
        <v>7.0063928653031501E-2</v>
      </c>
      <c r="J11" s="20">
        <v>0.119334292754235</v>
      </c>
      <c r="K11" s="20">
        <v>8.3750366595550602E-2</v>
      </c>
      <c r="L11" s="20">
        <v>0.15155270654346101</v>
      </c>
      <c r="M11" s="20"/>
      <c r="N11" s="20">
        <v>6.6672612037985704E-2</v>
      </c>
      <c r="O11" s="20">
        <v>0.116367249660508</v>
      </c>
      <c r="P11" s="20">
        <v>0.12034750256794</v>
      </c>
      <c r="Q11" s="20">
        <v>0.150402707502445</v>
      </c>
      <c r="R11" s="20"/>
      <c r="S11" s="20">
        <v>7.6585631883631794E-2</v>
      </c>
      <c r="T11" s="20">
        <v>3.4577063109626598E-2</v>
      </c>
      <c r="U11" s="20">
        <v>0.13690558087109</v>
      </c>
      <c r="V11" s="20">
        <v>0.17015654947130601</v>
      </c>
      <c r="W11" s="20">
        <v>0.22012385804419399</v>
      </c>
      <c r="X11" s="20">
        <v>3.6782812010236698E-2</v>
      </c>
      <c r="Y11" s="20">
        <v>8.5093398624795799E-2</v>
      </c>
      <c r="Z11" s="20">
        <v>0</v>
      </c>
      <c r="AA11" s="20">
        <v>0.21779071660445801</v>
      </c>
      <c r="AB11" s="20">
        <v>0.16876383971200901</v>
      </c>
      <c r="AC11" s="20">
        <v>0</v>
      </c>
      <c r="AD11" s="20">
        <v>0</v>
      </c>
      <c r="AE11" s="20"/>
      <c r="AF11" s="20">
        <v>3.2864443140971401E-2</v>
      </c>
      <c r="AG11" s="20">
        <v>0.124821698893665</v>
      </c>
      <c r="AH11" s="20">
        <v>2.6719397289046602E-2</v>
      </c>
      <c r="AI11" s="20">
        <v>0.16453698375450901</v>
      </c>
      <c r="AJ11" s="20">
        <v>0.197556806819564</v>
      </c>
      <c r="AK11" s="20"/>
      <c r="AL11" s="20">
        <v>0.118038366562803</v>
      </c>
      <c r="AM11" s="20">
        <v>6.3897396571765006E-2</v>
      </c>
      <c r="AN11" s="20">
        <v>0.106088074488061</v>
      </c>
      <c r="AO11" s="20"/>
      <c r="AP11" s="20">
        <v>0.139972403619056</v>
      </c>
      <c r="AQ11" s="20">
        <v>7.2938369331072603E-2</v>
      </c>
      <c r="AR11" s="20"/>
      <c r="AS11" s="20">
        <v>0.101878402000023</v>
      </c>
      <c r="AT11" s="20">
        <v>0.115975550560764</v>
      </c>
      <c r="AU11" s="20"/>
      <c r="AV11" s="20">
        <v>8.0317083931301103E-2</v>
      </c>
      <c r="AW11" s="20">
        <v>0.10800953634089901</v>
      </c>
      <c r="AX11" s="20"/>
      <c r="AY11" s="20">
        <v>9.5895059896983895E-2</v>
      </c>
      <c r="AZ11" s="20">
        <v>0.12677622831211999</v>
      </c>
      <c r="BA11" s="20"/>
      <c r="BB11" s="20">
        <v>9.2397659417729899E-2</v>
      </c>
      <c r="BC11" s="20">
        <v>0.15468521171112401</v>
      </c>
    </row>
    <row r="12" spans="2:55" x14ac:dyDescent="0.35">
      <c r="B12" s="16" t="s">
        <v>384</v>
      </c>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471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392</v>
      </c>
      <c r="D7" s="10">
        <v>210</v>
      </c>
      <c r="E7" s="10">
        <v>182</v>
      </c>
      <c r="F7" s="10"/>
      <c r="G7" s="10">
        <v>60</v>
      </c>
      <c r="H7" s="10">
        <v>72</v>
      </c>
      <c r="I7" s="10">
        <v>61</v>
      </c>
      <c r="J7" s="10">
        <v>72</v>
      </c>
      <c r="K7" s="10">
        <v>47</v>
      </c>
      <c r="L7" s="10">
        <v>80</v>
      </c>
      <c r="M7" s="10"/>
      <c r="N7" s="10">
        <v>117</v>
      </c>
      <c r="O7" s="10">
        <v>121</v>
      </c>
      <c r="P7" s="10">
        <v>61</v>
      </c>
      <c r="Q7" s="10">
        <v>93</v>
      </c>
      <c r="R7" s="10"/>
      <c r="S7" s="10">
        <v>53</v>
      </c>
      <c r="T7" s="10">
        <v>48</v>
      </c>
      <c r="U7" s="10">
        <v>39</v>
      </c>
      <c r="V7" s="10">
        <v>33</v>
      </c>
      <c r="W7" s="10">
        <v>24</v>
      </c>
      <c r="X7" s="10">
        <v>36</v>
      </c>
      <c r="Y7" s="10">
        <v>30</v>
      </c>
      <c r="Z7" s="10">
        <v>19</v>
      </c>
      <c r="AA7" s="10">
        <v>50</v>
      </c>
      <c r="AB7" s="10">
        <v>35</v>
      </c>
      <c r="AC7" s="10">
        <v>16</v>
      </c>
      <c r="AD7" s="10">
        <v>9</v>
      </c>
      <c r="AE7" s="10"/>
      <c r="AF7" s="10">
        <v>76</v>
      </c>
      <c r="AG7" s="10">
        <v>139</v>
      </c>
      <c r="AH7" s="10">
        <v>35</v>
      </c>
      <c r="AI7" s="10">
        <v>46</v>
      </c>
      <c r="AJ7" s="10">
        <v>19</v>
      </c>
      <c r="AK7" s="10"/>
      <c r="AL7" s="10">
        <v>327</v>
      </c>
      <c r="AM7" s="10">
        <v>42</v>
      </c>
      <c r="AN7" s="10">
        <v>23</v>
      </c>
      <c r="AO7" s="10"/>
      <c r="AP7" s="10">
        <v>178</v>
      </c>
      <c r="AQ7" s="10">
        <v>205</v>
      </c>
      <c r="AR7" s="10"/>
      <c r="AS7" s="10">
        <v>223</v>
      </c>
      <c r="AT7" s="10">
        <v>157</v>
      </c>
      <c r="AU7" s="10"/>
      <c r="AV7" s="10">
        <v>96</v>
      </c>
      <c r="AW7" s="10">
        <v>289</v>
      </c>
      <c r="AX7" s="10"/>
      <c r="AY7" s="10">
        <v>280</v>
      </c>
      <c r="AZ7" s="10">
        <v>29</v>
      </c>
      <c r="BA7" s="10"/>
      <c r="BB7" s="10">
        <v>272</v>
      </c>
      <c r="BC7" s="10">
        <v>42</v>
      </c>
    </row>
    <row r="8" spans="2:55" ht="30" customHeight="1" x14ac:dyDescent="0.35">
      <c r="B8" s="11" t="s">
        <v>19</v>
      </c>
      <c r="C8" s="11">
        <v>397</v>
      </c>
      <c r="D8" s="11">
        <v>218</v>
      </c>
      <c r="E8" s="11">
        <v>180</v>
      </c>
      <c r="F8" s="11"/>
      <c r="G8" s="11">
        <v>77</v>
      </c>
      <c r="H8" s="11">
        <v>73</v>
      </c>
      <c r="I8" s="11">
        <v>58</v>
      </c>
      <c r="J8" s="11">
        <v>70</v>
      </c>
      <c r="K8" s="11">
        <v>45</v>
      </c>
      <c r="L8" s="11">
        <v>75</v>
      </c>
      <c r="M8" s="11"/>
      <c r="N8" s="11">
        <v>106</v>
      </c>
      <c r="O8" s="11">
        <v>116</v>
      </c>
      <c r="P8" s="11">
        <v>75</v>
      </c>
      <c r="Q8" s="11">
        <v>100</v>
      </c>
      <c r="R8" s="11"/>
      <c r="S8" s="11">
        <v>56</v>
      </c>
      <c r="T8" s="11">
        <v>47</v>
      </c>
      <c r="U8" s="11">
        <v>39</v>
      </c>
      <c r="V8" s="11">
        <v>35</v>
      </c>
      <c r="W8" s="11">
        <v>22</v>
      </c>
      <c r="X8" s="11">
        <v>34</v>
      </c>
      <c r="Y8" s="11">
        <v>29</v>
      </c>
      <c r="Z8" s="11">
        <v>18</v>
      </c>
      <c r="AA8" s="11">
        <v>48</v>
      </c>
      <c r="AB8" s="11">
        <v>36</v>
      </c>
      <c r="AC8" s="11">
        <v>16</v>
      </c>
      <c r="AD8" s="11">
        <v>17</v>
      </c>
      <c r="AE8" s="11"/>
      <c r="AF8" s="11">
        <v>75</v>
      </c>
      <c r="AG8" s="11">
        <v>138</v>
      </c>
      <c r="AH8" s="11">
        <v>33</v>
      </c>
      <c r="AI8" s="11">
        <v>47</v>
      </c>
      <c r="AJ8" s="11">
        <v>19</v>
      </c>
      <c r="AK8" s="11"/>
      <c r="AL8" s="11">
        <v>331</v>
      </c>
      <c r="AM8" s="11">
        <v>44</v>
      </c>
      <c r="AN8" s="11">
        <v>22</v>
      </c>
      <c r="AO8" s="11"/>
      <c r="AP8" s="11">
        <v>178</v>
      </c>
      <c r="AQ8" s="11">
        <v>211</v>
      </c>
      <c r="AR8" s="11"/>
      <c r="AS8" s="11">
        <v>226</v>
      </c>
      <c r="AT8" s="11">
        <v>155</v>
      </c>
      <c r="AU8" s="11"/>
      <c r="AV8" s="11">
        <v>97</v>
      </c>
      <c r="AW8" s="11">
        <v>292</v>
      </c>
      <c r="AX8" s="11"/>
      <c r="AY8" s="11">
        <v>283</v>
      </c>
      <c r="AZ8" s="11">
        <v>27</v>
      </c>
      <c r="BA8" s="11"/>
      <c r="BB8" s="11">
        <v>275</v>
      </c>
      <c r="BC8" s="11">
        <v>44</v>
      </c>
    </row>
    <row r="9" spans="2:55" ht="29" x14ac:dyDescent="0.35">
      <c r="B9" s="15" t="s">
        <v>465</v>
      </c>
      <c r="C9" s="14">
        <v>0.51967015975544695</v>
      </c>
      <c r="D9" s="14">
        <v>0.51043737336178996</v>
      </c>
      <c r="E9" s="14">
        <v>0.53085624514546303</v>
      </c>
      <c r="F9" s="14"/>
      <c r="G9" s="14">
        <v>0.56542999590586596</v>
      </c>
      <c r="H9" s="14">
        <v>0.485290261832099</v>
      </c>
      <c r="I9" s="14">
        <v>0.56862310437043295</v>
      </c>
      <c r="J9" s="14">
        <v>0.47822390732620601</v>
      </c>
      <c r="K9" s="14">
        <v>0.48679055269008897</v>
      </c>
      <c r="L9" s="14">
        <v>0.52688624361661196</v>
      </c>
      <c r="M9" s="14"/>
      <c r="N9" s="14">
        <v>0.55809197872574701</v>
      </c>
      <c r="O9" s="14">
        <v>0.42346458159287198</v>
      </c>
      <c r="P9" s="14">
        <v>0.49006368279297202</v>
      </c>
      <c r="Q9" s="14">
        <v>0.612543638424349</v>
      </c>
      <c r="R9" s="14"/>
      <c r="S9" s="14">
        <v>0.56155639729585005</v>
      </c>
      <c r="T9" s="14">
        <v>0.53609875618714797</v>
      </c>
      <c r="U9" s="14">
        <v>0.44026740665382502</v>
      </c>
      <c r="V9" s="14">
        <v>0.45112214553476099</v>
      </c>
      <c r="W9" s="14">
        <v>0.59672865395989405</v>
      </c>
      <c r="X9" s="14">
        <v>0.55309582345252895</v>
      </c>
      <c r="Y9" s="14">
        <v>0.42351743320060198</v>
      </c>
      <c r="Z9" s="14">
        <v>0.53813753288469302</v>
      </c>
      <c r="AA9" s="14">
        <v>0.55414934583696596</v>
      </c>
      <c r="AB9" s="14">
        <v>0.42734817574976802</v>
      </c>
      <c r="AC9" s="14">
        <v>0.590378102403458</v>
      </c>
      <c r="AD9" s="14">
        <v>0.66511413232050998</v>
      </c>
      <c r="AE9" s="14"/>
      <c r="AF9" s="14">
        <v>0.62414078401750495</v>
      </c>
      <c r="AG9" s="14">
        <v>0.58139095989470202</v>
      </c>
      <c r="AH9" s="14">
        <v>0.46591018020261499</v>
      </c>
      <c r="AI9" s="14">
        <v>0.42260964475377799</v>
      </c>
      <c r="AJ9" s="14">
        <v>0.48797097860490901</v>
      </c>
      <c r="AK9" s="14"/>
      <c r="AL9" s="14">
        <v>0.52264044791044395</v>
      </c>
      <c r="AM9" s="14">
        <v>0.59447836398782905</v>
      </c>
      <c r="AN9" s="14">
        <v>0.32966569010289198</v>
      </c>
      <c r="AO9" s="14"/>
      <c r="AP9" s="14">
        <v>0.47711959696247103</v>
      </c>
      <c r="AQ9" s="14">
        <v>0.56281089392329997</v>
      </c>
      <c r="AR9" s="14"/>
      <c r="AS9" s="14">
        <v>0.50246560113688099</v>
      </c>
      <c r="AT9" s="14">
        <v>0.52850773341637103</v>
      </c>
      <c r="AU9" s="14"/>
      <c r="AV9" s="14">
        <v>0.51156380362071996</v>
      </c>
      <c r="AW9" s="14">
        <v>0.530937966549475</v>
      </c>
      <c r="AX9" s="14"/>
      <c r="AY9" s="14">
        <v>0.54897902064917503</v>
      </c>
      <c r="AZ9" s="14">
        <v>0.51536808142744805</v>
      </c>
      <c r="BA9" s="14"/>
      <c r="BB9" s="14">
        <v>0.52483001272928897</v>
      </c>
      <c r="BC9" s="14">
        <v>0.474235185602638</v>
      </c>
    </row>
    <row r="10" spans="2:55" ht="29" x14ac:dyDescent="0.35">
      <c r="B10" s="15" t="s">
        <v>466</v>
      </c>
      <c r="C10" s="14">
        <v>0.37111702217903397</v>
      </c>
      <c r="D10" s="14">
        <v>0.39043326806371198</v>
      </c>
      <c r="E10" s="14">
        <v>0.34771420891466698</v>
      </c>
      <c r="F10" s="14"/>
      <c r="G10" s="14">
        <v>0.317047454406924</v>
      </c>
      <c r="H10" s="14">
        <v>0.41152537607509798</v>
      </c>
      <c r="I10" s="14">
        <v>0.37002838640070801</v>
      </c>
      <c r="J10" s="14">
        <v>0.40962135052018001</v>
      </c>
      <c r="K10" s="14">
        <v>0.35687431752851601</v>
      </c>
      <c r="L10" s="14">
        <v>0.36038063089869599</v>
      </c>
      <c r="M10" s="14"/>
      <c r="N10" s="14">
        <v>0.35649682793331799</v>
      </c>
      <c r="O10" s="14">
        <v>0.45631903010122399</v>
      </c>
      <c r="P10" s="14">
        <v>0.35788407373711301</v>
      </c>
      <c r="Q10" s="14">
        <v>0.29778272449966298</v>
      </c>
      <c r="R10" s="14"/>
      <c r="S10" s="14">
        <v>0.362126999259136</v>
      </c>
      <c r="T10" s="14">
        <v>0.352932277839695</v>
      </c>
      <c r="U10" s="14">
        <v>0.46365684076629199</v>
      </c>
      <c r="V10" s="14">
        <v>0.49014054721092398</v>
      </c>
      <c r="W10" s="14">
        <v>0.31155363979262501</v>
      </c>
      <c r="X10" s="14">
        <v>0.34210082101113298</v>
      </c>
      <c r="Y10" s="14">
        <v>0.34331676914202802</v>
      </c>
      <c r="Z10" s="14">
        <v>0.25603290523022099</v>
      </c>
      <c r="AA10" s="14">
        <v>0.27023201464076702</v>
      </c>
      <c r="AB10" s="14">
        <v>0.49948683664427002</v>
      </c>
      <c r="AC10" s="14">
        <v>0.35384360512726898</v>
      </c>
      <c r="AD10" s="14">
        <v>0.33488586767949002</v>
      </c>
      <c r="AE10" s="14"/>
      <c r="AF10" s="14">
        <v>0.303683251858129</v>
      </c>
      <c r="AG10" s="14">
        <v>0.30479720067104998</v>
      </c>
      <c r="AH10" s="14">
        <v>0.485295546494312</v>
      </c>
      <c r="AI10" s="14">
        <v>0.41436637616923</v>
      </c>
      <c r="AJ10" s="14">
        <v>0.36662061678815899</v>
      </c>
      <c r="AK10" s="14"/>
      <c r="AL10" s="14">
        <v>0.36439813852000502</v>
      </c>
      <c r="AM10" s="14">
        <v>0.33491045488658699</v>
      </c>
      <c r="AN10" s="14">
        <v>0.54146350229237294</v>
      </c>
      <c r="AO10" s="14"/>
      <c r="AP10" s="14">
        <v>0.39817737593323099</v>
      </c>
      <c r="AQ10" s="14">
        <v>0.34474875105267799</v>
      </c>
      <c r="AR10" s="14"/>
      <c r="AS10" s="14">
        <v>0.38471067797075098</v>
      </c>
      <c r="AT10" s="14">
        <v>0.370464279037652</v>
      </c>
      <c r="AU10" s="14"/>
      <c r="AV10" s="14">
        <v>0.38422664191088401</v>
      </c>
      <c r="AW10" s="14">
        <v>0.36661644710667401</v>
      </c>
      <c r="AX10" s="14"/>
      <c r="AY10" s="14">
        <v>0.34793278089240198</v>
      </c>
      <c r="AZ10" s="14">
        <v>0.45591006960010799</v>
      </c>
      <c r="BA10" s="14"/>
      <c r="BB10" s="14">
        <v>0.38347347633897999</v>
      </c>
      <c r="BC10" s="14">
        <v>0.40361905475332699</v>
      </c>
    </row>
    <row r="11" spans="2:55" x14ac:dyDescent="0.35">
      <c r="B11" s="15" t="s">
        <v>205</v>
      </c>
      <c r="C11" s="20">
        <v>0.109212818065519</v>
      </c>
      <c r="D11" s="20">
        <v>9.9129358574498602E-2</v>
      </c>
      <c r="E11" s="20">
        <v>0.12142954593987</v>
      </c>
      <c r="F11" s="20"/>
      <c r="G11" s="20">
        <v>0.11752254968721</v>
      </c>
      <c r="H11" s="20">
        <v>0.103184362092803</v>
      </c>
      <c r="I11" s="20">
        <v>6.1348509228859198E-2</v>
      </c>
      <c r="J11" s="20">
        <v>0.112154742153614</v>
      </c>
      <c r="K11" s="20">
        <v>0.15633512978139499</v>
      </c>
      <c r="L11" s="20">
        <v>0.112733125484692</v>
      </c>
      <c r="M11" s="20"/>
      <c r="N11" s="20">
        <v>8.5411193340935304E-2</v>
      </c>
      <c r="O11" s="20">
        <v>0.120216388305904</v>
      </c>
      <c r="P11" s="20">
        <v>0.152052243469915</v>
      </c>
      <c r="Q11" s="20">
        <v>8.9673637075988202E-2</v>
      </c>
      <c r="R11" s="20"/>
      <c r="S11" s="20">
        <v>7.6316603445014203E-2</v>
      </c>
      <c r="T11" s="20">
        <v>0.110968965973157</v>
      </c>
      <c r="U11" s="20">
        <v>9.6075752579883295E-2</v>
      </c>
      <c r="V11" s="20">
        <v>5.87373072543158E-2</v>
      </c>
      <c r="W11" s="20">
        <v>9.1717706247481101E-2</v>
      </c>
      <c r="X11" s="20">
        <v>0.104803355536338</v>
      </c>
      <c r="Y11" s="20">
        <v>0.23316579765737</v>
      </c>
      <c r="Z11" s="20">
        <v>0.205829561885085</v>
      </c>
      <c r="AA11" s="20">
        <v>0.175618639522267</v>
      </c>
      <c r="AB11" s="20">
        <v>7.3164987605961795E-2</v>
      </c>
      <c r="AC11" s="20">
        <v>5.5778292469272503E-2</v>
      </c>
      <c r="AD11" s="20">
        <v>0</v>
      </c>
      <c r="AE11" s="20"/>
      <c r="AF11" s="20">
        <v>7.2175964124365805E-2</v>
      </c>
      <c r="AG11" s="20">
        <v>0.113811839434248</v>
      </c>
      <c r="AH11" s="20">
        <v>4.8794273303073399E-2</v>
      </c>
      <c r="AI11" s="20">
        <v>0.16302397907699101</v>
      </c>
      <c r="AJ11" s="20">
        <v>0.145408404606931</v>
      </c>
      <c r="AK11" s="20"/>
      <c r="AL11" s="20">
        <v>0.112961413569551</v>
      </c>
      <c r="AM11" s="20">
        <v>7.0611181125584593E-2</v>
      </c>
      <c r="AN11" s="20">
        <v>0.12887080760473499</v>
      </c>
      <c r="AO11" s="20"/>
      <c r="AP11" s="20">
        <v>0.124703027104297</v>
      </c>
      <c r="AQ11" s="20">
        <v>9.2440355024021301E-2</v>
      </c>
      <c r="AR11" s="20"/>
      <c r="AS11" s="20">
        <v>0.112823720892368</v>
      </c>
      <c r="AT11" s="20">
        <v>0.101027987545978</v>
      </c>
      <c r="AU11" s="20"/>
      <c r="AV11" s="20">
        <v>0.104209554468396</v>
      </c>
      <c r="AW11" s="20">
        <v>0.10244558634385199</v>
      </c>
      <c r="AX11" s="20"/>
      <c r="AY11" s="20">
        <v>0.103088198458423</v>
      </c>
      <c r="AZ11" s="20">
        <v>2.8721848972443599E-2</v>
      </c>
      <c r="BA11" s="20"/>
      <c r="BB11" s="20">
        <v>9.1696510931731201E-2</v>
      </c>
      <c r="BC11" s="20">
        <v>0.122145759644035</v>
      </c>
    </row>
    <row r="12" spans="2:55" x14ac:dyDescent="0.35">
      <c r="B12" s="16" t="s">
        <v>384</v>
      </c>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472</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467</v>
      </c>
      <c r="D7" s="10">
        <v>249</v>
      </c>
      <c r="E7" s="10">
        <v>218</v>
      </c>
      <c r="F7" s="10"/>
      <c r="G7" s="10">
        <v>62</v>
      </c>
      <c r="H7" s="10">
        <v>88</v>
      </c>
      <c r="I7" s="10">
        <v>80</v>
      </c>
      <c r="J7" s="10">
        <v>78</v>
      </c>
      <c r="K7" s="10">
        <v>57</v>
      </c>
      <c r="L7" s="10">
        <v>102</v>
      </c>
      <c r="M7" s="10"/>
      <c r="N7" s="10">
        <v>159</v>
      </c>
      <c r="O7" s="10">
        <v>128</v>
      </c>
      <c r="P7" s="10">
        <v>88</v>
      </c>
      <c r="Q7" s="10">
        <v>92</v>
      </c>
      <c r="R7" s="10"/>
      <c r="S7" s="10">
        <v>83</v>
      </c>
      <c r="T7" s="10">
        <v>54</v>
      </c>
      <c r="U7" s="10">
        <v>36</v>
      </c>
      <c r="V7" s="10">
        <v>46</v>
      </c>
      <c r="W7" s="10">
        <v>39</v>
      </c>
      <c r="X7" s="10">
        <v>42</v>
      </c>
      <c r="Y7" s="10">
        <v>34</v>
      </c>
      <c r="Z7" s="10">
        <v>12</v>
      </c>
      <c r="AA7" s="10">
        <v>51</v>
      </c>
      <c r="AB7" s="10">
        <v>36</v>
      </c>
      <c r="AC7" s="10">
        <v>25</v>
      </c>
      <c r="AD7" s="10">
        <v>9</v>
      </c>
      <c r="AE7" s="10"/>
      <c r="AF7" s="10">
        <v>103</v>
      </c>
      <c r="AG7" s="10">
        <v>165</v>
      </c>
      <c r="AH7" s="10">
        <v>45</v>
      </c>
      <c r="AI7" s="10">
        <v>52</v>
      </c>
      <c r="AJ7" s="10">
        <v>19</v>
      </c>
      <c r="AK7" s="10"/>
      <c r="AL7" s="10">
        <v>381</v>
      </c>
      <c r="AM7" s="10">
        <v>54</v>
      </c>
      <c r="AN7" s="10">
        <v>32</v>
      </c>
      <c r="AO7" s="10"/>
      <c r="AP7" s="10">
        <v>221</v>
      </c>
      <c r="AQ7" s="10">
        <v>239</v>
      </c>
      <c r="AR7" s="10"/>
      <c r="AS7" s="10">
        <v>270</v>
      </c>
      <c r="AT7" s="10">
        <v>186</v>
      </c>
      <c r="AU7" s="10"/>
      <c r="AV7" s="10">
        <v>127</v>
      </c>
      <c r="AW7" s="10">
        <v>331</v>
      </c>
      <c r="AX7" s="10"/>
      <c r="AY7" s="10">
        <v>332</v>
      </c>
      <c r="AZ7" s="10">
        <v>47</v>
      </c>
      <c r="BA7" s="10"/>
      <c r="BB7" s="10">
        <v>333</v>
      </c>
      <c r="BC7" s="10">
        <v>48</v>
      </c>
    </row>
    <row r="8" spans="2:55" ht="30" customHeight="1" x14ac:dyDescent="0.35">
      <c r="B8" s="11" t="s">
        <v>19</v>
      </c>
      <c r="C8" s="11">
        <v>471</v>
      </c>
      <c r="D8" s="11">
        <v>257</v>
      </c>
      <c r="E8" s="11">
        <v>214</v>
      </c>
      <c r="F8" s="11"/>
      <c r="G8" s="11">
        <v>78</v>
      </c>
      <c r="H8" s="11">
        <v>90</v>
      </c>
      <c r="I8" s="11">
        <v>76</v>
      </c>
      <c r="J8" s="11">
        <v>76</v>
      </c>
      <c r="K8" s="11">
        <v>55</v>
      </c>
      <c r="L8" s="11">
        <v>95</v>
      </c>
      <c r="M8" s="11"/>
      <c r="N8" s="11">
        <v>143</v>
      </c>
      <c r="O8" s="11">
        <v>121</v>
      </c>
      <c r="P8" s="11">
        <v>109</v>
      </c>
      <c r="Q8" s="11">
        <v>97</v>
      </c>
      <c r="R8" s="11"/>
      <c r="S8" s="11">
        <v>86</v>
      </c>
      <c r="T8" s="11">
        <v>52</v>
      </c>
      <c r="U8" s="11">
        <v>35</v>
      </c>
      <c r="V8" s="11">
        <v>47</v>
      </c>
      <c r="W8" s="11">
        <v>36</v>
      </c>
      <c r="X8" s="11">
        <v>40</v>
      </c>
      <c r="Y8" s="11">
        <v>32</v>
      </c>
      <c r="Z8" s="11">
        <v>12</v>
      </c>
      <c r="AA8" s="11">
        <v>47</v>
      </c>
      <c r="AB8" s="11">
        <v>40</v>
      </c>
      <c r="AC8" s="11">
        <v>27</v>
      </c>
      <c r="AD8" s="11">
        <v>16</v>
      </c>
      <c r="AE8" s="11"/>
      <c r="AF8" s="11">
        <v>101</v>
      </c>
      <c r="AG8" s="11">
        <v>161</v>
      </c>
      <c r="AH8" s="11">
        <v>42</v>
      </c>
      <c r="AI8" s="11">
        <v>54</v>
      </c>
      <c r="AJ8" s="11">
        <v>21</v>
      </c>
      <c r="AK8" s="11"/>
      <c r="AL8" s="11">
        <v>381</v>
      </c>
      <c r="AM8" s="11">
        <v>57</v>
      </c>
      <c r="AN8" s="11">
        <v>33</v>
      </c>
      <c r="AO8" s="11"/>
      <c r="AP8" s="11">
        <v>225</v>
      </c>
      <c r="AQ8" s="11">
        <v>238</v>
      </c>
      <c r="AR8" s="11"/>
      <c r="AS8" s="11">
        <v>273</v>
      </c>
      <c r="AT8" s="11">
        <v>185</v>
      </c>
      <c r="AU8" s="11"/>
      <c r="AV8" s="11">
        <v>126</v>
      </c>
      <c r="AW8" s="11">
        <v>334</v>
      </c>
      <c r="AX8" s="11"/>
      <c r="AY8" s="11">
        <v>335</v>
      </c>
      <c r="AZ8" s="11">
        <v>44</v>
      </c>
      <c r="BA8" s="11"/>
      <c r="BB8" s="11">
        <v>334</v>
      </c>
      <c r="BC8" s="11">
        <v>49</v>
      </c>
    </row>
    <row r="9" spans="2:55" ht="29" x14ac:dyDescent="0.35">
      <c r="B9" s="15" t="s">
        <v>465</v>
      </c>
      <c r="C9" s="14">
        <v>0.233900632833171</v>
      </c>
      <c r="D9" s="14">
        <v>0.20823342453551799</v>
      </c>
      <c r="E9" s="14">
        <v>0.26476447653737201</v>
      </c>
      <c r="F9" s="14"/>
      <c r="G9" s="14">
        <v>0.37333569525633897</v>
      </c>
      <c r="H9" s="14">
        <v>0.45793309435763302</v>
      </c>
      <c r="I9" s="14">
        <v>0.25335987496093798</v>
      </c>
      <c r="J9" s="14">
        <v>0.18896092827681499</v>
      </c>
      <c r="K9" s="14">
        <v>5.8654995665490102E-2</v>
      </c>
      <c r="L9" s="14">
        <v>3.09406141327387E-2</v>
      </c>
      <c r="M9" s="14"/>
      <c r="N9" s="14">
        <v>0.25155789518021299</v>
      </c>
      <c r="O9" s="14">
        <v>0.23761418333672499</v>
      </c>
      <c r="P9" s="14">
        <v>0.23890883191409101</v>
      </c>
      <c r="Q9" s="14">
        <v>0.19762115381252501</v>
      </c>
      <c r="R9" s="14"/>
      <c r="S9" s="14">
        <v>0.39309171819490102</v>
      </c>
      <c r="T9" s="14">
        <v>0.196236880617703</v>
      </c>
      <c r="U9" s="14">
        <v>0.165077418784212</v>
      </c>
      <c r="V9" s="14">
        <v>0.222223425795848</v>
      </c>
      <c r="W9" s="14">
        <v>0.40416128537725898</v>
      </c>
      <c r="X9" s="14">
        <v>0.24395651818483399</v>
      </c>
      <c r="Y9" s="14">
        <v>0.14421732380945801</v>
      </c>
      <c r="Z9" s="14">
        <v>0.172739885113569</v>
      </c>
      <c r="AA9" s="14">
        <v>0.172769494453301</v>
      </c>
      <c r="AB9" s="14">
        <v>0.13003952266246099</v>
      </c>
      <c r="AC9" s="14">
        <v>0.12954085822429501</v>
      </c>
      <c r="AD9" s="14">
        <v>0.109646174839221</v>
      </c>
      <c r="AE9" s="14"/>
      <c r="AF9" s="14">
        <v>0.22585397370879401</v>
      </c>
      <c r="AG9" s="14">
        <v>0.30498049780366598</v>
      </c>
      <c r="AH9" s="14">
        <v>0.17726941657287101</v>
      </c>
      <c r="AI9" s="14">
        <v>0.23526328778661701</v>
      </c>
      <c r="AJ9" s="14">
        <v>0.35378841297860603</v>
      </c>
      <c r="AK9" s="14"/>
      <c r="AL9" s="14">
        <v>0.23081801352779099</v>
      </c>
      <c r="AM9" s="14">
        <v>0.32593972776833902</v>
      </c>
      <c r="AN9" s="14">
        <v>0.109295318337975</v>
      </c>
      <c r="AO9" s="14"/>
      <c r="AP9" s="14">
        <v>0.23559173949217899</v>
      </c>
      <c r="AQ9" s="14">
        <v>0.22613909588814701</v>
      </c>
      <c r="AR9" s="14"/>
      <c r="AS9" s="14">
        <v>0.26214348151679501</v>
      </c>
      <c r="AT9" s="14">
        <v>0.17620364758152501</v>
      </c>
      <c r="AU9" s="14"/>
      <c r="AV9" s="14">
        <v>0.36347112879889698</v>
      </c>
      <c r="AW9" s="14">
        <v>0.18063357769233099</v>
      </c>
      <c r="AX9" s="14"/>
      <c r="AY9" s="14">
        <v>0.267195788305439</v>
      </c>
      <c r="AZ9" s="14">
        <v>0.149680679557122</v>
      </c>
      <c r="BA9" s="14"/>
      <c r="BB9" s="14">
        <v>0.254516681596615</v>
      </c>
      <c r="BC9" s="14">
        <v>0.25500444217504498</v>
      </c>
    </row>
    <row r="10" spans="2:55" ht="29" x14ac:dyDescent="0.35">
      <c r="B10" s="15" t="s">
        <v>466</v>
      </c>
      <c r="C10" s="14">
        <v>0.65928874274179705</v>
      </c>
      <c r="D10" s="14">
        <v>0.69054672608318202</v>
      </c>
      <c r="E10" s="14">
        <v>0.621702204261675</v>
      </c>
      <c r="F10" s="14"/>
      <c r="G10" s="14">
        <v>0.52381053305775804</v>
      </c>
      <c r="H10" s="14">
        <v>0.473812630160796</v>
      </c>
      <c r="I10" s="14">
        <v>0.64331009282469398</v>
      </c>
      <c r="J10" s="14">
        <v>0.66463326156838998</v>
      </c>
      <c r="K10" s="14">
        <v>0.75570416365346804</v>
      </c>
      <c r="L10" s="14">
        <v>0.89706674797323904</v>
      </c>
      <c r="M10" s="14"/>
      <c r="N10" s="14">
        <v>0.69656369672779805</v>
      </c>
      <c r="O10" s="14">
        <v>0.62226779595726001</v>
      </c>
      <c r="P10" s="14">
        <v>0.60536873645115596</v>
      </c>
      <c r="Q10" s="14">
        <v>0.71090156921168701</v>
      </c>
      <c r="R10" s="14"/>
      <c r="S10" s="14">
        <v>0.52620453730166294</v>
      </c>
      <c r="T10" s="14">
        <v>0.73039878396892699</v>
      </c>
      <c r="U10" s="14">
        <v>0.75504573951639298</v>
      </c>
      <c r="V10" s="14">
        <v>0.67089055537101105</v>
      </c>
      <c r="W10" s="14">
        <v>0.52999707905265403</v>
      </c>
      <c r="X10" s="14">
        <v>0.65761928670708703</v>
      </c>
      <c r="Y10" s="14">
        <v>0.64647041368162605</v>
      </c>
      <c r="Z10" s="14">
        <v>0.56903838684672303</v>
      </c>
      <c r="AA10" s="14">
        <v>0.66463099706108797</v>
      </c>
      <c r="AB10" s="14">
        <v>0.81221657784052304</v>
      </c>
      <c r="AC10" s="14">
        <v>0.80593194210338903</v>
      </c>
      <c r="AD10" s="14">
        <v>0.65142882827822302</v>
      </c>
      <c r="AE10" s="14"/>
      <c r="AF10" s="14">
        <v>0.70361524581102497</v>
      </c>
      <c r="AG10" s="14">
        <v>0.57005599600066903</v>
      </c>
      <c r="AH10" s="14">
        <v>0.75854131174281403</v>
      </c>
      <c r="AI10" s="14">
        <v>0.68601845679314399</v>
      </c>
      <c r="AJ10" s="14">
        <v>0.49099501681630098</v>
      </c>
      <c r="AK10" s="14"/>
      <c r="AL10" s="14">
        <v>0.65620313057326196</v>
      </c>
      <c r="AM10" s="14">
        <v>0.58093880524442998</v>
      </c>
      <c r="AN10" s="14">
        <v>0.83194094086312698</v>
      </c>
      <c r="AO10" s="14"/>
      <c r="AP10" s="14">
        <v>0.63734837362507402</v>
      </c>
      <c r="AQ10" s="14">
        <v>0.68789026646589202</v>
      </c>
      <c r="AR10" s="14"/>
      <c r="AS10" s="14">
        <v>0.62160975709245103</v>
      </c>
      <c r="AT10" s="14">
        <v>0.72943749419952197</v>
      </c>
      <c r="AU10" s="14"/>
      <c r="AV10" s="14">
        <v>0.52607741509607397</v>
      </c>
      <c r="AW10" s="14">
        <v>0.72418809055754796</v>
      </c>
      <c r="AX10" s="14"/>
      <c r="AY10" s="14">
        <v>0.62666049839598403</v>
      </c>
      <c r="AZ10" s="14">
        <v>0.78650145592910303</v>
      </c>
      <c r="BA10" s="14"/>
      <c r="BB10" s="14">
        <v>0.64571689150133704</v>
      </c>
      <c r="BC10" s="14">
        <v>0.65935285900894502</v>
      </c>
    </row>
    <row r="11" spans="2:55" x14ac:dyDescent="0.35">
      <c r="B11" s="15" t="s">
        <v>205</v>
      </c>
      <c r="C11" s="20">
        <v>0.106810624425032</v>
      </c>
      <c r="D11" s="20">
        <v>0.10121984938130001</v>
      </c>
      <c r="E11" s="20">
        <v>0.113533319200953</v>
      </c>
      <c r="F11" s="20"/>
      <c r="G11" s="20">
        <v>0.102853771685903</v>
      </c>
      <c r="H11" s="20">
        <v>6.8254275481571203E-2</v>
      </c>
      <c r="I11" s="20">
        <v>0.103330032214368</v>
      </c>
      <c r="J11" s="20">
        <v>0.14640581015479501</v>
      </c>
      <c r="K11" s="20">
        <v>0.185640840681042</v>
      </c>
      <c r="L11" s="20">
        <v>7.1992637894022604E-2</v>
      </c>
      <c r="M11" s="20"/>
      <c r="N11" s="20">
        <v>5.1878408091989202E-2</v>
      </c>
      <c r="O11" s="20">
        <v>0.14011802070601501</v>
      </c>
      <c r="P11" s="20">
        <v>0.15572243163475299</v>
      </c>
      <c r="Q11" s="20">
        <v>9.1477276975787197E-2</v>
      </c>
      <c r="R11" s="20"/>
      <c r="S11" s="20">
        <v>8.0703744503435898E-2</v>
      </c>
      <c r="T11" s="20">
        <v>7.3364335413370202E-2</v>
      </c>
      <c r="U11" s="20">
        <v>7.9876841699394505E-2</v>
      </c>
      <c r="V11" s="20">
        <v>0.106886018833141</v>
      </c>
      <c r="W11" s="20">
        <v>6.5841635570087195E-2</v>
      </c>
      <c r="X11" s="20">
        <v>9.8424195108078996E-2</v>
      </c>
      <c r="Y11" s="20">
        <v>0.20931226250891499</v>
      </c>
      <c r="Z11" s="20">
        <v>0.258221728039708</v>
      </c>
      <c r="AA11" s="20">
        <v>0.162599508485612</v>
      </c>
      <c r="AB11" s="20">
        <v>5.7743899497016297E-2</v>
      </c>
      <c r="AC11" s="20">
        <v>6.4527199672316404E-2</v>
      </c>
      <c r="AD11" s="20">
        <v>0.238924996882556</v>
      </c>
      <c r="AE11" s="20"/>
      <c r="AF11" s="20">
        <v>7.0530780480181396E-2</v>
      </c>
      <c r="AG11" s="20">
        <v>0.124963506195666</v>
      </c>
      <c r="AH11" s="20">
        <v>6.4189271684315E-2</v>
      </c>
      <c r="AI11" s="20">
        <v>7.8718255420239705E-2</v>
      </c>
      <c r="AJ11" s="20">
        <v>0.155216570205092</v>
      </c>
      <c r="AK11" s="20"/>
      <c r="AL11" s="20">
        <v>0.112978855898947</v>
      </c>
      <c r="AM11" s="20">
        <v>9.3121466987231102E-2</v>
      </c>
      <c r="AN11" s="20">
        <v>5.8763740798897499E-2</v>
      </c>
      <c r="AO11" s="20"/>
      <c r="AP11" s="20">
        <v>0.127059886882747</v>
      </c>
      <c r="AQ11" s="20">
        <v>8.5970637645960996E-2</v>
      </c>
      <c r="AR11" s="20"/>
      <c r="AS11" s="20">
        <v>0.116246761390753</v>
      </c>
      <c r="AT11" s="20">
        <v>9.4358858218952998E-2</v>
      </c>
      <c r="AU11" s="20"/>
      <c r="AV11" s="20">
        <v>0.11045145610503</v>
      </c>
      <c r="AW11" s="20">
        <v>9.5178331750121595E-2</v>
      </c>
      <c r="AX11" s="20"/>
      <c r="AY11" s="20">
        <v>0.106143713298577</v>
      </c>
      <c r="AZ11" s="20">
        <v>6.3817864513775205E-2</v>
      </c>
      <c r="BA11" s="20"/>
      <c r="BB11" s="20">
        <v>9.97664269020484E-2</v>
      </c>
      <c r="BC11" s="20">
        <v>8.5642698816009694E-2</v>
      </c>
    </row>
    <row r="12" spans="2:55" x14ac:dyDescent="0.35">
      <c r="B12" s="16" t="s">
        <v>384</v>
      </c>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473</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607</v>
      </c>
      <c r="D7" s="10">
        <v>299</v>
      </c>
      <c r="E7" s="10">
        <v>308</v>
      </c>
      <c r="F7" s="10"/>
      <c r="G7" s="10">
        <v>59</v>
      </c>
      <c r="H7" s="10">
        <v>102</v>
      </c>
      <c r="I7" s="10">
        <v>96</v>
      </c>
      <c r="J7" s="10">
        <v>114</v>
      </c>
      <c r="K7" s="10">
        <v>98</v>
      </c>
      <c r="L7" s="10">
        <v>138</v>
      </c>
      <c r="M7" s="10"/>
      <c r="N7" s="10">
        <v>190</v>
      </c>
      <c r="O7" s="10">
        <v>169</v>
      </c>
      <c r="P7" s="10">
        <v>105</v>
      </c>
      <c r="Q7" s="10">
        <v>143</v>
      </c>
      <c r="R7" s="10"/>
      <c r="S7" s="10">
        <v>83</v>
      </c>
      <c r="T7" s="10">
        <v>69</v>
      </c>
      <c r="U7" s="10">
        <v>54</v>
      </c>
      <c r="V7" s="10">
        <v>54</v>
      </c>
      <c r="W7" s="10">
        <v>43</v>
      </c>
      <c r="X7" s="10">
        <v>65</v>
      </c>
      <c r="Y7" s="10">
        <v>53</v>
      </c>
      <c r="Z7" s="10">
        <v>21</v>
      </c>
      <c r="AA7" s="10">
        <v>73</v>
      </c>
      <c r="AB7" s="10">
        <v>49</v>
      </c>
      <c r="AC7" s="10">
        <v>31</v>
      </c>
      <c r="AD7" s="10">
        <v>12</v>
      </c>
      <c r="AE7" s="10"/>
      <c r="AF7" s="10">
        <v>132</v>
      </c>
      <c r="AG7" s="10">
        <v>212</v>
      </c>
      <c r="AH7" s="10">
        <v>60</v>
      </c>
      <c r="AI7" s="10">
        <v>74</v>
      </c>
      <c r="AJ7" s="10">
        <v>32</v>
      </c>
      <c r="AK7" s="10"/>
      <c r="AL7" s="10">
        <v>509</v>
      </c>
      <c r="AM7" s="10">
        <v>61</v>
      </c>
      <c r="AN7" s="10">
        <v>37</v>
      </c>
      <c r="AO7" s="10"/>
      <c r="AP7" s="10">
        <v>237</v>
      </c>
      <c r="AQ7" s="10">
        <v>363</v>
      </c>
      <c r="AR7" s="10"/>
      <c r="AS7" s="10">
        <v>321</v>
      </c>
      <c r="AT7" s="10">
        <v>274</v>
      </c>
      <c r="AU7" s="10"/>
      <c r="AV7" s="10">
        <v>146</v>
      </c>
      <c r="AW7" s="10">
        <v>452</v>
      </c>
      <c r="AX7" s="10"/>
      <c r="AY7" s="10">
        <v>415</v>
      </c>
      <c r="AZ7" s="10">
        <v>63</v>
      </c>
      <c r="BA7" s="10"/>
      <c r="BB7" s="10">
        <v>413</v>
      </c>
      <c r="BC7" s="10">
        <v>78</v>
      </c>
    </row>
    <row r="8" spans="2:55" ht="30" customHeight="1" x14ac:dyDescent="0.35">
      <c r="B8" s="11" t="s">
        <v>19</v>
      </c>
      <c r="C8" s="11">
        <v>600</v>
      </c>
      <c r="D8" s="11">
        <v>300</v>
      </c>
      <c r="E8" s="11">
        <v>300</v>
      </c>
      <c r="F8" s="11"/>
      <c r="G8" s="11">
        <v>71</v>
      </c>
      <c r="H8" s="11">
        <v>104</v>
      </c>
      <c r="I8" s="11">
        <v>92</v>
      </c>
      <c r="J8" s="11">
        <v>111</v>
      </c>
      <c r="K8" s="11">
        <v>93</v>
      </c>
      <c r="L8" s="11">
        <v>130</v>
      </c>
      <c r="M8" s="11"/>
      <c r="N8" s="11">
        <v>173</v>
      </c>
      <c r="O8" s="11">
        <v>155</v>
      </c>
      <c r="P8" s="11">
        <v>127</v>
      </c>
      <c r="Q8" s="11">
        <v>145</v>
      </c>
      <c r="R8" s="11"/>
      <c r="S8" s="11">
        <v>85</v>
      </c>
      <c r="T8" s="11">
        <v>64</v>
      </c>
      <c r="U8" s="11">
        <v>50</v>
      </c>
      <c r="V8" s="11">
        <v>53</v>
      </c>
      <c r="W8" s="11">
        <v>39</v>
      </c>
      <c r="X8" s="11">
        <v>62</v>
      </c>
      <c r="Y8" s="11">
        <v>50</v>
      </c>
      <c r="Z8" s="11">
        <v>20</v>
      </c>
      <c r="AA8" s="11">
        <v>69</v>
      </c>
      <c r="AB8" s="11">
        <v>53</v>
      </c>
      <c r="AC8" s="11">
        <v>33</v>
      </c>
      <c r="AD8" s="11">
        <v>21</v>
      </c>
      <c r="AE8" s="11"/>
      <c r="AF8" s="11">
        <v>127</v>
      </c>
      <c r="AG8" s="11">
        <v>204</v>
      </c>
      <c r="AH8" s="11">
        <v>57</v>
      </c>
      <c r="AI8" s="11">
        <v>74</v>
      </c>
      <c r="AJ8" s="11">
        <v>35</v>
      </c>
      <c r="AK8" s="11"/>
      <c r="AL8" s="11">
        <v>502</v>
      </c>
      <c r="AM8" s="11">
        <v>62</v>
      </c>
      <c r="AN8" s="11">
        <v>35</v>
      </c>
      <c r="AO8" s="11"/>
      <c r="AP8" s="11">
        <v>235</v>
      </c>
      <c r="AQ8" s="11">
        <v>356</v>
      </c>
      <c r="AR8" s="11"/>
      <c r="AS8" s="11">
        <v>319</v>
      </c>
      <c r="AT8" s="11">
        <v>267</v>
      </c>
      <c r="AU8" s="11"/>
      <c r="AV8" s="11">
        <v>144</v>
      </c>
      <c r="AW8" s="11">
        <v>446</v>
      </c>
      <c r="AX8" s="11"/>
      <c r="AY8" s="11">
        <v>413</v>
      </c>
      <c r="AZ8" s="11">
        <v>60</v>
      </c>
      <c r="BA8" s="11"/>
      <c r="BB8" s="11">
        <v>411</v>
      </c>
      <c r="BC8" s="11">
        <v>75</v>
      </c>
    </row>
    <row r="9" spans="2:55" ht="29" x14ac:dyDescent="0.35">
      <c r="B9" s="15" t="s">
        <v>465</v>
      </c>
      <c r="C9" s="14">
        <v>0.40536655684619999</v>
      </c>
      <c r="D9" s="14">
        <v>0.38200881734026698</v>
      </c>
      <c r="E9" s="14">
        <v>0.42870522533938898</v>
      </c>
      <c r="F9" s="14"/>
      <c r="G9" s="14">
        <v>0.58299313556433596</v>
      </c>
      <c r="H9" s="14">
        <v>0.534647685210204</v>
      </c>
      <c r="I9" s="14">
        <v>0.44373195865349702</v>
      </c>
      <c r="J9" s="14">
        <v>0.39882999204682001</v>
      </c>
      <c r="K9" s="14">
        <v>0.39721587006578202</v>
      </c>
      <c r="L9" s="14">
        <v>0.18793354721302599</v>
      </c>
      <c r="M9" s="14"/>
      <c r="N9" s="14">
        <v>0.40045793551870901</v>
      </c>
      <c r="O9" s="14">
        <v>0.37155086463741099</v>
      </c>
      <c r="P9" s="14">
        <v>0.39081212855640901</v>
      </c>
      <c r="Q9" s="14">
        <v>0.46020564214125997</v>
      </c>
      <c r="R9" s="14"/>
      <c r="S9" s="14">
        <v>0.49852226582743903</v>
      </c>
      <c r="T9" s="14">
        <v>0.308855469904812</v>
      </c>
      <c r="U9" s="14">
        <v>0.27051426277138602</v>
      </c>
      <c r="V9" s="14">
        <v>0.464209795998547</v>
      </c>
      <c r="W9" s="14">
        <v>0.53795578529535104</v>
      </c>
      <c r="X9" s="14">
        <v>0.53846411115377601</v>
      </c>
      <c r="Y9" s="14">
        <v>0.38930714121932403</v>
      </c>
      <c r="Z9" s="14">
        <v>0.27793611057670298</v>
      </c>
      <c r="AA9" s="14">
        <v>0.36237485035477102</v>
      </c>
      <c r="AB9" s="14">
        <v>0.32261660617089499</v>
      </c>
      <c r="AC9" s="14">
        <v>0.45459954035859301</v>
      </c>
      <c r="AD9" s="14">
        <v>0.28827761431756499</v>
      </c>
      <c r="AE9" s="14"/>
      <c r="AF9" s="14">
        <v>0.306812972777527</v>
      </c>
      <c r="AG9" s="14">
        <v>0.48991624022147801</v>
      </c>
      <c r="AH9" s="14">
        <v>0.350452983465604</v>
      </c>
      <c r="AI9" s="14">
        <v>0.48189240669037597</v>
      </c>
      <c r="AJ9" s="14">
        <v>0.41624983003144</v>
      </c>
      <c r="AK9" s="14"/>
      <c r="AL9" s="14">
        <v>0.37905502363573301</v>
      </c>
      <c r="AM9" s="14">
        <v>0.62511660193250396</v>
      </c>
      <c r="AN9" s="14">
        <v>0.39084385287807499</v>
      </c>
      <c r="AO9" s="14"/>
      <c r="AP9" s="14">
        <v>0.359338999723611</v>
      </c>
      <c r="AQ9" s="14">
        <v>0.43791425025368103</v>
      </c>
      <c r="AR9" s="14"/>
      <c r="AS9" s="14">
        <v>0.394709024019822</v>
      </c>
      <c r="AT9" s="14">
        <v>0.42897711823300799</v>
      </c>
      <c r="AU9" s="14"/>
      <c r="AV9" s="14">
        <v>0.48770203694361097</v>
      </c>
      <c r="AW9" s="14">
        <v>0.37992519240865502</v>
      </c>
      <c r="AX9" s="14"/>
      <c r="AY9" s="14">
        <v>0.38823930624769898</v>
      </c>
      <c r="AZ9" s="14">
        <v>0.44927681599493102</v>
      </c>
      <c r="BA9" s="14"/>
      <c r="BB9" s="14">
        <v>0.33040012335275198</v>
      </c>
      <c r="BC9" s="14">
        <v>0.71276273726378903</v>
      </c>
    </row>
    <row r="10" spans="2:55" ht="29" x14ac:dyDescent="0.35">
      <c r="B10" s="15" t="s">
        <v>466</v>
      </c>
      <c r="C10" s="14">
        <v>0.45011727168197802</v>
      </c>
      <c r="D10" s="14">
        <v>0.50774895791042096</v>
      </c>
      <c r="E10" s="14">
        <v>0.39253264029042101</v>
      </c>
      <c r="F10" s="14"/>
      <c r="G10" s="14">
        <v>0.35871641930411602</v>
      </c>
      <c r="H10" s="14">
        <v>0.35462277061011599</v>
      </c>
      <c r="I10" s="14">
        <v>0.42489251071274198</v>
      </c>
      <c r="J10" s="14">
        <v>0.422990326737544</v>
      </c>
      <c r="K10" s="14">
        <v>0.421794649635508</v>
      </c>
      <c r="L10" s="14">
        <v>0.63849154791898499</v>
      </c>
      <c r="M10" s="14"/>
      <c r="N10" s="14">
        <v>0.47448718338309398</v>
      </c>
      <c r="O10" s="14">
        <v>0.54560278508013105</v>
      </c>
      <c r="P10" s="14">
        <v>0.38038364572308297</v>
      </c>
      <c r="Q10" s="14">
        <v>0.379563416390925</v>
      </c>
      <c r="R10" s="14"/>
      <c r="S10" s="14">
        <v>0.38218571839451698</v>
      </c>
      <c r="T10" s="14">
        <v>0.52686941113324803</v>
      </c>
      <c r="U10" s="14">
        <v>0.56320172628822696</v>
      </c>
      <c r="V10" s="14">
        <v>0.46913175927740902</v>
      </c>
      <c r="W10" s="14">
        <v>0.31867924647565299</v>
      </c>
      <c r="X10" s="14">
        <v>0.40143916140928398</v>
      </c>
      <c r="Y10" s="14">
        <v>0.45012776775753</v>
      </c>
      <c r="Z10" s="14">
        <v>0.62930539739617597</v>
      </c>
      <c r="AA10" s="14">
        <v>0.42781712202951</v>
      </c>
      <c r="AB10" s="14">
        <v>0.41180351928075698</v>
      </c>
      <c r="AC10" s="14">
        <v>0.47922572633788002</v>
      </c>
      <c r="AD10" s="14">
        <v>0.51211530944702599</v>
      </c>
      <c r="AE10" s="14"/>
      <c r="AF10" s="14">
        <v>0.55325497595884399</v>
      </c>
      <c r="AG10" s="14">
        <v>0.399945911003251</v>
      </c>
      <c r="AH10" s="14">
        <v>0.49257721294835299</v>
      </c>
      <c r="AI10" s="14">
        <v>0.35543458006367701</v>
      </c>
      <c r="AJ10" s="14">
        <v>0.39445012490692399</v>
      </c>
      <c r="AK10" s="14"/>
      <c r="AL10" s="14">
        <v>0.46601422697818001</v>
      </c>
      <c r="AM10" s="14">
        <v>0.29305336240187901</v>
      </c>
      <c r="AN10" s="14">
        <v>0.50189697552928503</v>
      </c>
      <c r="AO10" s="14"/>
      <c r="AP10" s="14">
        <v>0.52681464377473197</v>
      </c>
      <c r="AQ10" s="14">
        <v>0.39646454767552802</v>
      </c>
      <c r="AR10" s="14"/>
      <c r="AS10" s="14">
        <v>0.48092806711178399</v>
      </c>
      <c r="AT10" s="14">
        <v>0.40593512177917901</v>
      </c>
      <c r="AU10" s="14"/>
      <c r="AV10" s="14">
        <v>0.438698386748261</v>
      </c>
      <c r="AW10" s="14">
        <v>0.458936060413493</v>
      </c>
      <c r="AX10" s="14"/>
      <c r="AY10" s="14">
        <v>0.46921670224420697</v>
      </c>
      <c r="AZ10" s="14">
        <v>0.38531181608626203</v>
      </c>
      <c r="BA10" s="14"/>
      <c r="BB10" s="14">
        <v>0.52276661909496402</v>
      </c>
      <c r="BC10" s="14">
        <v>0.18054411888019301</v>
      </c>
    </row>
    <row r="11" spans="2:55" x14ac:dyDescent="0.35">
      <c r="B11" s="15" t="s">
        <v>205</v>
      </c>
      <c r="C11" s="20">
        <v>0.144516171471822</v>
      </c>
      <c r="D11" s="20">
        <v>0.110242224749312</v>
      </c>
      <c r="E11" s="20">
        <v>0.17876213437019001</v>
      </c>
      <c r="F11" s="20"/>
      <c r="G11" s="20">
        <v>5.8290445131548199E-2</v>
      </c>
      <c r="H11" s="20">
        <v>0.11072954417968001</v>
      </c>
      <c r="I11" s="20">
        <v>0.13137553063376101</v>
      </c>
      <c r="J11" s="20">
        <v>0.17817968121563599</v>
      </c>
      <c r="K11" s="20">
        <v>0.18098948029871101</v>
      </c>
      <c r="L11" s="20">
        <v>0.17357490486798899</v>
      </c>
      <c r="M11" s="20"/>
      <c r="N11" s="20">
        <v>0.12505488109819801</v>
      </c>
      <c r="O11" s="20">
        <v>8.2846350282457598E-2</v>
      </c>
      <c r="P11" s="20">
        <v>0.22880422572050799</v>
      </c>
      <c r="Q11" s="20">
        <v>0.160230941467815</v>
      </c>
      <c r="R11" s="20"/>
      <c r="S11" s="20">
        <v>0.11929201577804401</v>
      </c>
      <c r="T11" s="20">
        <v>0.16427511896194</v>
      </c>
      <c r="U11" s="20">
        <v>0.166284010940387</v>
      </c>
      <c r="V11" s="20">
        <v>6.6658444724044003E-2</v>
      </c>
      <c r="W11" s="20">
        <v>0.143364968228996</v>
      </c>
      <c r="X11" s="20">
        <v>6.0096727436940098E-2</v>
      </c>
      <c r="Y11" s="20">
        <v>0.16056509102314601</v>
      </c>
      <c r="Z11" s="20">
        <v>9.2758492027121303E-2</v>
      </c>
      <c r="AA11" s="20">
        <v>0.20980802761571801</v>
      </c>
      <c r="AB11" s="20">
        <v>0.26557987454834803</v>
      </c>
      <c r="AC11" s="20">
        <v>6.6174733303527203E-2</v>
      </c>
      <c r="AD11" s="20">
        <v>0.19960707623540999</v>
      </c>
      <c r="AE11" s="20"/>
      <c r="AF11" s="20">
        <v>0.13993205126362901</v>
      </c>
      <c r="AG11" s="20">
        <v>0.110137848775271</v>
      </c>
      <c r="AH11" s="20">
        <v>0.15696980358604301</v>
      </c>
      <c r="AI11" s="20">
        <v>0.16267301324594699</v>
      </c>
      <c r="AJ11" s="20">
        <v>0.189300045061636</v>
      </c>
      <c r="AK11" s="20"/>
      <c r="AL11" s="20">
        <v>0.154930749386087</v>
      </c>
      <c r="AM11" s="20">
        <v>8.1830035665617501E-2</v>
      </c>
      <c r="AN11" s="20">
        <v>0.10725917159264001</v>
      </c>
      <c r="AO11" s="20"/>
      <c r="AP11" s="20">
        <v>0.113846356501658</v>
      </c>
      <c r="AQ11" s="20">
        <v>0.16562120207079101</v>
      </c>
      <c r="AR11" s="20"/>
      <c r="AS11" s="20">
        <v>0.124362908868394</v>
      </c>
      <c r="AT11" s="20">
        <v>0.165087759987812</v>
      </c>
      <c r="AU11" s="20"/>
      <c r="AV11" s="20">
        <v>7.3599576308128203E-2</v>
      </c>
      <c r="AW11" s="20">
        <v>0.16113874717785201</v>
      </c>
      <c r="AX11" s="20"/>
      <c r="AY11" s="20">
        <v>0.14254399150809399</v>
      </c>
      <c r="AZ11" s="20">
        <v>0.16541136791880701</v>
      </c>
      <c r="BA11" s="20"/>
      <c r="BB11" s="20">
        <v>0.14683325755228399</v>
      </c>
      <c r="BC11" s="20">
        <v>0.106693143856018</v>
      </c>
    </row>
    <row r="12" spans="2:55" x14ac:dyDescent="0.35">
      <c r="B12" s="16" t="s">
        <v>384</v>
      </c>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474</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709</v>
      </c>
      <c r="D7" s="10">
        <v>336</v>
      </c>
      <c r="E7" s="10">
        <v>373</v>
      </c>
      <c r="F7" s="10"/>
      <c r="G7" s="10">
        <v>83</v>
      </c>
      <c r="H7" s="10">
        <v>113</v>
      </c>
      <c r="I7" s="10">
        <v>104</v>
      </c>
      <c r="J7" s="10">
        <v>121</v>
      </c>
      <c r="K7" s="10">
        <v>109</v>
      </c>
      <c r="L7" s="10">
        <v>179</v>
      </c>
      <c r="M7" s="10"/>
      <c r="N7" s="10">
        <v>222</v>
      </c>
      <c r="O7" s="10">
        <v>185</v>
      </c>
      <c r="P7" s="10">
        <v>128</v>
      </c>
      <c r="Q7" s="10">
        <v>174</v>
      </c>
      <c r="R7" s="10"/>
      <c r="S7" s="10">
        <v>97</v>
      </c>
      <c r="T7" s="10">
        <v>98</v>
      </c>
      <c r="U7" s="10">
        <v>65</v>
      </c>
      <c r="V7" s="10">
        <v>63</v>
      </c>
      <c r="W7" s="10">
        <v>54</v>
      </c>
      <c r="X7" s="10">
        <v>66</v>
      </c>
      <c r="Y7" s="10">
        <v>58</v>
      </c>
      <c r="Z7" s="10">
        <v>23</v>
      </c>
      <c r="AA7" s="10">
        <v>81</v>
      </c>
      <c r="AB7" s="10">
        <v>51</v>
      </c>
      <c r="AC7" s="10">
        <v>34</v>
      </c>
      <c r="AD7" s="10">
        <v>19</v>
      </c>
      <c r="AE7" s="10"/>
      <c r="AF7" s="10">
        <v>140</v>
      </c>
      <c r="AG7" s="10">
        <v>247</v>
      </c>
      <c r="AH7" s="10">
        <v>81</v>
      </c>
      <c r="AI7" s="10">
        <v>90</v>
      </c>
      <c r="AJ7" s="10">
        <v>27</v>
      </c>
      <c r="AK7" s="10"/>
      <c r="AL7" s="10">
        <v>611</v>
      </c>
      <c r="AM7" s="10">
        <v>61</v>
      </c>
      <c r="AN7" s="10">
        <v>37</v>
      </c>
      <c r="AO7" s="10"/>
      <c r="AP7" s="10">
        <v>307</v>
      </c>
      <c r="AQ7" s="10">
        <v>394</v>
      </c>
      <c r="AR7" s="10"/>
      <c r="AS7" s="10">
        <v>385</v>
      </c>
      <c r="AT7" s="10">
        <v>313</v>
      </c>
      <c r="AU7" s="10"/>
      <c r="AV7" s="10">
        <v>156</v>
      </c>
      <c r="AW7" s="10">
        <v>542</v>
      </c>
      <c r="AX7" s="10"/>
      <c r="AY7" s="10">
        <v>485</v>
      </c>
      <c r="AZ7" s="10">
        <v>73</v>
      </c>
      <c r="BA7" s="10"/>
      <c r="BB7" s="10">
        <v>487</v>
      </c>
      <c r="BC7" s="10">
        <v>85</v>
      </c>
    </row>
    <row r="8" spans="2:55" ht="30" customHeight="1" x14ac:dyDescent="0.35">
      <c r="B8" s="11" t="s">
        <v>19</v>
      </c>
      <c r="C8" s="11">
        <v>713</v>
      </c>
      <c r="D8" s="11">
        <v>347</v>
      </c>
      <c r="E8" s="11">
        <v>365</v>
      </c>
      <c r="F8" s="11"/>
      <c r="G8" s="11">
        <v>100</v>
      </c>
      <c r="H8" s="11">
        <v>121</v>
      </c>
      <c r="I8" s="11">
        <v>101</v>
      </c>
      <c r="J8" s="11">
        <v>118</v>
      </c>
      <c r="K8" s="11">
        <v>105</v>
      </c>
      <c r="L8" s="11">
        <v>168</v>
      </c>
      <c r="M8" s="11"/>
      <c r="N8" s="11">
        <v>204</v>
      </c>
      <c r="O8" s="11">
        <v>174</v>
      </c>
      <c r="P8" s="11">
        <v>153</v>
      </c>
      <c r="Q8" s="11">
        <v>182</v>
      </c>
      <c r="R8" s="11"/>
      <c r="S8" s="11">
        <v>100</v>
      </c>
      <c r="T8" s="11">
        <v>94</v>
      </c>
      <c r="U8" s="11">
        <v>63</v>
      </c>
      <c r="V8" s="11">
        <v>62</v>
      </c>
      <c r="W8" s="11">
        <v>50</v>
      </c>
      <c r="X8" s="11">
        <v>63</v>
      </c>
      <c r="Y8" s="11">
        <v>56</v>
      </c>
      <c r="Z8" s="11">
        <v>22</v>
      </c>
      <c r="AA8" s="11">
        <v>78</v>
      </c>
      <c r="AB8" s="11">
        <v>54</v>
      </c>
      <c r="AC8" s="11">
        <v>35</v>
      </c>
      <c r="AD8" s="11">
        <v>35</v>
      </c>
      <c r="AE8" s="11"/>
      <c r="AF8" s="11">
        <v>134</v>
      </c>
      <c r="AG8" s="11">
        <v>246</v>
      </c>
      <c r="AH8" s="11">
        <v>77</v>
      </c>
      <c r="AI8" s="11">
        <v>90</v>
      </c>
      <c r="AJ8" s="11">
        <v>30</v>
      </c>
      <c r="AK8" s="11"/>
      <c r="AL8" s="11">
        <v>611</v>
      </c>
      <c r="AM8" s="11">
        <v>65</v>
      </c>
      <c r="AN8" s="11">
        <v>36</v>
      </c>
      <c r="AO8" s="11"/>
      <c r="AP8" s="11">
        <v>312</v>
      </c>
      <c r="AQ8" s="11">
        <v>393</v>
      </c>
      <c r="AR8" s="11"/>
      <c r="AS8" s="11">
        <v>391</v>
      </c>
      <c r="AT8" s="11">
        <v>309</v>
      </c>
      <c r="AU8" s="11"/>
      <c r="AV8" s="11">
        <v>155</v>
      </c>
      <c r="AW8" s="11">
        <v>544</v>
      </c>
      <c r="AX8" s="11"/>
      <c r="AY8" s="11">
        <v>486</v>
      </c>
      <c r="AZ8" s="11">
        <v>71</v>
      </c>
      <c r="BA8" s="11"/>
      <c r="BB8" s="11">
        <v>488</v>
      </c>
      <c r="BC8" s="11">
        <v>84</v>
      </c>
    </row>
    <row r="9" spans="2:55" ht="29" x14ac:dyDescent="0.35">
      <c r="B9" s="15" t="s">
        <v>465</v>
      </c>
      <c r="C9" s="14">
        <v>0.39133704327774499</v>
      </c>
      <c r="D9" s="14">
        <v>0.33941566535579298</v>
      </c>
      <c r="E9" s="14">
        <v>0.44070647197916801</v>
      </c>
      <c r="F9" s="14"/>
      <c r="G9" s="14">
        <v>0.34629123254399102</v>
      </c>
      <c r="H9" s="14">
        <v>0.40965804897546998</v>
      </c>
      <c r="I9" s="14">
        <v>0.42379583615543098</v>
      </c>
      <c r="J9" s="14">
        <v>0.35440226047519302</v>
      </c>
      <c r="K9" s="14">
        <v>0.43457242271442897</v>
      </c>
      <c r="L9" s="14">
        <v>0.38418789134584802</v>
      </c>
      <c r="M9" s="14"/>
      <c r="N9" s="14">
        <v>0.41886847139980099</v>
      </c>
      <c r="O9" s="14">
        <v>0.34155799931827202</v>
      </c>
      <c r="P9" s="14">
        <v>0.411209789750619</v>
      </c>
      <c r="Q9" s="14">
        <v>0.39136152727691997</v>
      </c>
      <c r="R9" s="14"/>
      <c r="S9" s="14">
        <v>0.39385332381458599</v>
      </c>
      <c r="T9" s="14">
        <v>0.40287092933762497</v>
      </c>
      <c r="U9" s="14">
        <v>0.36686543419360601</v>
      </c>
      <c r="V9" s="14">
        <v>0.330200096937798</v>
      </c>
      <c r="W9" s="14">
        <v>0.38370553559498199</v>
      </c>
      <c r="X9" s="14">
        <v>0.44371106639052899</v>
      </c>
      <c r="Y9" s="14">
        <v>0.36048503393103198</v>
      </c>
      <c r="Z9" s="14">
        <v>0.47520067479940498</v>
      </c>
      <c r="AA9" s="14">
        <v>0.40776737418418102</v>
      </c>
      <c r="AB9" s="14">
        <v>0.45586020887401701</v>
      </c>
      <c r="AC9" s="14">
        <v>0.248585808426731</v>
      </c>
      <c r="AD9" s="14">
        <v>0.427367979904275</v>
      </c>
      <c r="AE9" s="14"/>
      <c r="AF9" s="14">
        <v>0.38499960640543901</v>
      </c>
      <c r="AG9" s="14">
        <v>0.39925417905606703</v>
      </c>
      <c r="AH9" s="14">
        <v>0.48332309043106397</v>
      </c>
      <c r="AI9" s="14">
        <v>0.46698311619650601</v>
      </c>
      <c r="AJ9" s="14">
        <v>0.459660094363946</v>
      </c>
      <c r="AK9" s="14"/>
      <c r="AL9" s="14">
        <v>0.389706490802668</v>
      </c>
      <c r="AM9" s="14">
        <v>0.41778944708196802</v>
      </c>
      <c r="AN9" s="14">
        <v>0.37141655490422798</v>
      </c>
      <c r="AO9" s="14"/>
      <c r="AP9" s="14">
        <v>0.34284009262222898</v>
      </c>
      <c r="AQ9" s="14">
        <v>0.43829265039193999</v>
      </c>
      <c r="AR9" s="14"/>
      <c r="AS9" s="14">
        <v>0.36214267934637001</v>
      </c>
      <c r="AT9" s="14">
        <v>0.421969159309936</v>
      </c>
      <c r="AU9" s="14"/>
      <c r="AV9" s="14">
        <v>0.41508781822780899</v>
      </c>
      <c r="AW9" s="14">
        <v>0.38174312040084601</v>
      </c>
      <c r="AX9" s="14"/>
      <c r="AY9" s="14">
        <v>0.38808795373610999</v>
      </c>
      <c r="AZ9" s="14">
        <v>0.45905838267744098</v>
      </c>
      <c r="BA9" s="14"/>
      <c r="BB9" s="14">
        <v>0.40312889377060301</v>
      </c>
      <c r="BC9" s="14">
        <v>0.39686582535864401</v>
      </c>
    </row>
    <row r="10" spans="2:55" ht="29" x14ac:dyDescent="0.35">
      <c r="B10" s="15" t="s">
        <v>466</v>
      </c>
      <c r="C10" s="14">
        <v>0.44117318099393998</v>
      </c>
      <c r="D10" s="14">
        <v>0.51638647761366296</v>
      </c>
      <c r="E10" s="14">
        <v>0.36965663745289501</v>
      </c>
      <c r="F10" s="14"/>
      <c r="G10" s="14">
        <v>0.49648885485788702</v>
      </c>
      <c r="H10" s="14">
        <v>0.47822723625358998</v>
      </c>
      <c r="I10" s="14">
        <v>0.38865206612206998</v>
      </c>
      <c r="J10" s="14">
        <v>0.45943955062453801</v>
      </c>
      <c r="K10" s="14">
        <v>0.36568764599346099</v>
      </c>
      <c r="L10" s="14">
        <v>0.44743175401371199</v>
      </c>
      <c r="M10" s="14"/>
      <c r="N10" s="14">
        <v>0.46213778429150698</v>
      </c>
      <c r="O10" s="14">
        <v>0.462861042113906</v>
      </c>
      <c r="P10" s="14">
        <v>0.38464444896607403</v>
      </c>
      <c r="Q10" s="14">
        <v>0.44446317889470399</v>
      </c>
      <c r="R10" s="14"/>
      <c r="S10" s="14">
        <v>0.38932961257703702</v>
      </c>
      <c r="T10" s="14">
        <v>0.41642387851611301</v>
      </c>
      <c r="U10" s="14">
        <v>0.44005944657145701</v>
      </c>
      <c r="V10" s="14">
        <v>0.60696294030435205</v>
      </c>
      <c r="W10" s="14">
        <v>0.44148719818840898</v>
      </c>
      <c r="X10" s="14">
        <v>0.41903945223890499</v>
      </c>
      <c r="Y10" s="14">
        <v>0.44457685212554798</v>
      </c>
      <c r="Z10" s="14">
        <v>0.34709245117759902</v>
      </c>
      <c r="AA10" s="14">
        <v>0.42113568175326399</v>
      </c>
      <c r="AB10" s="14">
        <v>0.37008688324996802</v>
      </c>
      <c r="AC10" s="14">
        <v>0.53804658562308005</v>
      </c>
      <c r="AD10" s="14">
        <v>0.51225687891752203</v>
      </c>
      <c r="AE10" s="14"/>
      <c r="AF10" s="14">
        <v>0.44796804006728302</v>
      </c>
      <c r="AG10" s="14">
        <v>0.42418578286835001</v>
      </c>
      <c r="AH10" s="14">
        <v>0.36393130087858599</v>
      </c>
      <c r="AI10" s="14">
        <v>0.39697299551179699</v>
      </c>
      <c r="AJ10" s="14">
        <v>0.38506003573060399</v>
      </c>
      <c r="AK10" s="14"/>
      <c r="AL10" s="14">
        <v>0.43672891803139202</v>
      </c>
      <c r="AM10" s="14">
        <v>0.42184614212328297</v>
      </c>
      <c r="AN10" s="14">
        <v>0.55029771131053495</v>
      </c>
      <c r="AO10" s="14"/>
      <c r="AP10" s="14">
        <v>0.50381464021344702</v>
      </c>
      <c r="AQ10" s="14">
        <v>0.39001250872556498</v>
      </c>
      <c r="AR10" s="14"/>
      <c r="AS10" s="14">
        <v>0.47934436558808202</v>
      </c>
      <c r="AT10" s="14">
        <v>0.40123419278562</v>
      </c>
      <c r="AU10" s="14"/>
      <c r="AV10" s="14">
        <v>0.45113048898205299</v>
      </c>
      <c r="AW10" s="14">
        <v>0.44742739118095098</v>
      </c>
      <c r="AX10" s="14"/>
      <c r="AY10" s="14">
        <v>0.45250226066973598</v>
      </c>
      <c r="AZ10" s="14">
        <v>0.35237308931476002</v>
      </c>
      <c r="BA10" s="14"/>
      <c r="BB10" s="14">
        <v>0.43841998616032402</v>
      </c>
      <c r="BC10" s="14">
        <v>0.375315488026643</v>
      </c>
    </row>
    <row r="11" spans="2:55" x14ac:dyDescent="0.35">
      <c r="B11" s="15" t="s">
        <v>205</v>
      </c>
      <c r="C11" s="20">
        <v>0.167489775728315</v>
      </c>
      <c r="D11" s="20">
        <v>0.144197857030545</v>
      </c>
      <c r="E11" s="20">
        <v>0.18963689056793701</v>
      </c>
      <c r="F11" s="20"/>
      <c r="G11" s="20">
        <v>0.15721991259812201</v>
      </c>
      <c r="H11" s="20">
        <v>0.11211471477094</v>
      </c>
      <c r="I11" s="20">
        <v>0.18755209772249901</v>
      </c>
      <c r="J11" s="20">
        <v>0.18615818890027</v>
      </c>
      <c r="K11" s="20">
        <v>0.19973993129210901</v>
      </c>
      <c r="L11" s="20">
        <v>0.16838035464044099</v>
      </c>
      <c r="M11" s="20"/>
      <c r="N11" s="20">
        <v>0.118993744308693</v>
      </c>
      <c r="O11" s="20">
        <v>0.19558095856782201</v>
      </c>
      <c r="P11" s="20">
        <v>0.204145761283307</v>
      </c>
      <c r="Q11" s="20">
        <v>0.16417529382837601</v>
      </c>
      <c r="R11" s="20"/>
      <c r="S11" s="20">
        <v>0.21681706360837599</v>
      </c>
      <c r="T11" s="20">
        <v>0.18070519214626199</v>
      </c>
      <c r="U11" s="20">
        <v>0.193075119234937</v>
      </c>
      <c r="V11" s="20">
        <v>6.2836962757849502E-2</v>
      </c>
      <c r="W11" s="20">
        <v>0.174807266216609</v>
      </c>
      <c r="X11" s="20">
        <v>0.137249481370566</v>
      </c>
      <c r="Y11" s="20">
        <v>0.19493811394342</v>
      </c>
      <c r="Z11" s="20">
        <v>0.17770687402299601</v>
      </c>
      <c r="AA11" s="20">
        <v>0.17109694406255599</v>
      </c>
      <c r="AB11" s="20">
        <v>0.17405290787601499</v>
      </c>
      <c r="AC11" s="20">
        <v>0.213367605950188</v>
      </c>
      <c r="AD11" s="20">
        <v>6.0375141178203001E-2</v>
      </c>
      <c r="AE11" s="20"/>
      <c r="AF11" s="20">
        <v>0.16703235352727799</v>
      </c>
      <c r="AG11" s="20">
        <v>0.17656003807558401</v>
      </c>
      <c r="AH11" s="20">
        <v>0.15274560869035</v>
      </c>
      <c r="AI11" s="20">
        <v>0.136043888291698</v>
      </c>
      <c r="AJ11" s="20">
        <v>0.15527986990545001</v>
      </c>
      <c r="AK11" s="20"/>
      <c r="AL11" s="20">
        <v>0.17356459116594</v>
      </c>
      <c r="AM11" s="20">
        <v>0.160364410794748</v>
      </c>
      <c r="AN11" s="20">
        <v>7.82857337852369E-2</v>
      </c>
      <c r="AO11" s="20"/>
      <c r="AP11" s="20">
        <v>0.15334526716432401</v>
      </c>
      <c r="AQ11" s="20">
        <v>0.17169484088249401</v>
      </c>
      <c r="AR11" s="20"/>
      <c r="AS11" s="20">
        <v>0.158512955065547</v>
      </c>
      <c r="AT11" s="20">
        <v>0.17679664790444399</v>
      </c>
      <c r="AU11" s="20"/>
      <c r="AV11" s="20">
        <v>0.13378169279013799</v>
      </c>
      <c r="AW11" s="20">
        <v>0.170829488418203</v>
      </c>
      <c r="AX11" s="20"/>
      <c r="AY11" s="20">
        <v>0.159409785594154</v>
      </c>
      <c r="AZ11" s="20">
        <v>0.188568528007799</v>
      </c>
      <c r="BA11" s="20"/>
      <c r="BB11" s="20">
        <v>0.158451120069074</v>
      </c>
      <c r="BC11" s="20">
        <v>0.227818686614713</v>
      </c>
    </row>
    <row r="12" spans="2:55" x14ac:dyDescent="0.35">
      <c r="B12" s="16" t="s">
        <v>384</v>
      </c>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475</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533</v>
      </c>
      <c r="D7" s="10">
        <v>271</v>
      </c>
      <c r="E7" s="10">
        <v>262</v>
      </c>
      <c r="F7" s="10"/>
      <c r="G7" s="10">
        <v>75</v>
      </c>
      <c r="H7" s="10">
        <v>104</v>
      </c>
      <c r="I7" s="10">
        <v>90</v>
      </c>
      <c r="J7" s="10">
        <v>89</v>
      </c>
      <c r="K7" s="10">
        <v>68</v>
      </c>
      <c r="L7" s="10">
        <v>107</v>
      </c>
      <c r="M7" s="10"/>
      <c r="N7" s="10">
        <v>167</v>
      </c>
      <c r="O7" s="10">
        <v>135</v>
      </c>
      <c r="P7" s="10">
        <v>100</v>
      </c>
      <c r="Q7" s="10">
        <v>131</v>
      </c>
      <c r="R7" s="10"/>
      <c r="S7" s="10">
        <v>77</v>
      </c>
      <c r="T7" s="10">
        <v>70</v>
      </c>
      <c r="U7" s="10">
        <v>52</v>
      </c>
      <c r="V7" s="10">
        <v>53</v>
      </c>
      <c r="W7" s="10">
        <v>37</v>
      </c>
      <c r="X7" s="10">
        <v>51</v>
      </c>
      <c r="Y7" s="10">
        <v>39</v>
      </c>
      <c r="Z7" s="10">
        <v>19</v>
      </c>
      <c r="AA7" s="10">
        <v>44</v>
      </c>
      <c r="AB7" s="10">
        <v>49</v>
      </c>
      <c r="AC7" s="10">
        <v>30</v>
      </c>
      <c r="AD7" s="10">
        <v>12</v>
      </c>
      <c r="AE7" s="10"/>
      <c r="AF7" s="10">
        <v>112</v>
      </c>
      <c r="AG7" s="10">
        <v>182</v>
      </c>
      <c r="AH7" s="10">
        <v>55</v>
      </c>
      <c r="AI7" s="10">
        <v>61</v>
      </c>
      <c r="AJ7" s="10">
        <v>29</v>
      </c>
      <c r="AK7" s="10"/>
      <c r="AL7" s="10">
        <v>440</v>
      </c>
      <c r="AM7" s="10">
        <v>61</v>
      </c>
      <c r="AN7" s="10">
        <v>32</v>
      </c>
      <c r="AO7" s="10"/>
      <c r="AP7" s="10">
        <v>229</v>
      </c>
      <c r="AQ7" s="10">
        <v>297</v>
      </c>
      <c r="AR7" s="10"/>
      <c r="AS7" s="10">
        <v>312</v>
      </c>
      <c r="AT7" s="10">
        <v>209</v>
      </c>
      <c r="AU7" s="10"/>
      <c r="AV7" s="10">
        <v>120</v>
      </c>
      <c r="AW7" s="10">
        <v>400</v>
      </c>
      <c r="AX7" s="10"/>
      <c r="AY7" s="10">
        <v>371</v>
      </c>
      <c r="AZ7" s="10">
        <v>52</v>
      </c>
      <c r="BA7" s="10"/>
      <c r="BB7" s="10">
        <v>369</v>
      </c>
      <c r="BC7" s="10">
        <v>57</v>
      </c>
    </row>
    <row r="8" spans="2:55" ht="30" customHeight="1" x14ac:dyDescent="0.35">
      <c r="B8" s="11" t="s">
        <v>19</v>
      </c>
      <c r="C8" s="11">
        <v>545</v>
      </c>
      <c r="D8" s="11">
        <v>285</v>
      </c>
      <c r="E8" s="11">
        <v>261</v>
      </c>
      <c r="F8" s="11"/>
      <c r="G8" s="11">
        <v>93</v>
      </c>
      <c r="H8" s="11">
        <v>110</v>
      </c>
      <c r="I8" s="11">
        <v>89</v>
      </c>
      <c r="J8" s="11">
        <v>87</v>
      </c>
      <c r="K8" s="11">
        <v>66</v>
      </c>
      <c r="L8" s="11">
        <v>101</v>
      </c>
      <c r="M8" s="11"/>
      <c r="N8" s="11">
        <v>154</v>
      </c>
      <c r="O8" s="11">
        <v>128</v>
      </c>
      <c r="P8" s="11">
        <v>124</v>
      </c>
      <c r="Q8" s="11">
        <v>140</v>
      </c>
      <c r="R8" s="11"/>
      <c r="S8" s="11">
        <v>80</v>
      </c>
      <c r="T8" s="11">
        <v>66</v>
      </c>
      <c r="U8" s="11">
        <v>51</v>
      </c>
      <c r="V8" s="11">
        <v>52</v>
      </c>
      <c r="W8" s="11">
        <v>36</v>
      </c>
      <c r="X8" s="11">
        <v>50</v>
      </c>
      <c r="Y8" s="11">
        <v>38</v>
      </c>
      <c r="Z8" s="11">
        <v>18</v>
      </c>
      <c r="AA8" s="11">
        <v>43</v>
      </c>
      <c r="AB8" s="11">
        <v>55</v>
      </c>
      <c r="AC8" s="11">
        <v>32</v>
      </c>
      <c r="AD8" s="11">
        <v>23</v>
      </c>
      <c r="AE8" s="11"/>
      <c r="AF8" s="11">
        <v>111</v>
      </c>
      <c r="AG8" s="11">
        <v>183</v>
      </c>
      <c r="AH8" s="11">
        <v>54</v>
      </c>
      <c r="AI8" s="11">
        <v>62</v>
      </c>
      <c r="AJ8" s="11">
        <v>33</v>
      </c>
      <c r="AK8" s="11"/>
      <c r="AL8" s="11">
        <v>450</v>
      </c>
      <c r="AM8" s="11">
        <v>64</v>
      </c>
      <c r="AN8" s="11">
        <v>32</v>
      </c>
      <c r="AO8" s="11"/>
      <c r="AP8" s="11">
        <v>233</v>
      </c>
      <c r="AQ8" s="11">
        <v>304</v>
      </c>
      <c r="AR8" s="11"/>
      <c r="AS8" s="11">
        <v>322</v>
      </c>
      <c r="AT8" s="11">
        <v>207</v>
      </c>
      <c r="AU8" s="11"/>
      <c r="AV8" s="11">
        <v>123</v>
      </c>
      <c r="AW8" s="11">
        <v>409</v>
      </c>
      <c r="AX8" s="11"/>
      <c r="AY8" s="11">
        <v>380</v>
      </c>
      <c r="AZ8" s="11">
        <v>51</v>
      </c>
      <c r="BA8" s="11"/>
      <c r="BB8" s="11">
        <v>376</v>
      </c>
      <c r="BC8" s="11">
        <v>57</v>
      </c>
    </row>
    <row r="9" spans="2:55" ht="29" x14ac:dyDescent="0.35">
      <c r="B9" s="15" t="s">
        <v>465</v>
      </c>
      <c r="C9" s="14">
        <v>0.37701238335642401</v>
      </c>
      <c r="D9" s="14">
        <v>0.31796010621045201</v>
      </c>
      <c r="E9" s="14">
        <v>0.44150479170937001</v>
      </c>
      <c r="F9" s="14"/>
      <c r="G9" s="14">
        <v>0.45165371341369398</v>
      </c>
      <c r="H9" s="14">
        <v>0.43891248371788</v>
      </c>
      <c r="I9" s="14">
        <v>0.46396716319696502</v>
      </c>
      <c r="J9" s="14">
        <v>0.29810320156675801</v>
      </c>
      <c r="K9" s="14">
        <v>0.33888814317797999</v>
      </c>
      <c r="L9" s="14">
        <v>0.25655715584102301</v>
      </c>
      <c r="M9" s="14"/>
      <c r="N9" s="14">
        <v>0.43127009352712298</v>
      </c>
      <c r="O9" s="14">
        <v>0.345385889748</v>
      </c>
      <c r="P9" s="14">
        <v>0.35706810401502198</v>
      </c>
      <c r="Q9" s="14">
        <v>0.36356338626561602</v>
      </c>
      <c r="R9" s="14"/>
      <c r="S9" s="14">
        <v>0.45097682405065898</v>
      </c>
      <c r="T9" s="14">
        <v>0.251390915275437</v>
      </c>
      <c r="U9" s="14">
        <v>0.36288758076390898</v>
      </c>
      <c r="V9" s="14">
        <v>0.29360128702100802</v>
      </c>
      <c r="W9" s="14">
        <v>0.39564346747993601</v>
      </c>
      <c r="X9" s="14">
        <v>0.39726750942709499</v>
      </c>
      <c r="Y9" s="14">
        <v>0.36342314705172701</v>
      </c>
      <c r="Z9" s="14">
        <v>0.306414714535026</v>
      </c>
      <c r="AA9" s="14">
        <v>0.44476004916623102</v>
      </c>
      <c r="AB9" s="14">
        <v>0.42028787442903598</v>
      </c>
      <c r="AC9" s="14">
        <v>0.49136060642926199</v>
      </c>
      <c r="AD9" s="14">
        <v>0.318657513845925</v>
      </c>
      <c r="AE9" s="14"/>
      <c r="AF9" s="14">
        <v>0.31770974956334302</v>
      </c>
      <c r="AG9" s="14">
        <v>0.44759644953919298</v>
      </c>
      <c r="AH9" s="14">
        <v>0.255272273311756</v>
      </c>
      <c r="AI9" s="14">
        <v>0.41905664454488301</v>
      </c>
      <c r="AJ9" s="14">
        <v>0.521406887123539</v>
      </c>
      <c r="AK9" s="14"/>
      <c r="AL9" s="14">
        <v>0.35675601437478899</v>
      </c>
      <c r="AM9" s="14">
        <v>0.51562282793220304</v>
      </c>
      <c r="AN9" s="14">
        <v>0.38565310476723902</v>
      </c>
      <c r="AO9" s="14"/>
      <c r="AP9" s="14">
        <v>0.31962759945679098</v>
      </c>
      <c r="AQ9" s="14">
        <v>0.40726623825759101</v>
      </c>
      <c r="AR9" s="14"/>
      <c r="AS9" s="14">
        <v>0.377506100200724</v>
      </c>
      <c r="AT9" s="14">
        <v>0.37053410700049999</v>
      </c>
      <c r="AU9" s="14"/>
      <c r="AV9" s="14">
        <v>0.39112145727369202</v>
      </c>
      <c r="AW9" s="14">
        <v>0.36225417736281301</v>
      </c>
      <c r="AX9" s="14"/>
      <c r="AY9" s="14">
        <v>0.38213101736422</v>
      </c>
      <c r="AZ9" s="14">
        <v>0.42788384002208202</v>
      </c>
      <c r="BA9" s="14"/>
      <c r="BB9" s="14">
        <v>0.37243809257252503</v>
      </c>
      <c r="BC9" s="14">
        <v>0.49590593733948901</v>
      </c>
    </row>
    <row r="10" spans="2:55" ht="29" x14ac:dyDescent="0.35">
      <c r="B10" s="15" t="s">
        <v>466</v>
      </c>
      <c r="C10" s="14">
        <v>0.52951795763640297</v>
      </c>
      <c r="D10" s="14">
        <v>0.59564522011555698</v>
      </c>
      <c r="E10" s="14">
        <v>0.45729878809403302</v>
      </c>
      <c r="F10" s="14"/>
      <c r="G10" s="14">
        <v>0.462336639171602</v>
      </c>
      <c r="H10" s="14">
        <v>0.48609024732926498</v>
      </c>
      <c r="I10" s="14">
        <v>0.44805594070893801</v>
      </c>
      <c r="J10" s="14">
        <v>0.56895913280034305</v>
      </c>
      <c r="K10" s="14">
        <v>0.58173795277786</v>
      </c>
      <c r="L10" s="14">
        <v>0.64280128562116901</v>
      </c>
      <c r="M10" s="14"/>
      <c r="N10" s="14">
        <v>0.50925127053900499</v>
      </c>
      <c r="O10" s="14">
        <v>0.58524459742346302</v>
      </c>
      <c r="P10" s="14">
        <v>0.52615065573521502</v>
      </c>
      <c r="Q10" s="14">
        <v>0.50392733725179895</v>
      </c>
      <c r="R10" s="14"/>
      <c r="S10" s="14">
        <v>0.476293283247818</v>
      </c>
      <c r="T10" s="14">
        <v>0.63941290096689396</v>
      </c>
      <c r="U10" s="14">
        <v>0.56803734298501196</v>
      </c>
      <c r="V10" s="14">
        <v>0.66739695842403401</v>
      </c>
      <c r="W10" s="14">
        <v>0.44953253325472498</v>
      </c>
      <c r="X10" s="14">
        <v>0.50826651568479198</v>
      </c>
      <c r="Y10" s="14">
        <v>0.56293697641679197</v>
      </c>
      <c r="Z10" s="14">
        <v>0.49011336194096899</v>
      </c>
      <c r="AA10" s="14">
        <v>0.36176431122250102</v>
      </c>
      <c r="AB10" s="14">
        <v>0.48932663442421598</v>
      </c>
      <c r="AC10" s="14">
        <v>0.43780235092606501</v>
      </c>
      <c r="AD10" s="14">
        <v>0.681342486154075</v>
      </c>
      <c r="AE10" s="14"/>
      <c r="AF10" s="14">
        <v>0.60859659975883595</v>
      </c>
      <c r="AG10" s="14">
        <v>0.43569651259096298</v>
      </c>
      <c r="AH10" s="14">
        <v>0.64064155281535096</v>
      </c>
      <c r="AI10" s="14">
        <v>0.49537263725598901</v>
      </c>
      <c r="AJ10" s="14">
        <v>0.417818699311782</v>
      </c>
      <c r="AK10" s="14"/>
      <c r="AL10" s="14">
        <v>0.54468076716638503</v>
      </c>
      <c r="AM10" s="14">
        <v>0.435206550367499</v>
      </c>
      <c r="AN10" s="14">
        <v>0.50433068113772395</v>
      </c>
      <c r="AO10" s="14"/>
      <c r="AP10" s="14">
        <v>0.57706363727940302</v>
      </c>
      <c r="AQ10" s="14">
        <v>0.50785982944672903</v>
      </c>
      <c r="AR10" s="14"/>
      <c r="AS10" s="14">
        <v>0.534727348150973</v>
      </c>
      <c r="AT10" s="14">
        <v>0.52601519780056105</v>
      </c>
      <c r="AU10" s="14"/>
      <c r="AV10" s="14">
        <v>0.54265783044497395</v>
      </c>
      <c r="AW10" s="14">
        <v>0.53824947296275305</v>
      </c>
      <c r="AX10" s="14"/>
      <c r="AY10" s="14">
        <v>0.53330929459309895</v>
      </c>
      <c r="AZ10" s="14">
        <v>0.46252632197592802</v>
      </c>
      <c r="BA10" s="14"/>
      <c r="BB10" s="14">
        <v>0.54981285537276803</v>
      </c>
      <c r="BC10" s="14">
        <v>0.35099211163857602</v>
      </c>
    </row>
    <row r="11" spans="2:55" x14ac:dyDescent="0.35">
      <c r="B11" s="15" t="s">
        <v>205</v>
      </c>
      <c r="C11" s="20">
        <v>9.3469659007172398E-2</v>
      </c>
      <c r="D11" s="20">
        <v>8.6394673673990993E-2</v>
      </c>
      <c r="E11" s="20">
        <v>0.101196420196597</v>
      </c>
      <c r="F11" s="20"/>
      <c r="G11" s="20">
        <v>8.6009647414703905E-2</v>
      </c>
      <c r="H11" s="20">
        <v>7.49972689528553E-2</v>
      </c>
      <c r="I11" s="20">
        <v>8.7976896094096799E-2</v>
      </c>
      <c r="J11" s="20">
        <v>0.13293766563289899</v>
      </c>
      <c r="K11" s="20">
        <v>7.9373904044160101E-2</v>
      </c>
      <c r="L11" s="20">
        <v>0.100641558537808</v>
      </c>
      <c r="M11" s="20"/>
      <c r="N11" s="20">
        <v>5.9478635933872502E-2</v>
      </c>
      <c r="O11" s="20">
        <v>6.9369512828536997E-2</v>
      </c>
      <c r="P11" s="20">
        <v>0.116781240249763</v>
      </c>
      <c r="Q11" s="20">
        <v>0.13250927648258501</v>
      </c>
      <c r="R11" s="20"/>
      <c r="S11" s="20">
        <v>7.2729892701522997E-2</v>
      </c>
      <c r="T11" s="20">
        <v>0.109196183757668</v>
      </c>
      <c r="U11" s="20">
        <v>6.9075076251078199E-2</v>
      </c>
      <c r="V11" s="20">
        <v>3.9001754554958502E-2</v>
      </c>
      <c r="W11" s="20">
        <v>0.15482399926533799</v>
      </c>
      <c r="X11" s="20">
        <v>9.4465974888113494E-2</v>
      </c>
      <c r="Y11" s="20">
        <v>7.3639876531481796E-2</v>
      </c>
      <c r="Z11" s="20">
        <v>0.20347192352400501</v>
      </c>
      <c r="AA11" s="20">
        <v>0.19347563961126699</v>
      </c>
      <c r="AB11" s="20">
        <v>9.0385491146748195E-2</v>
      </c>
      <c r="AC11" s="20">
        <v>7.0837042644672804E-2</v>
      </c>
      <c r="AD11" s="20">
        <v>0</v>
      </c>
      <c r="AE11" s="20"/>
      <c r="AF11" s="20">
        <v>7.3693650677821604E-2</v>
      </c>
      <c r="AG11" s="20">
        <v>0.116707037869844</v>
      </c>
      <c r="AH11" s="20">
        <v>0.104086173872893</v>
      </c>
      <c r="AI11" s="20">
        <v>8.5570718199128495E-2</v>
      </c>
      <c r="AJ11" s="20">
        <v>6.0774413564679199E-2</v>
      </c>
      <c r="AK11" s="20"/>
      <c r="AL11" s="20">
        <v>9.8563218458825402E-2</v>
      </c>
      <c r="AM11" s="20">
        <v>4.9170621700297998E-2</v>
      </c>
      <c r="AN11" s="20">
        <v>0.11001621409503699</v>
      </c>
      <c r="AO11" s="20"/>
      <c r="AP11" s="20">
        <v>0.103308763263807</v>
      </c>
      <c r="AQ11" s="20">
        <v>8.4873932295680493E-2</v>
      </c>
      <c r="AR11" s="20"/>
      <c r="AS11" s="20">
        <v>8.7766551648303007E-2</v>
      </c>
      <c r="AT11" s="20">
        <v>0.103450695198939</v>
      </c>
      <c r="AU11" s="20"/>
      <c r="AV11" s="20">
        <v>6.6220712281334401E-2</v>
      </c>
      <c r="AW11" s="20">
        <v>9.9496349674434603E-2</v>
      </c>
      <c r="AX11" s="20"/>
      <c r="AY11" s="20">
        <v>8.4559688042680894E-2</v>
      </c>
      <c r="AZ11" s="20">
        <v>0.10958983800199</v>
      </c>
      <c r="BA11" s="20"/>
      <c r="BB11" s="20">
        <v>7.7749052054707099E-2</v>
      </c>
      <c r="BC11" s="20">
        <v>0.153101951021935</v>
      </c>
    </row>
    <row r="12" spans="2:55" x14ac:dyDescent="0.35">
      <c r="B12" s="16" t="s">
        <v>384</v>
      </c>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476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584</v>
      </c>
      <c r="D7" s="10">
        <v>289</v>
      </c>
      <c r="E7" s="10">
        <v>295</v>
      </c>
      <c r="F7" s="10"/>
      <c r="G7" s="10">
        <v>52</v>
      </c>
      <c r="H7" s="10">
        <v>83</v>
      </c>
      <c r="I7" s="10">
        <v>94</v>
      </c>
      <c r="J7" s="10">
        <v>95</v>
      </c>
      <c r="K7" s="10">
        <v>97</v>
      </c>
      <c r="L7" s="10">
        <v>163</v>
      </c>
      <c r="M7" s="10"/>
      <c r="N7" s="10">
        <v>187</v>
      </c>
      <c r="O7" s="10">
        <v>156</v>
      </c>
      <c r="P7" s="10">
        <v>115</v>
      </c>
      <c r="Q7" s="10">
        <v>126</v>
      </c>
      <c r="R7" s="10"/>
      <c r="S7" s="10">
        <v>79</v>
      </c>
      <c r="T7" s="10">
        <v>85</v>
      </c>
      <c r="U7" s="10">
        <v>58</v>
      </c>
      <c r="V7" s="10">
        <v>59</v>
      </c>
      <c r="W7" s="10">
        <v>40</v>
      </c>
      <c r="X7" s="10">
        <v>51</v>
      </c>
      <c r="Y7" s="10">
        <v>45</v>
      </c>
      <c r="Z7" s="10">
        <v>16</v>
      </c>
      <c r="AA7" s="10">
        <v>55</v>
      </c>
      <c r="AB7" s="10">
        <v>50</v>
      </c>
      <c r="AC7" s="10">
        <v>32</v>
      </c>
      <c r="AD7" s="10">
        <v>14</v>
      </c>
      <c r="AE7" s="10"/>
      <c r="AF7" s="10">
        <v>133</v>
      </c>
      <c r="AG7" s="10">
        <v>185</v>
      </c>
      <c r="AH7" s="10">
        <v>69</v>
      </c>
      <c r="AI7" s="10">
        <v>75</v>
      </c>
      <c r="AJ7" s="10">
        <v>23</v>
      </c>
      <c r="AK7" s="10"/>
      <c r="AL7" s="10">
        <v>496</v>
      </c>
      <c r="AM7" s="10">
        <v>44</v>
      </c>
      <c r="AN7" s="10">
        <v>44</v>
      </c>
      <c r="AO7" s="10"/>
      <c r="AP7" s="10">
        <v>258</v>
      </c>
      <c r="AQ7" s="10">
        <v>321</v>
      </c>
      <c r="AR7" s="10"/>
      <c r="AS7" s="10">
        <v>310</v>
      </c>
      <c r="AT7" s="10">
        <v>260</v>
      </c>
      <c r="AU7" s="10"/>
      <c r="AV7" s="10">
        <v>115</v>
      </c>
      <c r="AW7" s="10">
        <v>461</v>
      </c>
      <c r="AX7" s="10"/>
      <c r="AY7" s="10">
        <v>406</v>
      </c>
      <c r="AZ7" s="10">
        <v>55</v>
      </c>
      <c r="BA7" s="10"/>
      <c r="BB7" s="10">
        <v>418</v>
      </c>
      <c r="BC7" s="10">
        <v>62</v>
      </c>
    </row>
    <row r="8" spans="2:55" ht="30" customHeight="1" x14ac:dyDescent="0.35">
      <c r="B8" s="11" t="s">
        <v>19</v>
      </c>
      <c r="C8" s="11">
        <v>583</v>
      </c>
      <c r="D8" s="11">
        <v>293</v>
      </c>
      <c r="E8" s="11">
        <v>290</v>
      </c>
      <c r="F8" s="11"/>
      <c r="G8" s="11">
        <v>65</v>
      </c>
      <c r="H8" s="11">
        <v>89</v>
      </c>
      <c r="I8" s="11">
        <v>91</v>
      </c>
      <c r="J8" s="11">
        <v>93</v>
      </c>
      <c r="K8" s="11">
        <v>91</v>
      </c>
      <c r="L8" s="11">
        <v>153</v>
      </c>
      <c r="M8" s="11"/>
      <c r="N8" s="11">
        <v>170</v>
      </c>
      <c r="O8" s="11">
        <v>143</v>
      </c>
      <c r="P8" s="11">
        <v>139</v>
      </c>
      <c r="Q8" s="11">
        <v>132</v>
      </c>
      <c r="R8" s="11"/>
      <c r="S8" s="11">
        <v>81</v>
      </c>
      <c r="T8" s="11">
        <v>80</v>
      </c>
      <c r="U8" s="11">
        <v>54</v>
      </c>
      <c r="V8" s="11">
        <v>57</v>
      </c>
      <c r="W8" s="11">
        <v>38</v>
      </c>
      <c r="X8" s="11">
        <v>47</v>
      </c>
      <c r="Y8" s="11">
        <v>43</v>
      </c>
      <c r="Z8" s="11">
        <v>15</v>
      </c>
      <c r="AA8" s="11">
        <v>53</v>
      </c>
      <c r="AB8" s="11">
        <v>54</v>
      </c>
      <c r="AC8" s="11">
        <v>34</v>
      </c>
      <c r="AD8" s="11">
        <v>27</v>
      </c>
      <c r="AE8" s="11"/>
      <c r="AF8" s="11">
        <v>126</v>
      </c>
      <c r="AG8" s="11">
        <v>180</v>
      </c>
      <c r="AH8" s="11">
        <v>66</v>
      </c>
      <c r="AI8" s="11">
        <v>74</v>
      </c>
      <c r="AJ8" s="11">
        <v>25</v>
      </c>
      <c r="AK8" s="11"/>
      <c r="AL8" s="11">
        <v>493</v>
      </c>
      <c r="AM8" s="11">
        <v>48</v>
      </c>
      <c r="AN8" s="11">
        <v>42</v>
      </c>
      <c r="AO8" s="11"/>
      <c r="AP8" s="11">
        <v>260</v>
      </c>
      <c r="AQ8" s="11">
        <v>318</v>
      </c>
      <c r="AR8" s="11"/>
      <c r="AS8" s="11">
        <v>316</v>
      </c>
      <c r="AT8" s="11">
        <v>252</v>
      </c>
      <c r="AU8" s="11"/>
      <c r="AV8" s="11">
        <v>116</v>
      </c>
      <c r="AW8" s="11">
        <v>459</v>
      </c>
      <c r="AX8" s="11"/>
      <c r="AY8" s="11">
        <v>408</v>
      </c>
      <c r="AZ8" s="11">
        <v>52</v>
      </c>
      <c r="BA8" s="11"/>
      <c r="BB8" s="11">
        <v>418</v>
      </c>
      <c r="BC8" s="11">
        <v>60</v>
      </c>
    </row>
    <row r="9" spans="2:55" ht="29" x14ac:dyDescent="0.35">
      <c r="B9" s="15" t="s">
        <v>465</v>
      </c>
      <c r="C9" s="14">
        <v>0.568407947040654</v>
      </c>
      <c r="D9" s="14">
        <v>0.551540435503586</v>
      </c>
      <c r="E9" s="14">
        <v>0.58545178407637199</v>
      </c>
      <c r="F9" s="14"/>
      <c r="G9" s="14">
        <v>0.539942807114</v>
      </c>
      <c r="H9" s="14">
        <v>0.57731837854347501</v>
      </c>
      <c r="I9" s="14">
        <v>0.53598227633139095</v>
      </c>
      <c r="J9" s="14">
        <v>0.52349064654195498</v>
      </c>
      <c r="K9" s="14">
        <v>0.676031121831284</v>
      </c>
      <c r="L9" s="14">
        <v>0.55788926450458998</v>
      </c>
      <c r="M9" s="14"/>
      <c r="N9" s="14">
        <v>0.66262865688387795</v>
      </c>
      <c r="O9" s="14">
        <v>0.501327852344714</v>
      </c>
      <c r="P9" s="14">
        <v>0.55118703603585595</v>
      </c>
      <c r="Q9" s="14">
        <v>0.53790207099254195</v>
      </c>
      <c r="R9" s="14"/>
      <c r="S9" s="14">
        <v>0.60750080564562303</v>
      </c>
      <c r="T9" s="14">
        <v>0.60960700639249699</v>
      </c>
      <c r="U9" s="14">
        <v>0.45701945369414598</v>
      </c>
      <c r="V9" s="14">
        <v>0.56644929013763601</v>
      </c>
      <c r="W9" s="14">
        <v>0.50558705124665904</v>
      </c>
      <c r="X9" s="14">
        <v>0.639999845604725</v>
      </c>
      <c r="Y9" s="14">
        <v>0.67731815731635703</v>
      </c>
      <c r="Z9" s="14">
        <v>0.607064289806309</v>
      </c>
      <c r="AA9" s="14">
        <v>0.62818634356979097</v>
      </c>
      <c r="AB9" s="14">
        <v>0.491157244335377</v>
      </c>
      <c r="AC9" s="14">
        <v>0.60214482614530196</v>
      </c>
      <c r="AD9" s="14">
        <v>0.31653762861776003</v>
      </c>
      <c r="AE9" s="14"/>
      <c r="AF9" s="14">
        <v>0.58470541900385498</v>
      </c>
      <c r="AG9" s="14">
        <v>0.63058013169796201</v>
      </c>
      <c r="AH9" s="14">
        <v>0.58623867184323797</v>
      </c>
      <c r="AI9" s="14">
        <v>0.53381439080660498</v>
      </c>
      <c r="AJ9" s="14">
        <v>0.55382688675893799</v>
      </c>
      <c r="AK9" s="14"/>
      <c r="AL9" s="14">
        <v>0.58438516397655504</v>
      </c>
      <c r="AM9" s="14">
        <v>0.61906060165848298</v>
      </c>
      <c r="AN9" s="14">
        <v>0.32389512157911299</v>
      </c>
      <c r="AO9" s="14"/>
      <c r="AP9" s="14">
        <v>0.51593329726648796</v>
      </c>
      <c r="AQ9" s="14">
        <v>0.611282750275572</v>
      </c>
      <c r="AR9" s="14"/>
      <c r="AS9" s="14">
        <v>0.551610914268853</v>
      </c>
      <c r="AT9" s="14">
        <v>0.59983540765768895</v>
      </c>
      <c r="AU9" s="14"/>
      <c r="AV9" s="14">
        <v>0.54704220681751603</v>
      </c>
      <c r="AW9" s="14">
        <v>0.57283943418680505</v>
      </c>
      <c r="AX9" s="14"/>
      <c r="AY9" s="14">
        <v>0.56316980215049595</v>
      </c>
      <c r="AZ9" s="14">
        <v>0.68630975314216203</v>
      </c>
      <c r="BA9" s="14"/>
      <c r="BB9" s="14">
        <v>0.56412949247557598</v>
      </c>
      <c r="BC9" s="14">
        <v>0.70595226697990798</v>
      </c>
    </row>
    <row r="10" spans="2:55" ht="29" x14ac:dyDescent="0.35">
      <c r="B10" s="15" t="s">
        <v>466</v>
      </c>
      <c r="C10" s="14">
        <v>0.33980970333862098</v>
      </c>
      <c r="D10" s="14">
        <v>0.38885789738967402</v>
      </c>
      <c r="E10" s="14">
        <v>0.290248781179756</v>
      </c>
      <c r="F10" s="14"/>
      <c r="G10" s="14">
        <v>0.40313867510543999</v>
      </c>
      <c r="H10" s="14">
        <v>0.40197989592393601</v>
      </c>
      <c r="I10" s="14">
        <v>0.337483544570646</v>
      </c>
      <c r="J10" s="14">
        <v>0.32737539423942202</v>
      </c>
      <c r="K10" s="14">
        <v>0.227389701417267</v>
      </c>
      <c r="L10" s="14">
        <v>0.35256900830773202</v>
      </c>
      <c r="M10" s="14"/>
      <c r="N10" s="14">
        <v>0.27132866897373797</v>
      </c>
      <c r="O10" s="14">
        <v>0.40507141654135298</v>
      </c>
      <c r="P10" s="14">
        <v>0.31382708900367001</v>
      </c>
      <c r="Q10" s="14">
        <v>0.384673565342047</v>
      </c>
      <c r="R10" s="14"/>
      <c r="S10" s="14">
        <v>0.34454335587408003</v>
      </c>
      <c r="T10" s="14">
        <v>0.330073907965372</v>
      </c>
      <c r="U10" s="14">
        <v>0.39162540807337398</v>
      </c>
      <c r="V10" s="14">
        <v>0.40430469385926099</v>
      </c>
      <c r="W10" s="14">
        <v>0.39812669953274499</v>
      </c>
      <c r="X10" s="14">
        <v>0.26393095827656399</v>
      </c>
      <c r="Y10" s="14">
        <v>0.17849827655942399</v>
      </c>
      <c r="Z10" s="14">
        <v>0.26708879747067299</v>
      </c>
      <c r="AA10" s="14">
        <v>0.21074985828134701</v>
      </c>
      <c r="AB10" s="14">
        <v>0.414004189338674</v>
      </c>
      <c r="AC10" s="14">
        <v>0.313021091230691</v>
      </c>
      <c r="AD10" s="14">
        <v>0.60389697598386105</v>
      </c>
      <c r="AE10" s="14"/>
      <c r="AF10" s="14">
        <v>0.36465024653698302</v>
      </c>
      <c r="AG10" s="14">
        <v>0.27536045377388702</v>
      </c>
      <c r="AH10" s="14">
        <v>0.33971345006763898</v>
      </c>
      <c r="AI10" s="14">
        <v>0.32356514571480299</v>
      </c>
      <c r="AJ10" s="14">
        <v>0.27945642911151197</v>
      </c>
      <c r="AK10" s="14"/>
      <c r="AL10" s="14">
        <v>0.31980074797360802</v>
      </c>
      <c r="AM10" s="14">
        <v>0.361458675306985</v>
      </c>
      <c r="AN10" s="14">
        <v>0.54913982181252297</v>
      </c>
      <c r="AO10" s="14"/>
      <c r="AP10" s="14">
        <v>0.39164114158045599</v>
      </c>
      <c r="AQ10" s="14">
        <v>0.29606373110456802</v>
      </c>
      <c r="AR10" s="14"/>
      <c r="AS10" s="14">
        <v>0.365385882605059</v>
      </c>
      <c r="AT10" s="14">
        <v>0.30749714011523199</v>
      </c>
      <c r="AU10" s="14"/>
      <c r="AV10" s="14">
        <v>0.38134576846102203</v>
      </c>
      <c r="AW10" s="14">
        <v>0.33297480135465302</v>
      </c>
      <c r="AX10" s="14"/>
      <c r="AY10" s="14">
        <v>0.35282814310083599</v>
      </c>
      <c r="AZ10" s="14">
        <v>0.25797718460768199</v>
      </c>
      <c r="BA10" s="14"/>
      <c r="BB10" s="14">
        <v>0.35537167334957398</v>
      </c>
      <c r="BC10" s="14">
        <v>0.22835481778143801</v>
      </c>
    </row>
    <row r="11" spans="2:55" x14ac:dyDescent="0.35">
      <c r="B11" s="15" t="s">
        <v>205</v>
      </c>
      <c r="C11" s="20">
        <v>9.1782349620725207E-2</v>
      </c>
      <c r="D11" s="20">
        <v>5.9601667106739899E-2</v>
      </c>
      <c r="E11" s="20">
        <v>0.12429943474387301</v>
      </c>
      <c r="F11" s="20"/>
      <c r="G11" s="20">
        <v>5.6918517780560597E-2</v>
      </c>
      <c r="H11" s="20">
        <v>2.0701725532589501E-2</v>
      </c>
      <c r="I11" s="20">
        <v>0.126534179097963</v>
      </c>
      <c r="J11" s="20">
        <v>0.14913395921862299</v>
      </c>
      <c r="K11" s="20">
        <v>9.6579176751448795E-2</v>
      </c>
      <c r="L11" s="20">
        <v>8.9541727187678694E-2</v>
      </c>
      <c r="M11" s="20"/>
      <c r="N11" s="20">
        <v>6.6042674142383795E-2</v>
      </c>
      <c r="O11" s="20">
        <v>9.3600731113933897E-2</v>
      </c>
      <c r="P11" s="20">
        <v>0.13498587496047401</v>
      </c>
      <c r="Q11" s="20">
        <v>7.7424363665411194E-2</v>
      </c>
      <c r="R11" s="20"/>
      <c r="S11" s="20">
        <v>4.7955838480297101E-2</v>
      </c>
      <c r="T11" s="20">
        <v>6.0319085642130801E-2</v>
      </c>
      <c r="U11" s="20">
        <v>0.15135513823248001</v>
      </c>
      <c r="V11" s="20">
        <v>2.92460160031035E-2</v>
      </c>
      <c r="W11" s="20">
        <v>9.6286249220596601E-2</v>
      </c>
      <c r="X11" s="20">
        <v>9.6069196118710495E-2</v>
      </c>
      <c r="Y11" s="20">
        <v>0.14418356612421901</v>
      </c>
      <c r="Z11" s="20">
        <v>0.12584691272301801</v>
      </c>
      <c r="AA11" s="20">
        <v>0.16106379814886199</v>
      </c>
      <c r="AB11" s="20">
        <v>9.48385663259491E-2</v>
      </c>
      <c r="AC11" s="20">
        <v>8.4834082624007795E-2</v>
      </c>
      <c r="AD11" s="20">
        <v>7.9565395398378702E-2</v>
      </c>
      <c r="AE11" s="20"/>
      <c r="AF11" s="20">
        <v>5.0644334459161798E-2</v>
      </c>
      <c r="AG11" s="20">
        <v>9.4059414528150795E-2</v>
      </c>
      <c r="AH11" s="20">
        <v>7.4047878089122998E-2</v>
      </c>
      <c r="AI11" s="20">
        <v>0.142620463478591</v>
      </c>
      <c r="AJ11" s="20">
        <v>0.16671668412955001</v>
      </c>
      <c r="AK11" s="20"/>
      <c r="AL11" s="20">
        <v>9.5814088049837196E-2</v>
      </c>
      <c r="AM11" s="20">
        <v>1.94807230345314E-2</v>
      </c>
      <c r="AN11" s="20">
        <v>0.12696505660836399</v>
      </c>
      <c r="AO11" s="20"/>
      <c r="AP11" s="20">
        <v>9.2425561153056293E-2</v>
      </c>
      <c r="AQ11" s="20">
        <v>9.2653518619859598E-2</v>
      </c>
      <c r="AR11" s="20"/>
      <c r="AS11" s="20">
        <v>8.3003203126087804E-2</v>
      </c>
      <c r="AT11" s="20">
        <v>9.26674522270792E-2</v>
      </c>
      <c r="AU11" s="20"/>
      <c r="AV11" s="20">
        <v>7.16120247214619E-2</v>
      </c>
      <c r="AW11" s="20">
        <v>9.4185764458542806E-2</v>
      </c>
      <c r="AX11" s="20"/>
      <c r="AY11" s="20">
        <v>8.4002054748667496E-2</v>
      </c>
      <c r="AZ11" s="20">
        <v>5.5713062250155702E-2</v>
      </c>
      <c r="BA11" s="20"/>
      <c r="BB11" s="20">
        <v>8.0498834174849695E-2</v>
      </c>
      <c r="BC11" s="20">
        <v>6.5692915238654406E-2</v>
      </c>
    </row>
    <row r="12" spans="2:55" x14ac:dyDescent="0.35">
      <c r="B12" s="16" t="s">
        <v>384</v>
      </c>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477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494</v>
      </c>
      <c r="D7" s="10">
        <v>264</v>
      </c>
      <c r="E7" s="10">
        <v>230</v>
      </c>
      <c r="F7" s="10"/>
      <c r="G7" s="10">
        <v>78</v>
      </c>
      <c r="H7" s="10">
        <v>91</v>
      </c>
      <c r="I7" s="10">
        <v>88</v>
      </c>
      <c r="J7" s="10">
        <v>89</v>
      </c>
      <c r="K7" s="10">
        <v>65</v>
      </c>
      <c r="L7" s="10">
        <v>83</v>
      </c>
      <c r="M7" s="10"/>
      <c r="N7" s="10">
        <v>162</v>
      </c>
      <c r="O7" s="10">
        <v>126</v>
      </c>
      <c r="P7" s="10">
        <v>96</v>
      </c>
      <c r="Q7" s="10">
        <v>110</v>
      </c>
      <c r="R7" s="10"/>
      <c r="S7" s="10">
        <v>81</v>
      </c>
      <c r="T7" s="10">
        <v>68</v>
      </c>
      <c r="U7" s="10">
        <v>37</v>
      </c>
      <c r="V7" s="10">
        <v>48</v>
      </c>
      <c r="W7" s="10">
        <v>37</v>
      </c>
      <c r="X7" s="10">
        <v>49</v>
      </c>
      <c r="Y7" s="10">
        <v>40</v>
      </c>
      <c r="Z7" s="10">
        <v>16</v>
      </c>
      <c r="AA7" s="10">
        <v>51</v>
      </c>
      <c r="AB7" s="10">
        <v>34</v>
      </c>
      <c r="AC7" s="10">
        <v>24</v>
      </c>
      <c r="AD7" s="10">
        <v>9</v>
      </c>
      <c r="AE7" s="10"/>
      <c r="AF7" s="10">
        <v>105</v>
      </c>
      <c r="AG7" s="10">
        <v>177</v>
      </c>
      <c r="AH7" s="10">
        <v>44</v>
      </c>
      <c r="AI7" s="10">
        <v>66</v>
      </c>
      <c r="AJ7" s="10">
        <v>23</v>
      </c>
      <c r="AK7" s="10"/>
      <c r="AL7" s="10">
        <v>409</v>
      </c>
      <c r="AM7" s="10">
        <v>58</v>
      </c>
      <c r="AN7" s="10">
        <v>27</v>
      </c>
      <c r="AO7" s="10"/>
      <c r="AP7" s="10">
        <v>224</v>
      </c>
      <c r="AQ7" s="10">
        <v>262</v>
      </c>
      <c r="AR7" s="10"/>
      <c r="AS7" s="10">
        <v>300</v>
      </c>
      <c r="AT7" s="10">
        <v>182</v>
      </c>
      <c r="AU7" s="10"/>
      <c r="AV7" s="10">
        <v>143</v>
      </c>
      <c r="AW7" s="10">
        <v>341</v>
      </c>
      <c r="AX7" s="10"/>
      <c r="AY7" s="10">
        <v>340</v>
      </c>
      <c r="AZ7" s="10">
        <v>49</v>
      </c>
      <c r="BA7" s="10"/>
      <c r="BB7" s="10">
        <v>337</v>
      </c>
      <c r="BC7" s="10">
        <v>59</v>
      </c>
    </row>
    <row r="8" spans="2:55" ht="30" customHeight="1" x14ac:dyDescent="0.35">
      <c r="B8" s="11" t="s">
        <v>19</v>
      </c>
      <c r="C8" s="11">
        <v>502</v>
      </c>
      <c r="D8" s="11">
        <v>275</v>
      </c>
      <c r="E8" s="11">
        <v>228</v>
      </c>
      <c r="F8" s="11"/>
      <c r="G8" s="11">
        <v>97</v>
      </c>
      <c r="H8" s="11">
        <v>96</v>
      </c>
      <c r="I8" s="11">
        <v>84</v>
      </c>
      <c r="J8" s="11">
        <v>86</v>
      </c>
      <c r="K8" s="11">
        <v>62</v>
      </c>
      <c r="L8" s="11">
        <v>77</v>
      </c>
      <c r="M8" s="11"/>
      <c r="N8" s="11">
        <v>149</v>
      </c>
      <c r="O8" s="11">
        <v>120</v>
      </c>
      <c r="P8" s="11">
        <v>117</v>
      </c>
      <c r="Q8" s="11">
        <v>116</v>
      </c>
      <c r="R8" s="11"/>
      <c r="S8" s="11">
        <v>85</v>
      </c>
      <c r="T8" s="11">
        <v>66</v>
      </c>
      <c r="U8" s="11">
        <v>38</v>
      </c>
      <c r="V8" s="11">
        <v>49</v>
      </c>
      <c r="W8" s="11">
        <v>36</v>
      </c>
      <c r="X8" s="11">
        <v>47</v>
      </c>
      <c r="Y8" s="11">
        <v>39</v>
      </c>
      <c r="Z8" s="11">
        <v>15</v>
      </c>
      <c r="AA8" s="11">
        <v>48</v>
      </c>
      <c r="AB8" s="11">
        <v>37</v>
      </c>
      <c r="AC8" s="11">
        <v>26</v>
      </c>
      <c r="AD8" s="11">
        <v>17</v>
      </c>
      <c r="AE8" s="11"/>
      <c r="AF8" s="11">
        <v>105</v>
      </c>
      <c r="AG8" s="11">
        <v>180</v>
      </c>
      <c r="AH8" s="11">
        <v>41</v>
      </c>
      <c r="AI8" s="11">
        <v>67</v>
      </c>
      <c r="AJ8" s="11">
        <v>23</v>
      </c>
      <c r="AK8" s="11"/>
      <c r="AL8" s="11">
        <v>416</v>
      </c>
      <c r="AM8" s="11">
        <v>60</v>
      </c>
      <c r="AN8" s="11">
        <v>26</v>
      </c>
      <c r="AO8" s="11"/>
      <c r="AP8" s="11">
        <v>227</v>
      </c>
      <c r="AQ8" s="11">
        <v>267</v>
      </c>
      <c r="AR8" s="11"/>
      <c r="AS8" s="11">
        <v>307</v>
      </c>
      <c r="AT8" s="11">
        <v>180</v>
      </c>
      <c r="AU8" s="11"/>
      <c r="AV8" s="11">
        <v>144</v>
      </c>
      <c r="AW8" s="11">
        <v>348</v>
      </c>
      <c r="AX8" s="11"/>
      <c r="AY8" s="11">
        <v>347</v>
      </c>
      <c r="AZ8" s="11">
        <v>47</v>
      </c>
      <c r="BA8" s="11"/>
      <c r="BB8" s="11">
        <v>341</v>
      </c>
      <c r="BC8" s="11">
        <v>59</v>
      </c>
    </row>
    <row r="9" spans="2:55" ht="29" x14ac:dyDescent="0.35">
      <c r="B9" s="15" t="s">
        <v>465</v>
      </c>
      <c r="C9" s="14">
        <v>0.191382026927267</v>
      </c>
      <c r="D9" s="14">
        <v>0.186339745230855</v>
      </c>
      <c r="E9" s="14">
        <v>0.19747057453952199</v>
      </c>
      <c r="F9" s="14"/>
      <c r="G9" s="14">
        <v>0.23008173192764</v>
      </c>
      <c r="H9" s="14">
        <v>0.29405424711483502</v>
      </c>
      <c r="I9" s="14">
        <v>0.229873252472474</v>
      </c>
      <c r="J9" s="14">
        <v>0.186746175795244</v>
      </c>
      <c r="K9" s="14">
        <v>9.0810370718051606E-2</v>
      </c>
      <c r="L9" s="14">
        <v>5.8724508731936603E-2</v>
      </c>
      <c r="M9" s="14"/>
      <c r="N9" s="14">
        <v>0.22595181066735301</v>
      </c>
      <c r="O9" s="14">
        <v>0.15602149994050599</v>
      </c>
      <c r="P9" s="14">
        <v>0.16711377391544399</v>
      </c>
      <c r="Q9" s="14">
        <v>0.20808449430386</v>
      </c>
      <c r="R9" s="14"/>
      <c r="S9" s="14">
        <v>0.34254987480197202</v>
      </c>
      <c r="T9" s="14">
        <v>0.154424940053486</v>
      </c>
      <c r="U9" s="14">
        <v>0.18145629735459101</v>
      </c>
      <c r="V9" s="14">
        <v>0.13807591984461901</v>
      </c>
      <c r="W9" s="14">
        <v>0.18504730003612899</v>
      </c>
      <c r="X9" s="14">
        <v>0.168716325720982</v>
      </c>
      <c r="Y9" s="14">
        <v>0.139269330255063</v>
      </c>
      <c r="Z9" s="14">
        <v>0.23020611616188899</v>
      </c>
      <c r="AA9" s="14">
        <v>0.29938202490989602</v>
      </c>
      <c r="AB9" s="14">
        <v>9.5873055799686205E-2</v>
      </c>
      <c r="AC9" s="14">
        <v>7.5658216809047496E-2</v>
      </c>
      <c r="AD9" s="14">
        <v>0</v>
      </c>
      <c r="AE9" s="14"/>
      <c r="AF9" s="14">
        <v>0.196171910638441</v>
      </c>
      <c r="AG9" s="14">
        <v>0.23542106393298101</v>
      </c>
      <c r="AH9" s="14">
        <v>0.16698015479013301</v>
      </c>
      <c r="AI9" s="14">
        <v>0.180679578466416</v>
      </c>
      <c r="AJ9" s="14">
        <v>0.20508733068054999</v>
      </c>
      <c r="AK9" s="14"/>
      <c r="AL9" s="14">
        <v>0.17432076971801699</v>
      </c>
      <c r="AM9" s="14">
        <v>0.32821391148548501</v>
      </c>
      <c r="AN9" s="14">
        <v>0.148817018174525</v>
      </c>
      <c r="AO9" s="14"/>
      <c r="AP9" s="14">
        <v>0.18066205576314601</v>
      </c>
      <c r="AQ9" s="14">
        <v>0.206674933915031</v>
      </c>
      <c r="AR9" s="14"/>
      <c r="AS9" s="14">
        <v>0.20307616021039299</v>
      </c>
      <c r="AT9" s="14">
        <v>0.175942892463439</v>
      </c>
      <c r="AU9" s="14"/>
      <c r="AV9" s="14">
        <v>0.24865377847917999</v>
      </c>
      <c r="AW9" s="14">
        <v>0.165526839771931</v>
      </c>
      <c r="AX9" s="14"/>
      <c r="AY9" s="14">
        <v>0.19080076477483601</v>
      </c>
      <c r="AZ9" s="14">
        <v>0.218837883087837</v>
      </c>
      <c r="BA9" s="14"/>
      <c r="BB9" s="14">
        <v>0.202755782163801</v>
      </c>
      <c r="BC9" s="14">
        <v>0.21223817455006899</v>
      </c>
    </row>
    <row r="10" spans="2:55" ht="29" x14ac:dyDescent="0.35">
      <c r="B10" s="15" t="s">
        <v>466</v>
      </c>
      <c r="C10" s="14">
        <v>0.69556506927284201</v>
      </c>
      <c r="D10" s="14">
        <v>0.73279404466071996</v>
      </c>
      <c r="E10" s="14">
        <v>0.65061113713416197</v>
      </c>
      <c r="F10" s="14"/>
      <c r="G10" s="14">
        <v>0.62437569709234197</v>
      </c>
      <c r="H10" s="14">
        <v>0.65754819835104905</v>
      </c>
      <c r="I10" s="14">
        <v>0.68332662849024595</v>
      </c>
      <c r="J10" s="14">
        <v>0.66541222847822701</v>
      </c>
      <c r="K10" s="14">
        <v>0.75045443600450601</v>
      </c>
      <c r="L10" s="14">
        <v>0.83522094833566296</v>
      </c>
      <c r="M10" s="14"/>
      <c r="N10" s="14">
        <v>0.67209140551048896</v>
      </c>
      <c r="O10" s="14">
        <v>0.71324603986352797</v>
      </c>
      <c r="P10" s="14">
        <v>0.73854112305991804</v>
      </c>
      <c r="Q10" s="14">
        <v>0.66405324914625197</v>
      </c>
      <c r="R10" s="14"/>
      <c r="S10" s="14">
        <v>0.577158417197292</v>
      </c>
      <c r="T10" s="14">
        <v>0.77910120212822898</v>
      </c>
      <c r="U10" s="14">
        <v>0.607501018889121</v>
      </c>
      <c r="V10" s="14">
        <v>0.80029829075847403</v>
      </c>
      <c r="W10" s="14">
        <v>0.69345432234320104</v>
      </c>
      <c r="X10" s="14">
        <v>0.70442670166141097</v>
      </c>
      <c r="Y10" s="14">
        <v>0.75899184637337203</v>
      </c>
      <c r="Z10" s="14">
        <v>0.64666747965296101</v>
      </c>
      <c r="AA10" s="14">
        <v>0.59071233640342602</v>
      </c>
      <c r="AB10" s="14">
        <v>0.81576025713907097</v>
      </c>
      <c r="AC10" s="14">
        <v>0.70951595979326298</v>
      </c>
      <c r="AD10" s="14">
        <v>0.75130650426227996</v>
      </c>
      <c r="AE10" s="14"/>
      <c r="AF10" s="14">
        <v>0.74987568339618504</v>
      </c>
      <c r="AG10" s="14">
        <v>0.58409879716556201</v>
      </c>
      <c r="AH10" s="14">
        <v>0.72473504313619797</v>
      </c>
      <c r="AI10" s="14">
        <v>0.71527259560849699</v>
      </c>
      <c r="AJ10" s="14">
        <v>0.75557928695805399</v>
      </c>
      <c r="AK10" s="14"/>
      <c r="AL10" s="14">
        <v>0.70940625990116901</v>
      </c>
      <c r="AM10" s="14">
        <v>0.57495135063610003</v>
      </c>
      <c r="AN10" s="14">
        <v>0.751942641301932</v>
      </c>
      <c r="AO10" s="14"/>
      <c r="AP10" s="14">
        <v>0.69805324446140804</v>
      </c>
      <c r="AQ10" s="14">
        <v>0.69160412155610196</v>
      </c>
      <c r="AR10" s="14"/>
      <c r="AS10" s="14">
        <v>0.70627673128865398</v>
      </c>
      <c r="AT10" s="14">
        <v>0.68312634865148503</v>
      </c>
      <c r="AU10" s="14"/>
      <c r="AV10" s="14">
        <v>0.66093906204118702</v>
      </c>
      <c r="AW10" s="14">
        <v>0.70858521383957596</v>
      </c>
      <c r="AX10" s="14"/>
      <c r="AY10" s="14">
        <v>0.71030066091892696</v>
      </c>
      <c r="AZ10" s="14">
        <v>0.65735844703555202</v>
      </c>
      <c r="BA10" s="14"/>
      <c r="BB10" s="14">
        <v>0.69098081153082902</v>
      </c>
      <c r="BC10" s="14">
        <v>0.65062602111269696</v>
      </c>
    </row>
    <row r="11" spans="2:55" x14ac:dyDescent="0.35">
      <c r="B11" s="15" t="s">
        <v>205</v>
      </c>
      <c r="C11" s="20">
        <v>0.113052903799892</v>
      </c>
      <c r="D11" s="20">
        <v>8.0866210108424597E-2</v>
      </c>
      <c r="E11" s="20">
        <v>0.15191828832631599</v>
      </c>
      <c r="F11" s="20"/>
      <c r="G11" s="20">
        <v>0.14554257098001699</v>
      </c>
      <c r="H11" s="20">
        <v>4.8397554534116101E-2</v>
      </c>
      <c r="I11" s="20">
        <v>8.68001190372793E-2</v>
      </c>
      <c r="J11" s="20">
        <v>0.14784159572653</v>
      </c>
      <c r="K11" s="20">
        <v>0.15873519327744201</v>
      </c>
      <c r="L11" s="20">
        <v>0.10605454293240001</v>
      </c>
      <c r="M11" s="20"/>
      <c r="N11" s="20">
        <v>0.101956783822158</v>
      </c>
      <c r="O11" s="20">
        <v>0.13073246019596699</v>
      </c>
      <c r="P11" s="20">
        <v>9.4345103024638499E-2</v>
      </c>
      <c r="Q11" s="20">
        <v>0.127862256549888</v>
      </c>
      <c r="R11" s="20"/>
      <c r="S11" s="20">
        <v>8.0291708000736303E-2</v>
      </c>
      <c r="T11" s="20">
        <v>6.6473857818284104E-2</v>
      </c>
      <c r="U11" s="20">
        <v>0.21104268375628801</v>
      </c>
      <c r="V11" s="20">
        <v>6.1625789396907701E-2</v>
      </c>
      <c r="W11" s="20">
        <v>0.12149837762067001</v>
      </c>
      <c r="X11" s="20">
        <v>0.12685697261760701</v>
      </c>
      <c r="Y11" s="20">
        <v>0.10173882337156499</v>
      </c>
      <c r="Z11" s="20">
        <v>0.123126404185149</v>
      </c>
      <c r="AA11" s="20">
        <v>0.10990563868667901</v>
      </c>
      <c r="AB11" s="20">
        <v>8.8366687061243204E-2</v>
      </c>
      <c r="AC11" s="20">
        <v>0.21482582339768999</v>
      </c>
      <c r="AD11" s="20">
        <v>0.24869349573772001</v>
      </c>
      <c r="AE11" s="20"/>
      <c r="AF11" s="20">
        <v>5.3952405965373297E-2</v>
      </c>
      <c r="AG11" s="20">
        <v>0.180480138901457</v>
      </c>
      <c r="AH11" s="20">
        <v>0.108284802073669</v>
      </c>
      <c r="AI11" s="20">
        <v>0.104047825925086</v>
      </c>
      <c r="AJ11" s="20">
        <v>3.9333382361395698E-2</v>
      </c>
      <c r="AK11" s="20"/>
      <c r="AL11" s="20">
        <v>0.11627297038081499</v>
      </c>
      <c r="AM11" s="20">
        <v>9.6834737878414595E-2</v>
      </c>
      <c r="AN11" s="20">
        <v>9.9240340523541998E-2</v>
      </c>
      <c r="AO11" s="20"/>
      <c r="AP11" s="20">
        <v>0.121284699775445</v>
      </c>
      <c r="AQ11" s="20">
        <v>0.101720944528867</v>
      </c>
      <c r="AR11" s="20"/>
      <c r="AS11" s="20">
        <v>9.0647108500953394E-2</v>
      </c>
      <c r="AT11" s="20">
        <v>0.140930758885076</v>
      </c>
      <c r="AU11" s="20"/>
      <c r="AV11" s="20">
        <v>9.0407159479632807E-2</v>
      </c>
      <c r="AW11" s="20">
        <v>0.12588794638849399</v>
      </c>
      <c r="AX11" s="20"/>
      <c r="AY11" s="20">
        <v>9.8898574306237302E-2</v>
      </c>
      <c r="AZ11" s="20">
        <v>0.123803669876611</v>
      </c>
      <c r="BA11" s="20"/>
      <c r="BB11" s="20">
        <v>0.10626340630537</v>
      </c>
      <c r="BC11" s="20">
        <v>0.13713580433723399</v>
      </c>
    </row>
    <row r="12" spans="2:55" x14ac:dyDescent="0.35">
      <c r="B12" s="16" t="s">
        <v>384</v>
      </c>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478</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498</v>
      </c>
      <c r="D7" s="10">
        <v>258</v>
      </c>
      <c r="E7" s="10">
        <v>240</v>
      </c>
      <c r="F7" s="10"/>
      <c r="G7" s="10">
        <v>67</v>
      </c>
      <c r="H7" s="10">
        <v>94</v>
      </c>
      <c r="I7" s="10">
        <v>81</v>
      </c>
      <c r="J7" s="10">
        <v>84</v>
      </c>
      <c r="K7" s="10">
        <v>70</v>
      </c>
      <c r="L7" s="10">
        <v>102</v>
      </c>
      <c r="M7" s="10"/>
      <c r="N7" s="10">
        <v>167</v>
      </c>
      <c r="O7" s="10">
        <v>134</v>
      </c>
      <c r="P7" s="10">
        <v>87</v>
      </c>
      <c r="Q7" s="10">
        <v>110</v>
      </c>
      <c r="R7" s="10"/>
      <c r="S7" s="10">
        <v>80</v>
      </c>
      <c r="T7" s="10">
        <v>61</v>
      </c>
      <c r="U7" s="10">
        <v>48</v>
      </c>
      <c r="V7" s="10">
        <v>49</v>
      </c>
      <c r="W7" s="10">
        <v>35</v>
      </c>
      <c r="X7" s="10">
        <v>48</v>
      </c>
      <c r="Y7" s="10">
        <v>37</v>
      </c>
      <c r="Z7" s="10">
        <v>14</v>
      </c>
      <c r="AA7" s="10">
        <v>55</v>
      </c>
      <c r="AB7" s="10">
        <v>38</v>
      </c>
      <c r="AC7" s="10">
        <v>25</v>
      </c>
      <c r="AD7" s="10">
        <v>8</v>
      </c>
      <c r="AE7" s="10"/>
      <c r="AF7" s="10">
        <v>117</v>
      </c>
      <c r="AG7" s="10">
        <v>167</v>
      </c>
      <c r="AH7" s="10">
        <v>49</v>
      </c>
      <c r="AI7" s="10">
        <v>52</v>
      </c>
      <c r="AJ7" s="10">
        <v>26</v>
      </c>
      <c r="AK7" s="10"/>
      <c r="AL7" s="10">
        <v>411</v>
      </c>
      <c r="AM7" s="10">
        <v>56</v>
      </c>
      <c r="AN7" s="10">
        <v>31</v>
      </c>
      <c r="AO7" s="10"/>
      <c r="AP7" s="10">
        <v>239</v>
      </c>
      <c r="AQ7" s="10">
        <v>254</v>
      </c>
      <c r="AR7" s="10"/>
      <c r="AS7" s="10">
        <v>305</v>
      </c>
      <c r="AT7" s="10">
        <v>184</v>
      </c>
      <c r="AU7" s="10"/>
      <c r="AV7" s="10">
        <v>119</v>
      </c>
      <c r="AW7" s="10">
        <v>370</v>
      </c>
      <c r="AX7" s="10"/>
      <c r="AY7" s="10">
        <v>356</v>
      </c>
      <c r="AZ7" s="10">
        <v>46</v>
      </c>
      <c r="BA7" s="10"/>
      <c r="BB7" s="10">
        <v>353</v>
      </c>
      <c r="BC7" s="10">
        <v>58</v>
      </c>
    </row>
    <row r="8" spans="2:55" ht="30" customHeight="1" x14ac:dyDescent="0.35">
      <c r="B8" s="11" t="s">
        <v>19</v>
      </c>
      <c r="C8" s="11">
        <v>498</v>
      </c>
      <c r="D8" s="11">
        <v>262</v>
      </c>
      <c r="E8" s="11">
        <v>235</v>
      </c>
      <c r="F8" s="11"/>
      <c r="G8" s="11">
        <v>81</v>
      </c>
      <c r="H8" s="11">
        <v>97</v>
      </c>
      <c r="I8" s="11">
        <v>79</v>
      </c>
      <c r="J8" s="11">
        <v>79</v>
      </c>
      <c r="K8" s="11">
        <v>67</v>
      </c>
      <c r="L8" s="11">
        <v>94</v>
      </c>
      <c r="M8" s="11"/>
      <c r="N8" s="11">
        <v>151</v>
      </c>
      <c r="O8" s="11">
        <v>123</v>
      </c>
      <c r="P8" s="11">
        <v>107</v>
      </c>
      <c r="Q8" s="11">
        <v>116</v>
      </c>
      <c r="R8" s="11"/>
      <c r="S8" s="11">
        <v>82</v>
      </c>
      <c r="T8" s="11">
        <v>57</v>
      </c>
      <c r="U8" s="11">
        <v>46</v>
      </c>
      <c r="V8" s="11">
        <v>50</v>
      </c>
      <c r="W8" s="11">
        <v>35</v>
      </c>
      <c r="X8" s="11">
        <v>44</v>
      </c>
      <c r="Y8" s="11">
        <v>36</v>
      </c>
      <c r="Z8" s="11">
        <v>13</v>
      </c>
      <c r="AA8" s="11">
        <v>53</v>
      </c>
      <c r="AB8" s="11">
        <v>42</v>
      </c>
      <c r="AC8" s="11">
        <v>26</v>
      </c>
      <c r="AD8" s="11">
        <v>15</v>
      </c>
      <c r="AE8" s="11"/>
      <c r="AF8" s="11">
        <v>114</v>
      </c>
      <c r="AG8" s="11">
        <v>166</v>
      </c>
      <c r="AH8" s="11">
        <v>46</v>
      </c>
      <c r="AI8" s="11">
        <v>51</v>
      </c>
      <c r="AJ8" s="11">
        <v>27</v>
      </c>
      <c r="AK8" s="11"/>
      <c r="AL8" s="11">
        <v>407</v>
      </c>
      <c r="AM8" s="11">
        <v>60</v>
      </c>
      <c r="AN8" s="11">
        <v>31</v>
      </c>
      <c r="AO8" s="11"/>
      <c r="AP8" s="11">
        <v>240</v>
      </c>
      <c r="AQ8" s="11">
        <v>253</v>
      </c>
      <c r="AR8" s="11"/>
      <c r="AS8" s="11">
        <v>307</v>
      </c>
      <c r="AT8" s="11">
        <v>180</v>
      </c>
      <c r="AU8" s="11"/>
      <c r="AV8" s="11">
        <v>118</v>
      </c>
      <c r="AW8" s="11">
        <v>369</v>
      </c>
      <c r="AX8" s="11"/>
      <c r="AY8" s="11">
        <v>356</v>
      </c>
      <c r="AZ8" s="11">
        <v>44</v>
      </c>
      <c r="BA8" s="11"/>
      <c r="BB8" s="11">
        <v>350</v>
      </c>
      <c r="BC8" s="11">
        <v>57</v>
      </c>
    </row>
    <row r="9" spans="2:55" ht="29" x14ac:dyDescent="0.35">
      <c r="B9" s="15" t="s">
        <v>465</v>
      </c>
      <c r="C9" s="14">
        <v>0.42723403183307801</v>
      </c>
      <c r="D9" s="14">
        <v>0.40857144158871</v>
      </c>
      <c r="E9" s="14">
        <v>0.44801885943418801</v>
      </c>
      <c r="F9" s="14"/>
      <c r="G9" s="14">
        <v>0.32009538301982698</v>
      </c>
      <c r="H9" s="14">
        <v>0.48803045358145097</v>
      </c>
      <c r="I9" s="14">
        <v>0.46797403911206698</v>
      </c>
      <c r="J9" s="14">
        <v>0.38294539729045701</v>
      </c>
      <c r="K9" s="14">
        <v>0.49120816488055202</v>
      </c>
      <c r="L9" s="14">
        <v>0.414723419200211</v>
      </c>
      <c r="M9" s="14"/>
      <c r="N9" s="14">
        <v>0.472274349361475</v>
      </c>
      <c r="O9" s="14">
        <v>0.38335061616460803</v>
      </c>
      <c r="P9" s="14">
        <v>0.40868687507272</v>
      </c>
      <c r="Q9" s="14">
        <v>0.432425070407018</v>
      </c>
      <c r="R9" s="14"/>
      <c r="S9" s="14">
        <v>0.434068579917394</v>
      </c>
      <c r="T9" s="14">
        <v>0.41409207783089902</v>
      </c>
      <c r="U9" s="14">
        <v>0.33234191975435301</v>
      </c>
      <c r="V9" s="14">
        <v>0.28020421670708801</v>
      </c>
      <c r="W9" s="14">
        <v>0.61291394484581796</v>
      </c>
      <c r="X9" s="14">
        <v>0.45232530385561398</v>
      </c>
      <c r="Y9" s="14">
        <v>0.44378674504371401</v>
      </c>
      <c r="Z9" s="14">
        <v>0.33515095725774302</v>
      </c>
      <c r="AA9" s="14">
        <v>0.50490357601369995</v>
      </c>
      <c r="AB9" s="14">
        <v>0.44365517880514899</v>
      </c>
      <c r="AC9" s="14">
        <v>0.41861150727652502</v>
      </c>
      <c r="AD9" s="14">
        <v>0.444628256789871</v>
      </c>
      <c r="AE9" s="14"/>
      <c r="AF9" s="14">
        <v>0.408100803832666</v>
      </c>
      <c r="AG9" s="14">
        <v>0.48728242897523</v>
      </c>
      <c r="AH9" s="14">
        <v>0.38560570663218302</v>
      </c>
      <c r="AI9" s="14">
        <v>0.435612434635755</v>
      </c>
      <c r="AJ9" s="14">
        <v>0.49018370987919702</v>
      </c>
      <c r="AK9" s="14"/>
      <c r="AL9" s="14">
        <v>0.42488960503116502</v>
      </c>
      <c r="AM9" s="14">
        <v>0.45801331507127202</v>
      </c>
      <c r="AN9" s="14">
        <v>0.39830799973902598</v>
      </c>
      <c r="AO9" s="14"/>
      <c r="AP9" s="14">
        <v>0.37324823943028201</v>
      </c>
      <c r="AQ9" s="14">
        <v>0.47544362372286297</v>
      </c>
      <c r="AR9" s="14"/>
      <c r="AS9" s="14">
        <v>0.39482703059928098</v>
      </c>
      <c r="AT9" s="14">
        <v>0.49079930415544498</v>
      </c>
      <c r="AU9" s="14"/>
      <c r="AV9" s="14">
        <v>0.46914597431869598</v>
      </c>
      <c r="AW9" s="14">
        <v>0.41648134661122299</v>
      </c>
      <c r="AX9" s="14"/>
      <c r="AY9" s="14">
        <v>0.418818358557624</v>
      </c>
      <c r="AZ9" s="14">
        <v>0.471636103656285</v>
      </c>
      <c r="BA9" s="14"/>
      <c r="BB9" s="14">
        <v>0.42370073504600902</v>
      </c>
      <c r="BC9" s="14">
        <v>0.47914036892777001</v>
      </c>
    </row>
    <row r="10" spans="2:55" ht="29" x14ac:dyDescent="0.35">
      <c r="B10" s="15" t="s">
        <v>466</v>
      </c>
      <c r="C10" s="14">
        <v>0.46361118533007001</v>
      </c>
      <c r="D10" s="14">
        <v>0.50687037007161295</v>
      </c>
      <c r="E10" s="14">
        <v>0.41543273393375801</v>
      </c>
      <c r="F10" s="14"/>
      <c r="G10" s="14">
        <v>0.622910546606117</v>
      </c>
      <c r="H10" s="14">
        <v>0.44678104040525801</v>
      </c>
      <c r="I10" s="14">
        <v>0.381128882641185</v>
      </c>
      <c r="J10" s="14">
        <v>0.47764230673830699</v>
      </c>
      <c r="K10" s="14">
        <v>0.39155349301755099</v>
      </c>
      <c r="L10" s="14">
        <v>0.452005091362428</v>
      </c>
      <c r="M10" s="14"/>
      <c r="N10" s="14">
        <v>0.445166866959531</v>
      </c>
      <c r="O10" s="14">
        <v>0.52596666511270596</v>
      </c>
      <c r="P10" s="14">
        <v>0.44080950999119101</v>
      </c>
      <c r="Q10" s="14">
        <v>0.44229210757418702</v>
      </c>
      <c r="R10" s="14"/>
      <c r="S10" s="14">
        <v>0.45757534769920299</v>
      </c>
      <c r="T10" s="14">
        <v>0.43905406845387202</v>
      </c>
      <c r="U10" s="14">
        <v>0.524975369731847</v>
      </c>
      <c r="V10" s="14">
        <v>0.60664355920927004</v>
      </c>
      <c r="W10" s="14">
        <v>0.30726708425791099</v>
      </c>
      <c r="X10" s="14">
        <v>0.45772360936197598</v>
      </c>
      <c r="Y10" s="14">
        <v>0.44157931327337502</v>
      </c>
      <c r="Z10" s="14">
        <v>0.53103380806447398</v>
      </c>
      <c r="AA10" s="14">
        <v>0.40648923272435999</v>
      </c>
      <c r="AB10" s="14">
        <v>0.44525382610202802</v>
      </c>
      <c r="AC10" s="14">
        <v>0.46526419563122401</v>
      </c>
      <c r="AD10" s="14">
        <v>0.55537174321012905</v>
      </c>
      <c r="AE10" s="14"/>
      <c r="AF10" s="14">
        <v>0.46904926073265002</v>
      </c>
      <c r="AG10" s="14">
        <v>0.39871152939276899</v>
      </c>
      <c r="AH10" s="14">
        <v>0.46439210614770798</v>
      </c>
      <c r="AI10" s="14">
        <v>0.46318770914346202</v>
      </c>
      <c r="AJ10" s="14">
        <v>0.50981629012080298</v>
      </c>
      <c r="AK10" s="14"/>
      <c r="AL10" s="14">
        <v>0.45640161080546099</v>
      </c>
      <c r="AM10" s="14">
        <v>0.45614458744759001</v>
      </c>
      <c r="AN10" s="14">
        <v>0.57367140991779197</v>
      </c>
      <c r="AO10" s="14"/>
      <c r="AP10" s="14">
        <v>0.51166557277648606</v>
      </c>
      <c r="AQ10" s="14">
        <v>0.41888427235692899</v>
      </c>
      <c r="AR10" s="14"/>
      <c r="AS10" s="14">
        <v>0.48731649425905699</v>
      </c>
      <c r="AT10" s="14">
        <v>0.41504473705239803</v>
      </c>
      <c r="AU10" s="14"/>
      <c r="AV10" s="14">
        <v>0.47231493704099498</v>
      </c>
      <c r="AW10" s="14">
        <v>0.46100258512389602</v>
      </c>
      <c r="AX10" s="14"/>
      <c r="AY10" s="14">
        <v>0.48838645872563102</v>
      </c>
      <c r="AZ10" s="14">
        <v>0.36290831045643501</v>
      </c>
      <c r="BA10" s="14"/>
      <c r="BB10" s="14">
        <v>0.46949726588676399</v>
      </c>
      <c r="BC10" s="14">
        <v>0.40053748370611097</v>
      </c>
    </row>
    <row r="11" spans="2:55" x14ac:dyDescent="0.35">
      <c r="B11" s="15" t="s">
        <v>205</v>
      </c>
      <c r="C11" s="20">
        <v>0.109154782836852</v>
      </c>
      <c r="D11" s="20">
        <v>8.4558188339677404E-2</v>
      </c>
      <c r="E11" s="20">
        <v>0.136548406632053</v>
      </c>
      <c r="F11" s="20"/>
      <c r="G11" s="20">
        <v>5.6994070374056599E-2</v>
      </c>
      <c r="H11" s="20">
        <v>6.5188506013290404E-2</v>
      </c>
      <c r="I11" s="20">
        <v>0.150897078246747</v>
      </c>
      <c r="J11" s="20">
        <v>0.139412295971236</v>
      </c>
      <c r="K11" s="20">
        <v>0.117238342101897</v>
      </c>
      <c r="L11" s="20">
        <v>0.13327148943736</v>
      </c>
      <c r="M11" s="20"/>
      <c r="N11" s="20">
        <v>8.2558783678994399E-2</v>
      </c>
      <c r="O11" s="20">
        <v>9.0682718722686101E-2</v>
      </c>
      <c r="P11" s="20">
        <v>0.15050361493608899</v>
      </c>
      <c r="Q11" s="20">
        <v>0.12528282201879501</v>
      </c>
      <c r="R11" s="20"/>
      <c r="S11" s="20">
        <v>0.108356072383403</v>
      </c>
      <c r="T11" s="20">
        <v>0.14685385371522899</v>
      </c>
      <c r="U11" s="20">
        <v>0.14268271051379999</v>
      </c>
      <c r="V11" s="20">
        <v>0.11315222408364201</v>
      </c>
      <c r="W11" s="20">
        <v>7.9818970896270505E-2</v>
      </c>
      <c r="X11" s="20">
        <v>8.9951086782409997E-2</v>
      </c>
      <c r="Y11" s="20">
        <v>0.11463394168291099</v>
      </c>
      <c r="Z11" s="20">
        <v>0.133815234677782</v>
      </c>
      <c r="AA11" s="20">
        <v>8.8607191261939403E-2</v>
      </c>
      <c r="AB11" s="20">
        <v>0.111090995092823</v>
      </c>
      <c r="AC11" s="20">
        <v>0.116124297092251</v>
      </c>
      <c r="AD11" s="20">
        <v>0</v>
      </c>
      <c r="AE11" s="20"/>
      <c r="AF11" s="20">
        <v>0.122849935434684</v>
      </c>
      <c r="AG11" s="20">
        <v>0.114006041632</v>
      </c>
      <c r="AH11" s="20">
        <v>0.150002187220109</v>
      </c>
      <c r="AI11" s="20">
        <v>0.10119985622078199</v>
      </c>
      <c r="AJ11" s="20">
        <v>0</v>
      </c>
      <c r="AK11" s="20"/>
      <c r="AL11" s="20">
        <v>0.11870878416337401</v>
      </c>
      <c r="AM11" s="20">
        <v>8.58420974811379E-2</v>
      </c>
      <c r="AN11" s="20">
        <v>2.8020590343182099E-2</v>
      </c>
      <c r="AO11" s="20"/>
      <c r="AP11" s="20">
        <v>0.115086187793231</v>
      </c>
      <c r="AQ11" s="20">
        <v>0.105672103920208</v>
      </c>
      <c r="AR11" s="20"/>
      <c r="AS11" s="20">
        <v>0.117856475141662</v>
      </c>
      <c r="AT11" s="20">
        <v>9.4155958792156699E-2</v>
      </c>
      <c r="AU11" s="20"/>
      <c r="AV11" s="20">
        <v>5.8539088640308899E-2</v>
      </c>
      <c r="AW11" s="20">
        <v>0.122516068264881</v>
      </c>
      <c r="AX11" s="20"/>
      <c r="AY11" s="20">
        <v>9.2795182716745001E-2</v>
      </c>
      <c r="AZ11" s="20">
        <v>0.16545558588728099</v>
      </c>
      <c r="BA11" s="20"/>
      <c r="BB11" s="20">
        <v>0.106801999067227</v>
      </c>
      <c r="BC11" s="20">
        <v>0.120322147366119</v>
      </c>
    </row>
    <row r="12" spans="2:55" x14ac:dyDescent="0.35">
      <c r="B12" s="16" t="s">
        <v>384</v>
      </c>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94</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6.1590522619410001E-3</v>
      </c>
      <c r="D9" s="14">
        <v>8.9129477138601594E-3</v>
      </c>
      <c r="E9" s="14">
        <v>3.4880747603571499E-3</v>
      </c>
      <c r="F9" s="14"/>
      <c r="G9" s="14">
        <v>2.4820163469069199E-2</v>
      </c>
      <c r="H9" s="14">
        <v>5.6642440315511798E-3</v>
      </c>
      <c r="I9" s="14">
        <v>7.9075396175658508E-3</v>
      </c>
      <c r="J9" s="14">
        <v>2.37537747502034E-3</v>
      </c>
      <c r="K9" s="14">
        <v>0</v>
      </c>
      <c r="L9" s="14">
        <v>0</v>
      </c>
      <c r="M9" s="14"/>
      <c r="N9" s="14">
        <v>9.5873415296843807E-3</v>
      </c>
      <c r="O9" s="14">
        <v>4.6005964540731603E-3</v>
      </c>
      <c r="P9" s="14">
        <v>8.1952864237219408E-3</v>
      </c>
      <c r="Q9" s="14">
        <v>2.3382411777875698E-3</v>
      </c>
      <c r="R9" s="14"/>
      <c r="S9" s="14">
        <v>1.1514074505576699E-2</v>
      </c>
      <c r="T9" s="14">
        <v>0</v>
      </c>
      <c r="U9" s="14">
        <v>0</v>
      </c>
      <c r="V9" s="14">
        <v>0</v>
      </c>
      <c r="W9" s="14">
        <v>1.4374006038496199E-2</v>
      </c>
      <c r="X9" s="14">
        <v>4.3053084230555098E-3</v>
      </c>
      <c r="Y9" s="14">
        <v>0</v>
      </c>
      <c r="Z9" s="14">
        <v>0</v>
      </c>
      <c r="AA9" s="14">
        <v>1.54665451135365E-2</v>
      </c>
      <c r="AB9" s="14">
        <v>1.0514181573258201E-2</v>
      </c>
      <c r="AC9" s="14">
        <v>1.0113780378942099E-2</v>
      </c>
      <c r="AD9" s="14">
        <v>0</v>
      </c>
      <c r="AE9" s="14"/>
      <c r="AF9" s="14">
        <v>9.3239401057743903E-3</v>
      </c>
      <c r="AG9" s="14">
        <v>3.76921410267429E-3</v>
      </c>
      <c r="AH9" s="14">
        <v>5.2213069099083199E-3</v>
      </c>
      <c r="AI9" s="14">
        <v>0</v>
      </c>
      <c r="AJ9" s="14">
        <v>2.6029553912535801E-2</v>
      </c>
      <c r="AK9" s="14"/>
      <c r="AL9" s="14">
        <v>2.4418905215344098E-3</v>
      </c>
      <c r="AM9" s="14">
        <v>3.9818143628907801E-2</v>
      </c>
      <c r="AN9" s="14">
        <v>0</v>
      </c>
      <c r="AO9" s="14"/>
      <c r="AP9" s="14">
        <v>1.1868552051204901E-2</v>
      </c>
      <c r="AQ9" s="14">
        <v>1.6106565992732799E-3</v>
      </c>
      <c r="AR9" s="14"/>
      <c r="AS9" s="14">
        <v>9.8061583985163403E-3</v>
      </c>
      <c r="AT9" s="14">
        <v>1.1467692949701999E-3</v>
      </c>
      <c r="AU9" s="14"/>
      <c r="AV9" s="14">
        <v>9.3270251485102693E-3</v>
      </c>
      <c r="AW9" s="14">
        <v>4.7474130844332198E-3</v>
      </c>
      <c r="AX9" s="14"/>
      <c r="AY9" s="14">
        <v>7.6528454514996997E-3</v>
      </c>
      <c r="AZ9" s="14">
        <v>0</v>
      </c>
      <c r="BA9" s="14"/>
      <c r="BB9" s="14">
        <v>8.8749866373458199E-3</v>
      </c>
      <c r="BC9" s="14">
        <v>0</v>
      </c>
    </row>
    <row r="10" spans="2:55" x14ac:dyDescent="0.35">
      <c r="B10" s="15" t="s">
        <v>72</v>
      </c>
      <c r="C10" s="14">
        <v>1.3272244167834599E-2</v>
      </c>
      <c r="D10" s="14">
        <v>1.8569354403118299E-2</v>
      </c>
      <c r="E10" s="14">
        <v>8.1388212762340505E-3</v>
      </c>
      <c r="F10" s="14"/>
      <c r="G10" s="14">
        <v>1.58562334205661E-2</v>
      </c>
      <c r="H10" s="14">
        <v>2.9937353512546599E-2</v>
      </c>
      <c r="I10" s="14">
        <v>2.46952113780886E-2</v>
      </c>
      <c r="J10" s="14">
        <v>5.8642029755944097E-3</v>
      </c>
      <c r="K10" s="14">
        <v>5.3049980031144002E-3</v>
      </c>
      <c r="L10" s="14">
        <v>0</v>
      </c>
      <c r="M10" s="14"/>
      <c r="N10" s="14">
        <v>1.9109778870123498E-2</v>
      </c>
      <c r="O10" s="14">
        <v>1.06590242495023E-2</v>
      </c>
      <c r="P10" s="14">
        <v>1.2000366962300399E-2</v>
      </c>
      <c r="Q10" s="14">
        <v>1.09107956101058E-2</v>
      </c>
      <c r="R10" s="14"/>
      <c r="S10" s="14">
        <v>2.51488818439809E-2</v>
      </c>
      <c r="T10" s="14">
        <v>7.24997261626977E-3</v>
      </c>
      <c r="U10" s="14">
        <v>7.8307389422907093E-3</v>
      </c>
      <c r="V10" s="14">
        <v>2.0484515173331101E-2</v>
      </c>
      <c r="W10" s="14">
        <v>1.8100787499414898E-2</v>
      </c>
      <c r="X10" s="14">
        <v>6.5478027477292103E-3</v>
      </c>
      <c r="Y10" s="14">
        <v>1.9976710969013999E-2</v>
      </c>
      <c r="Z10" s="14">
        <v>2.2764580738783801E-2</v>
      </c>
      <c r="AA10" s="14">
        <v>1.11998530441553E-2</v>
      </c>
      <c r="AB10" s="14">
        <v>0</v>
      </c>
      <c r="AC10" s="14">
        <v>0</v>
      </c>
      <c r="AD10" s="14">
        <v>2.4599138863932099E-2</v>
      </c>
      <c r="AE10" s="14"/>
      <c r="AF10" s="14">
        <v>1.1947661197823299E-2</v>
      </c>
      <c r="AG10" s="14">
        <v>2.5994567792390001E-2</v>
      </c>
      <c r="AH10" s="14">
        <v>0</v>
      </c>
      <c r="AI10" s="14">
        <v>7.0711165047359897E-3</v>
      </c>
      <c r="AJ10" s="14">
        <v>1.24935659481656E-2</v>
      </c>
      <c r="AK10" s="14"/>
      <c r="AL10" s="14">
        <v>5.2163836979267596E-3</v>
      </c>
      <c r="AM10" s="14">
        <v>8.6175694527802202E-2</v>
      </c>
      <c r="AN10" s="14">
        <v>0</v>
      </c>
      <c r="AO10" s="14"/>
      <c r="AP10" s="14">
        <v>7.7469779008480398E-3</v>
      </c>
      <c r="AQ10" s="14">
        <v>1.54836884439117E-2</v>
      </c>
      <c r="AR10" s="14"/>
      <c r="AS10" s="14">
        <v>1.27514266202813E-2</v>
      </c>
      <c r="AT10" s="14">
        <v>1.35428756376755E-2</v>
      </c>
      <c r="AU10" s="14"/>
      <c r="AV10" s="14">
        <v>3.3378011510670602E-2</v>
      </c>
      <c r="AW10" s="14">
        <v>6.2436172531382004E-3</v>
      </c>
      <c r="AX10" s="14"/>
      <c r="AY10" s="14">
        <v>1.49714265720025E-2</v>
      </c>
      <c r="AZ10" s="14">
        <v>5.3729797344410002E-3</v>
      </c>
      <c r="BA10" s="14"/>
      <c r="BB10" s="14">
        <v>1.60855378936299E-2</v>
      </c>
      <c r="BC10" s="14">
        <v>4.1535892904052598E-3</v>
      </c>
    </row>
    <row r="11" spans="2:55" x14ac:dyDescent="0.35">
      <c r="B11" s="15" t="s">
        <v>73</v>
      </c>
      <c r="C11" s="14">
        <v>2.65537557364636E-2</v>
      </c>
      <c r="D11" s="14">
        <v>3.7122197657401303E-2</v>
      </c>
      <c r="E11" s="14">
        <v>1.6312109283789799E-2</v>
      </c>
      <c r="F11" s="14"/>
      <c r="G11" s="14">
        <v>5.3585392663321303E-2</v>
      </c>
      <c r="H11" s="14">
        <v>7.1903868462357801E-2</v>
      </c>
      <c r="I11" s="14">
        <v>3.4604184220323499E-2</v>
      </c>
      <c r="J11" s="14">
        <v>3.13983728485848E-3</v>
      </c>
      <c r="K11" s="14">
        <v>2.7602663751651901E-3</v>
      </c>
      <c r="L11" s="14">
        <v>0</v>
      </c>
      <c r="M11" s="14"/>
      <c r="N11" s="14">
        <v>4.3450705784180303E-2</v>
      </c>
      <c r="O11" s="14">
        <v>1.8827009277516401E-2</v>
      </c>
      <c r="P11" s="14">
        <v>3.5285755193197502E-2</v>
      </c>
      <c r="Q11" s="14">
        <v>8.8851986493634592E-3</v>
      </c>
      <c r="R11" s="14"/>
      <c r="S11" s="14">
        <v>4.5968194365527897E-2</v>
      </c>
      <c r="T11" s="14">
        <v>2.12016089691002E-2</v>
      </c>
      <c r="U11" s="14">
        <v>1.33607022045168E-2</v>
      </c>
      <c r="V11" s="14">
        <v>2.50248205775911E-2</v>
      </c>
      <c r="W11" s="14">
        <v>3.3225611790221897E-2</v>
      </c>
      <c r="X11" s="14">
        <v>2.7579832498981299E-2</v>
      </c>
      <c r="Y11" s="14">
        <v>6.1914435271447797E-3</v>
      </c>
      <c r="Z11" s="14">
        <v>1.1412419188260799E-2</v>
      </c>
      <c r="AA11" s="14">
        <v>3.9857699775866701E-2</v>
      </c>
      <c r="AB11" s="14">
        <v>3.7925016273733403E-2</v>
      </c>
      <c r="AC11" s="14">
        <v>9.8894057429865703E-3</v>
      </c>
      <c r="AD11" s="14">
        <v>0</v>
      </c>
      <c r="AE11" s="14"/>
      <c r="AF11" s="14">
        <v>1.8900150722839501E-2</v>
      </c>
      <c r="AG11" s="14">
        <v>4.2517682057487398E-2</v>
      </c>
      <c r="AH11" s="14">
        <v>2.9082427228869001E-2</v>
      </c>
      <c r="AI11" s="14">
        <v>1.84877632551168E-2</v>
      </c>
      <c r="AJ11" s="14">
        <v>3.4871065452278097E-2</v>
      </c>
      <c r="AK11" s="14"/>
      <c r="AL11" s="14">
        <v>1.1578978431191E-2</v>
      </c>
      <c r="AM11" s="14">
        <v>0.16313546356234199</v>
      </c>
      <c r="AN11" s="14">
        <v>0</v>
      </c>
      <c r="AO11" s="14"/>
      <c r="AP11" s="14">
        <v>2.7981950991879501E-2</v>
      </c>
      <c r="AQ11" s="14">
        <v>2.4264888600782599E-2</v>
      </c>
      <c r="AR11" s="14"/>
      <c r="AS11" s="14">
        <v>3.6245721151702097E-2</v>
      </c>
      <c r="AT11" s="14">
        <v>9.6282983351826806E-3</v>
      </c>
      <c r="AU11" s="14"/>
      <c r="AV11" s="14">
        <v>6.0055604021963402E-2</v>
      </c>
      <c r="AW11" s="14">
        <v>1.51628188725869E-2</v>
      </c>
      <c r="AX11" s="14"/>
      <c r="AY11" s="14">
        <v>3.5624120259084201E-2</v>
      </c>
      <c r="AZ11" s="14">
        <v>0</v>
      </c>
      <c r="BA11" s="14"/>
      <c r="BB11" s="14">
        <v>3.6070709504663401E-2</v>
      </c>
      <c r="BC11" s="14">
        <v>0</v>
      </c>
    </row>
    <row r="12" spans="2:55" x14ac:dyDescent="0.35">
      <c r="B12" s="15" t="s">
        <v>74</v>
      </c>
      <c r="C12" s="14">
        <v>4.68682197911513E-2</v>
      </c>
      <c r="D12" s="14">
        <v>5.0757014615244102E-2</v>
      </c>
      <c r="E12" s="14">
        <v>4.3208855661288001E-2</v>
      </c>
      <c r="F12" s="14"/>
      <c r="G12" s="14">
        <v>9.6142658925354799E-2</v>
      </c>
      <c r="H12" s="14">
        <v>8.1449228326005305E-2</v>
      </c>
      <c r="I12" s="14">
        <v>5.9070680061725701E-2</v>
      </c>
      <c r="J12" s="14">
        <v>3.03792971850558E-2</v>
      </c>
      <c r="K12" s="14">
        <v>2.3878245399149501E-2</v>
      </c>
      <c r="L12" s="14">
        <v>4.8574910451323E-3</v>
      </c>
      <c r="M12" s="14"/>
      <c r="N12" s="14">
        <v>5.6379575072401003E-2</v>
      </c>
      <c r="O12" s="14">
        <v>4.3837071271302701E-2</v>
      </c>
      <c r="P12" s="14">
        <v>5.1621369028319798E-2</v>
      </c>
      <c r="Q12" s="14">
        <v>3.5948151549597102E-2</v>
      </c>
      <c r="R12" s="14"/>
      <c r="S12" s="14">
        <v>7.7643046261207202E-2</v>
      </c>
      <c r="T12" s="14">
        <v>1.72929525412788E-2</v>
      </c>
      <c r="U12" s="14">
        <v>7.5423672860777799E-3</v>
      </c>
      <c r="V12" s="14">
        <v>5.4326683600701399E-2</v>
      </c>
      <c r="W12" s="14">
        <v>2.02364939325636E-2</v>
      </c>
      <c r="X12" s="14">
        <v>5.0679680314710901E-2</v>
      </c>
      <c r="Y12" s="14">
        <v>3.65839364464563E-2</v>
      </c>
      <c r="Z12" s="14">
        <v>2.5498308423501301E-2</v>
      </c>
      <c r="AA12" s="14">
        <v>8.1920740716746807E-2</v>
      </c>
      <c r="AB12" s="14">
        <v>3.9743788479385402E-2</v>
      </c>
      <c r="AC12" s="14">
        <v>3.11721771746373E-2</v>
      </c>
      <c r="AD12" s="14">
        <v>0.138655995197912</v>
      </c>
      <c r="AE12" s="14"/>
      <c r="AF12" s="14">
        <v>3.7293421745245199E-2</v>
      </c>
      <c r="AG12" s="14">
        <v>5.8156824434605202E-2</v>
      </c>
      <c r="AH12" s="14">
        <v>3.6593037927461103E-2</v>
      </c>
      <c r="AI12" s="14">
        <v>7.6141409601929902E-2</v>
      </c>
      <c r="AJ12" s="14">
        <v>3.7485456037884002E-2</v>
      </c>
      <c r="AK12" s="14"/>
      <c r="AL12" s="14">
        <v>3.6278105126981403E-2</v>
      </c>
      <c r="AM12" s="14">
        <v>0.154239402460637</v>
      </c>
      <c r="AN12" s="14">
        <v>9.0132036269026192E-3</v>
      </c>
      <c r="AO12" s="14"/>
      <c r="AP12" s="14">
        <v>4.4026243047630503E-2</v>
      </c>
      <c r="AQ12" s="14">
        <v>4.9538853016721403E-2</v>
      </c>
      <c r="AR12" s="14"/>
      <c r="AS12" s="14">
        <v>5.1162257089636398E-2</v>
      </c>
      <c r="AT12" s="14">
        <v>4.0331009168263501E-2</v>
      </c>
      <c r="AU12" s="14"/>
      <c r="AV12" s="14">
        <v>0.10199699881737299</v>
      </c>
      <c r="AW12" s="14">
        <v>2.9938727549441602E-2</v>
      </c>
      <c r="AX12" s="14"/>
      <c r="AY12" s="14">
        <v>5.2932606543325801E-2</v>
      </c>
      <c r="AZ12" s="14">
        <v>2.9352577349501099E-2</v>
      </c>
      <c r="BA12" s="14"/>
      <c r="BB12" s="14">
        <v>5.29395611754103E-2</v>
      </c>
      <c r="BC12" s="14">
        <v>3.70529969056001E-2</v>
      </c>
    </row>
    <row r="13" spans="2:55" x14ac:dyDescent="0.35">
      <c r="B13" s="15" t="s">
        <v>75</v>
      </c>
      <c r="C13" s="14">
        <v>5.4965503174493099E-2</v>
      </c>
      <c r="D13" s="14">
        <v>5.79386648657573E-2</v>
      </c>
      <c r="E13" s="14">
        <v>5.2224061255547898E-2</v>
      </c>
      <c r="F13" s="14"/>
      <c r="G13" s="14">
        <v>9.7420605440612401E-2</v>
      </c>
      <c r="H13" s="14">
        <v>9.4078387688930301E-2</v>
      </c>
      <c r="I13" s="14">
        <v>5.0810697702265102E-2</v>
      </c>
      <c r="J13" s="14">
        <v>5.8105926552098099E-2</v>
      </c>
      <c r="K13" s="14">
        <v>3.6204334195063102E-2</v>
      </c>
      <c r="L13" s="14">
        <v>8.2585082210986094E-3</v>
      </c>
      <c r="M13" s="14"/>
      <c r="N13" s="14">
        <v>6.6427309684993996E-2</v>
      </c>
      <c r="O13" s="14">
        <v>6.8023824370317398E-2</v>
      </c>
      <c r="P13" s="14">
        <v>4.55714095378255E-2</v>
      </c>
      <c r="Q13" s="14">
        <v>3.7706633352399398E-2</v>
      </c>
      <c r="R13" s="14"/>
      <c r="S13" s="14">
        <v>9.1051166914492304E-2</v>
      </c>
      <c r="T13" s="14">
        <v>2.30910034494313E-2</v>
      </c>
      <c r="U13" s="14">
        <v>4.1303336107346697E-2</v>
      </c>
      <c r="V13" s="14">
        <v>5.0673200353650097E-2</v>
      </c>
      <c r="W13" s="14">
        <v>5.2851798401061398E-2</v>
      </c>
      <c r="X13" s="14">
        <v>7.7608265330239401E-2</v>
      </c>
      <c r="Y13" s="14">
        <v>5.1519358693455003E-2</v>
      </c>
      <c r="Z13" s="14">
        <v>7.4817947291172096E-2</v>
      </c>
      <c r="AA13" s="14">
        <v>6.1459657704865597E-2</v>
      </c>
      <c r="AB13" s="14">
        <v>2.3421298755412399E-2</v>
      </c>
      <c r="AC13" s="14">
        <v>3.6703619886688799E-2</v>
      </c>
      <c r="AD13" s="14">
        <v>9.4539345922723006E-2</v>
      </c>
      <c r="AE13" s="14"/>
      <c r="AF13" s="14">
        <v>4.7044554076505402E-2</v>
      </c>
      <c r="AG13" s="14">
        <v>6.76396262187339E-2</v>
      </c>
      <c r="AH13" s="14">
        <v>5.9457441208836101E-2</v>
      </c>
      <c r="AI13" s="14">
        <v>6.2275698408973297E-2</v>
      </c>
      <c r="AJ13" s="14">
        <v>2.9948109067355299E-2</v>
      </c>
      <c r="AK13" s="14"/>
      <c r="AL13" s="14">
        <v>4.7691679758750001E-2</v>
      </c>
      <c r="AM13" s="14">
        <v>0.14104750847275799</v>
      </c>
      <c r="AN13" s="14">
        <v>7.1404917829496102E-3</v>
      </c>
      <c r="AO13" s="14"/>
      <c r="AP13" s="14">
        <v>5.5172032487666001E-2</v>
      </c>
      <c r="AQ13" s="14">
        <v>5.1318855424392698E-2</v>
      </c>
      <c r="AR13" s="14"/>
      <c r="AS13" s="14">
        <v>6.3802191654053902E-2</v>
      </c>
      <c r="AT13" s="14">
        <v>3.8430659613530302E-2</v>
      </c>
      <c r="AU13" s="14"/>
      <c r="AV13" s="14">
        <v>8.5371774449938903E-2</v>
      </c>
      <c r="AW13" s="14">
        <v>4.5597567161114197E-2</v>
      </c>
      <c r="AX13" s="14"/>
      <c r="AY13" s="14">
        <v>6.2534890823782704E-2</v>
      </c>
      <c r="AZ13" s="14">
        <v>2.8238052148324502E-2</v>
      </c>
      <c r="BA13" s="14"/>
      <c r="BB13" s="14">
        <v>5.55178237546212E-2</v>
      </c>
      <c r="BC13" s="14">
        <v>5.3951600809585498E-2</v>
      </c>
    </row>
    <row r="14" spans="2:55" x14ac:dyDescent="0.35">
      <c r="B14" s="15" t="s">
        <v>76</v>
      </c>
      <c r="C14" s="14">
        <v>0.101965159116734</v>
      </c>
      <c r="D14" s="14">
        <v>8.0098705836616102E-2</v>
      </c>
      <c r="E14" s="14">
        <v>0.123617253928769</v>
      </c>
      <c r="F14" s="14"/>
      <c r="G14" s="14">
        <v>0.112288430223729</v>
      </c>
      <c r="H14" s="14">
        <v>0.131532143531187</v>
      </c>
      <c r="I14" s="14">
        <v>0.150111959423532</v>
      </c>
      <c r="J14" s="14">
        <v>9.0742730868773699E-2</v>
      </c>
      <c r="K14" s="14">
        <v>6.3622773635953297E-2</v>
      </c>
      <c r="L14" s="14">
        <v>6.6618124396178494E-2</v>
      </c>
      <c r="M14" s="14"/>
      <c r="N14" s="14">
        <v>0.12169540950779301</v>
      </c>
      <c r="O14" s="14">
        <v>0.101120385978675</v>
      </c>
      <c r="P14" s="14">
        <v>0.119271475022779</v>
      </c>
      <c r="Q14" s="14">
        <v>6.5016242116315501E-2</v>
      </c>
      <c r="R14" s="14"/>
      <c r="S14" s="14">
        <v>0.123669966155407</v>
      </c>
      <c r="T14" s="14">
        <v>8.8709440539848097E-2</v>
      </c>
      <c r="U14" s="14">
        <v>8.9490418748007394E-2</v>
      </c>
      <c r="V14" s="14">
        <v>8.8704253695029697E-2</v>
      </c>
      <c r="W14" s="14">
        <v>0.104524145358561</v>
      </c>
      <c r="X14" s="14">
        <v>0.16169658058624101</v>
      </c>
      <c r="Y14" s="14">
        <v>9.7421619610480001E-2</v>
      </c>
      <c r="Z14" s="14">
        <v>8.1065830203627107E-2</v>
      </c>
      <c r="AA14" s="14">
        <v>0.107712900617825</v>
      </c>
      <c r="AB14" s="14">
        <v>9.7627001749403405E-2</v>
      </c>
      <c r="AC14" s="14">
        <v>5.6382475587813501E-2</v>
      </c>
      <c r="AD14" s="14">
        <v>5.4923563709088699E-2</v>
      </c>
      <c r="AE14" s="14"/>
      <c r="AF14" s="14">
        <v>0.10213506488266701</v>
      </c>
      <c r="AG14" s="14">
        <v>0.10630817531103701</v>
      </c>
      <c r="AH14" s="14">
        <v>8.3704335208933001E-2</v>
      </c>
      <c r="AI14" s="14">
        <v>0.117707573555185</v>
      </c>
      <c r="AJ14" s="14">
        <v>0.16642441018694901</v>
      </c>
      <c r="AK14" s="14"/>
      <c r="AL14" s="14">
        <v>0.10885466606222</v>
      </c>
      <c r="AM14" s="14">
        <v>9.5377098760257795E-2</v>
      </c>
      <c r="AN14" s="14">
        <v>1.4652059006797001E-2</v>
      </c>
      <c r="AO14" s="14"/>
      <c r="AP14" s="14">
        <v>0.100856545047896</v>
      </c>
      <c r="AQ14" s="14">
        <v>0.101281274145437</v>
      </c>
      <c r="AR14" s="14"/>
      <c r="AS14" s="14">
        <v>9.8519375318911195E-2</v>
      </c>
      <c r="AT14" s="14">
        <v>0.105807458477607</v>
      </c>
      <c r="AU14" s="14"/>
      <c r="AV14" s="14">
        <v>0.13833436355074999</v>
      </c>
      <c r="AW14" s="14">
        <v>8.9281330296368602E-2</v>
      </c>
      <c r="AX14" s="14"/>
      <c r="AY14" s="14">
        <v>0.10305939267530601</v>
      </c>
      <c r="AZ14" s="14">
        <v>0.12089410291512399</v>
      </c>
      <c r="BA14" s="14"/>
      <c r="BB14" s="14">
        <v>9.6733021037118505E-2</v>
      </c>
      <c r="BC14" s="14">
        <v>0.131374397060145</v>
      </c>
    </row>
    <row r="15" spans="2:55" x14ac:dyDescent="0.35">
      <c r="B15" s="15" t="s">
        <v>77</v>
      </c>
      <c r="C15" s="14">
        <v>5.9226944600762901E-2</v>
      </c>
      <c r="D15" s="14">
        <v>4.8360682053874199E-2</v>
      </c>
      <c r="E15" s="14">
        <v>7.0011867519721799E-2</v>
      </c>
      <c r="F15" s="14"/>
      <c r="G15" s="14">
        <v>6.2302448802573497E-2</v>
      </c>
      <c r="H15" s="14">
        <v>6.4540388810973404E-2</v>
      </c>
      <c r="I15" s="14">
        <v>5.8815882124220398E-2</v>
      </c>
      <c r="J15" s="14">
        <v>5.1279836281417003E-2</v>
      </c>
      <c r="K15" s="14">
        <v>6.5734651738646094E-2</v>
      </c>
      <c r="L15" s="14">
        <v>5.5275337617535197E-2</v>
      </c>
      <c r="M15" s="14"/>
      <c r="N15" s="14">
        <v>5.14149529679803E-2</v>
      </c>
      <c r="O15" s="14">
        <v>6.15212847158811E-2</v>
      </c>
      <c r="P15" s="14">
        <v>7.2433617618065299E-2</v>
      </c>
      <c r="Q15" s="14">
        <v>5.2219747003375401E-2</v>
      </c>
      <c r="R15" s="14"/>
      <c r="S15" s="14">
        <v>5.7812802487978598E-2</v>
      </c>
      <c r="T15" s="14">
        <v>6.9530943549885801E-2</v>
      </c>
      <c r="U15" s="14">
        <v>4.4932569948831901E-2</v>
      </c>
      <c r="V15" s="14">
        <v>6.23603058231052E-2</v>
      </c>
      <c r="W15" s="14">
        <v>9.1305468423401107E-2</v>
      </c>
      <c r="X15" s="14">
        <v>4.9282462979205098E-2</v>
      </c>
      <c r="Y15" s="14">
        <v>2.8321833282809801E-2</v>
      </c>
      <c r="Z15" s="14">
        <v>7.22088385837973E-2</v>
      </c>
      <c r="AA15" s="14">
        <v>7.5900662843067498E-2</v>
      </c>
      <c r="AB15" s="14">
        <v>3.9536206323000603E-2</v>
      </c>
      <c r="AC15" s="14">
        <v>4.9814684111667701E-2</v>
      </c>
      <c r="AD15" s="14">
        <v>8.2989330068952094E-2</v>
      </c>
      <c r="AE15" s="14"/>
      <c r="AF15" s="14">
        <v>7.8805935981724098E-2</v>
      </c>
      <c r="AG15" s="14">
        <v>5.1503047793563503E-2</v>
      </c>
      <c r="AH15" s="14">
        <v>3.4844523474936599E-2</v>
      </c>
      <c r="AI15" s="14">
        <v>5.8084867940034902E-2</v>
      </c>
      <c r="AJ15" s="14">
        <v>4.7620860975929998E-2</v>
      </c>
      <c r="AK15" s="14"/>
      <c r="AL15" s="14">
        <v>6.6631766993835495E-2</v>
      </c>
      <c r="AM15" s="14">
        <v>2.95489712175519E-2</v>
      </c>
      <c r="AN15" s="14">
        <v>5.3671351865738799E-3</v>
      </c>
      <c r="AO15" s="14"/>
      <c r="AP15" s="14">
        <v>6.2600662561142204E-2</v>
      </c>
      <c r="AQ15" s="14">
        <v>5.8206392688997001E-2</v>
      </c>
      <c r="AR15" s="14"/>
      <c r="AS15" s="14">
        <v>5.8580800447543199E-2</v>
      </c>
      <c r="AT15" s="14">
        <v>6.1490750552439299E-2</v>
      </c>
      <c r="AU15" s="14"/>
      <c r="AV15" s="14">
        <v>5.93429852901462E-2</v>
      </c>
      <c r="AW15" s="14">
        <v>6.0008605534041498E-2</v>
      </c>
      <c r="AX15" s="14"/>
      <c r="AY15" s="14">
        <v>6.06990315518246E-2</v>
      </c>
      <c r="AZ15" s="14">
        <v>4.6849290436306999E-2</v>
      </c>
      <c r="BA15" s="14"/>
      <c r="BB15" s="14">
        <v>5.8717187813046703E-2</v>
      </c>
      <c r="BC15" s="14">
        <v>4.9304824087836603E-2</v>
      </c>
    </row>
    <row r="16" spans="2:55" x14ac:dyDescent="0.35">
      <c r="B16" s="15" t="s">
        <v>78</v>
      </c>
      <c r="C16" s="14">
        <v>0.14940274649485</v>
      </c>
      <c r="D16" s="14">
        <v>0.13825869224451001</v>
      </c>
      <c r="E16" s="14">
        <v>0.15970713067546699</v>
      </c>
      <c r="F16" s="14"/>
      <c r="G16" s="14">
        <v>0.16315392160574099</v>
      </c>
      <c r="H16" s="14">
        <v>0.152581999701459</v>
      </c>
      <c r="I16" s="14">
        <v>0.16539023874132899</v>
      </c>
      <c r="J16" s="14">
        <v>0.186089490314263</v>
      </c>
      <c r="K16" s="14">
        <v>0.11663390370002</v>
      </c>
      <c r="L16" s="14">
        <v>0.116832738715483</v>
      </c>
      <c r="M16" s="14"/>
      <c r="N16" s="14">
        <v>0.14789099893975299</v>
      </c>
      <c r="O16" s="14">
        <v>0.14358791399998799</v>
      </c>
      <c r="P16" s="14">
        <v>0.15651059198589701</v>
      </c>
      <c r="Q16" s="14">
        <v>0.15202298426058999</v>
      </c>
      <c r="R16" s="14"/>
      <c r="S16" s="14">
        <v>0.170298030691965</v>
      </c>
      <c r="T16" s="14">
        <v>0.113096204186276</v>
      </c>
      <c r="U16" s="14">
        <v>9.62670267152404E-2</v>
      </c>
      <c r="V16" s="14">
        <v>0.12604141000437699</v>
      </c>
      <c r="W16" s="14">
        <v>0.13226188326889499</v>
      </c>
      <c r="X16" s="14">
        <v>0.151861999373328</v>
      </c>
      <c r="Y16" s="14">
        <v>0.17727343800769199</v>
      </c>
      <c r="Z16" s="14">
        <v>0.117881927018997</v>
      </c>
      <c r="AA16" s="14">
        <v>0.18118873087923101</v>
      </c>
      <c r="AB16" s="14">
        <v>0.191753651863946</v>
      </c>
      <c r="AC16" s="14">
        <v>0.20259733676139199</v>
      </c>
      <c r="AD16" s="14">
        <v>8.9517229531861406E-2</v>
      </c>
      <c r="AE16" s="14"/>
      <c r="AF16" s="14">
        <v>0.13286846923932799</v>
      </c>
      <c r="AG16" s="14">
        <v>0.17309691608814601</v>
      </c>
      <c r="AH16" s="14">
        <v>0.12168072599744099</v>
      </c>
      <c r="AI16" s="14">
        <v>0.14344545275526899</v>
      </c>
      <c r="AJ16" s="14">
        <v>0.184229668327893</v>
      </c>
      <c r="AK16" s="14"/>
      <c r="AL16" s="14">
        <v>0.16099973565627099</v>
      </c>
      <c r="AM16" s="14">
        <v>0.104824125680669</v>
      </c>
      <c r="AN16" s="14">
        <v>6.1686624263339103E-2</v>
      </c>
      <c r="AO16" s="14"/>
      <c r="AP16" s="14">
        <v>0.14582382927172799</v>
      </c>
      <c r="AQ16" s="14">
        <v>0.15419143802390001</v>
      </c>
      <c r="AR16" s="14"/>
      <c r="AS16" s="14">
        <v>0.15058140928139699</v>
      </c>
      <c r="AT16" s="14">
        <v>0.145183631318034</v>
      </c>
      <c r="AU16" s="14"/>
      <c r="AV16" s="14">
        <v>0.167767937940245</v>
      </c>
      <c r="AW16" s="14">
        <v>0.14176811480304799</v>
      </c>
      <c r="AX16" s="14"/>
      <c r="AY16" s="14">
        <v>0.14953821081007401</v>
      </c>
      <c r="AZ16" s="14">
        <v>0.15167723245810599</v>
      </c>
      <c r="BA16" s="14"/>
      <c r="BB16" s="14">
        <v>0.14012848921263499</v>
      </c>
      <c r="BC16" s="14">
        <v>0.152497927806577</v>
      </c>
    </row>
    <row r="17" spans="2:55" ht="29" x14ac:dyDescent="0.35">
      <c r="B17" s="15" t="s">
        <v>89</v>
      </c>
      <c r="C17" s="20">
        <v>0.54158637465576898</v>
      </c>
      <c r="D17" s="20">
        <v>0.55998174060961903</v>
      </c>
      <c r="E17" s="20">
        <v>0.52329182563882504</v>
      </c>
      <c r="F17" s="20"/>
      <c r="G17" s="20">
        <v>0.37443014544903302</v>
      </c>
      <c r="H17" s="20">
        <v>0.368312385934989</v>
      </c>
      <c r="I17" s="20">
        <v>0.448593606730949</v>
      </c>
      <c r="J17" s="20">
        <v>0.57202330106291899</v>
      </c>
      <c r="K17" s="20">
        <v>0.68586082695288797</v>
      </c>
      <c r="L17" s="20">
        <v>0.74815780000457299</v>
      </c>
      <c r="M17" s="20"/>
      <c r="N17" s="20">
        <v>0.48404392764309001</v>
      </c>
      <c r="O17" s="20">
        <v>0.54782288968274395</v>
      </c>
      <c r="P17" s="20">
        <v>0.49911012822789302</v>
      </c>
      <c r="Q17" s="20">
        <v>0.634952006280466</v>
      </c>
      <c r="R17" s="20"/>
      <c r="S17" s="20">
        <v>0.39689383677386503</v>
      </c>
      <c r="T17" s="20">
        <v>0.65982787414791</v>
      </c>
      <c r="U17" s="20">
        <v>0.69927284004768797</v>
      </c>
      <c r="V17" s="20">
        <v>0.57238481077221504</v>
      </c>
      <c r="W17" s="20">
        <v>0.53311980528738401</v>
      </c>
      <c r="X17" s="20">
        <v>0.47043806774650898</v>
      </c>
      <c r="Y17" s="20">
        <v>0.58271165946294801</v>
      </c>
      <c r="Z17" s="20">
        <v>0.59435014855186097</v>
      </c>
      <c r="AA17" s="20">
        <v>0.42529320930470599</v>
      </c>
      <c r="AB17" s="20">
        <v>0.55947885498186001</v>
      </c>
      <c r="AC17" s="20">
        <v>0.60332652035587198</v>
      </c>
      <c r="AD17" s="20">
        <v>0.51477539670553096</v>
      </c>
      <c r="AE17" s="20"/>
      <c r="AF17" s="20">
        <v>0.56168080204809301</v>
      </c>
      <c r="AG17" s="20">
        <v>0.471013946201363</v>
      </c>
      <c r="AH17" s="20">
        <v>0.62941620204361404</v>
      </c>
      <c r="AI17" s="20">
        <v>0.51678611797875496</v>
      </c>
      <c r="AJ17" s="20">
        <v>0.46089731009100998</v>
      </c>
      <c r="AK17" s="20"/>
      <c r="AL17" s="20">
        <v>0.56030679375129</v>
      </c>
      <c r="AM17" s="20">
        <v>0.18583359168907401</v>
      </c>
      <c r="AN17" s="20">
        <v>0.902140486133438</v>
      </c>
      <c r="AO17" s="20"/>
      <c r="AP17" s="20">
        <v>0.54392320664000504</v>
      </c>
      <c r="AQ17" s="20">
        <v>0.54410395305658499</v>
      </c>
      <c r="AR17" s="20"/>
      <c r="AS17" s="20">
        <v>0.51855066003795902</v>
      </c>
      <c r="AT17" s="20">
        <v>0.58443854760229696</v>
      </c>
      <c r="AU17" s="20"/>
      <c r="AV17" s="20">
        <v>0.344425299270403</v>
      </c>
      <c r="AW17" s="20">
        <v>0.60725180544582802</v>
      </c>
      <c r="AX17" s="20"/>
      <c r="AY17" s="20">
        <v>0.51298747531310096</v>
      </c>
      <c r="AZ17" s="20">
        <v>0.61761576495819603</v>
      </c>
      <c r="BA17" s="20"/>
      <c r="BB17" s="20">
        <v>0.53493268297152896</v>
      </c>
      <c r="BC17" s="20">
        <v>0.57166466403985094</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479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449</v>
      </c>
      <c r="D7" s="10">
        <v>219</v>
      </c>
      <c r="E7" s="10">
        <v>230</v>
      </c>
      <c r="F7" s="10"/>
      <c r="G7" s="10">
        <v>56</v>
      </c>
      <c r="H7" s="10">
        <v>72</v>
      </c>
      <c r="I7" s="10">
        <v>79</v>
      </c>
      <c r="J7" s="10">
        <v>75</v>
      </c>
      <c r="K7" s="10">
        <v>60</v>
      </c>
      <c r="L7" s="10">
        <v>107</v>
      </c>
      <c r="M7" s="10"/>
      <c r="N7" s="10">
        <v>138</v>
      </c>
      <c r="O7" s="10">
        <v>125</v>
      </c>
      <c r="P7" s="10">
        <v>76</v>
      </c>
      <c r="Q7" s="10">
        <v>110</v>
      </c>
      <c r="R7" s="10"/>
      <c r="S7" s="10">
        <v>55</v>
      </c>
      <c r="T7" s="10">
        <v>63</v>
      </c>
      <c r="U7" s="10">
        <v>39</v>
      </c>
      <c r="V7" s="10">
        <v>44</v>
      </c>
      <c r="W7" s="10">
        <v>34</v>
      </c>
      <c r="X7" s="10">
        <v>51</v>
      </c>
      <c r="Y7" s="10">
        <v>39</v>
      </c>
      <c r="Z7" s="10">
        <v>14</v>
      </c>
      <c r="AA7" s="10">
        <v>55</v>
      </c>
      <c r="AB7" s="10">
        <v>28</v>
      </c>
      <c r="AC7" s="10">
        <v>19</v>
      </c>
      <c r="AD7" s="10">
        <v>8</v>
      </c>
      <c r="AE7" s="10"/>
      <c r="AF7" s="10">
        <v>94</v>
      </c>
      <c r="AG7" s="10">
        <v>160</v>
      </c>
      <c r="AH7" s="10">
        <v>41</v>
      </c>
      <c r="AI7" s="10">
        <v>57</v>
      </c>
      <c r="AJ7" s="10">
        <v>17</v>
      </c>
      <c r="AK7" s="10"/>
      <c r="AL7" s="10">
        <v>369</v>
      </c>
      <c r="AM7" s="10">
        <v>46</v>
      </c>
      <c r="AN7" s="10">
        <v>34</v>
      </c>
      <c r="AO7" s="10"/>
      <c r="AP7" s="10">
        <v>204</v>
      </c>
      <c r="AQ7" s="10">
        <v>240</v>
      </c>
      <c r="AR7" s="10"/>
      <c r="AS7" s="10">
        <v>248</v>
      </c>
      <c r="AT7" s="10">
        <v>193</v>
      </c>
      <c r="AU7" s="10"/>
      <c r="AV7" s="10">
        <v>110</v>
      </c>
      <c r="AW7" s="10">
        <v>333</v>
      </c>
      <c r="AX7" s="10"/>
      <c r="AY7" s="10">
        <v>307</v>
      </c>
      <c r="AZ7" s="10">
        <v>46</v>
      </c>
      <c r="BA7" s="10"/>
      <c r="BB7" s="10">
        <v>306</v>
      </c>
      <c r="BC7" s="10">
        <v>48</v>
      </c>
    </row>
    <row r="8" spans="2:55" ht="30" customHeight="1" x14ac:dyDescent="0.35">
      <c r="B8" s="11" t="s">
        <v>19</v>
      </c>
      <c r="C8" s="11">
        <v>449</v>
      </c>
      <c r="D8" s="11">
        <v>220</v>
      </c>
      <c r="E8" s="11">
        <v>229</v>
      </c>
      <c r="F8" s="11"/>
      <c r="G8" s="11">
        <v>70</v>
      </c>
      <c r="H8" s="11">
        <v>74</v>
      </c>
      <c r="I8" s="11">
        <v>77</v>
      </c>
      <c r="J8" s="11">
        <v>73</v>
      </c>
      <c r="K8" s="11">
        <v>57</v>
      </c>
      <c r="L8" s="11">
        <v>98</v>
      </c>
      <c r="M8" s="11"/>
      <c r="N8" s="11">
        <v>127</v>
      </c>
      <c r="O8" s="11">
        <v>115</v>
      </c>
      <c r="P8" s="11">
        <v>91</v>
      </c>
      <c r="Q8" s="11">
        <v>116</v>
      </c>
      <c r="R8" s="11"/>
      <c r="S8" s="11">
        <v>57</v>
      </c>
      <c r="T8" s="11">
        <v>61</v>
      </c>
      <c r="U8" s="11">
        <v>38</v>
      </c>
      <c r="V8" s="11">
        <v>45</v>
      </c>
      <c r="W8" s="11">
        <v>33</v>
      </c>
      <c r="X8" s="11">
        <v>48</v>
      </c>
      <c r="Y8" s="11">
        <v>38</v>
      </c>
      <c r="Z8" s="11">
        <v>13</v>
      </c>
      <c r="AA8" s="11">
        <v>51</v>
      </c>
      <c r="AB8" s="11">
        <v>30</v>
      </c>
      <c r="AC8" s="11">
        <v>21</v>
      </c>
      <c r="AD8" s="11">
        <v>16</v>
      </c>
      <c r="AE8" s="11"/>
      <c r="AF8" s="11">
        <v>91</v>
      </c>
      <c r="AG8" s="11">
        <v>160</v>
      </c>
      <c r="AH8" s="11">
        <v>39</v>
      </c>
      <c r="AI8" s="11">
        <v>57</v>
      </c>
      <c r="AJ8" s="11">
        <v>18</v>
      </c>
      <c r="AK8" s="11"/>
      <c r="AL8" s="11">
        <v>370</v>
      </c>
      <c r="AM8" s="11">
        <v>47</v>
      </c>
      <c r="AN8" s="11">
        <v>33</v>
      </c>
      <c r="AO8" s="11"/>
      <c r="AP8" s="11">
        <v>204</v>
      </c>
      <c r="AQ8" s="11">
        <v>240</v>
      </c>
      <c r="AR8" s="11"/>
      <c r="AS8" s="11">
        <v>249</v>
      </c>
      <c r="AT8" s="11">
        <v>191</v>
      </c>
      <c r="AU8" s="11"/>
      <c r="AV8" s="11">
        <v>109</v>
      </c>
      <c r="AW8" s="11">
        <v>334</v>
      </c>
      <c r="AX8" s="11"/>
      <c r="AY8" s="11">
        <v>309</v>
      </c>
      <c r="AZ8" s="11">
        <v>45</v>
      </c>
      <c r="BA8" s="11"/>
      <c r="BB8" s="11">
        <v>306</v>
      </c>
      <c r="BC8" s="11">
        <v>47</v>
      </c>
    </row>
    <row r="9" spans="2:55" ht="29" x14ac:dyDescent="0.35">
      <c r="B9" s="15" t="s">
        <v>465</v>
      </c>
      <c r="C9" s="14">
        <v>0.62164984591503702</v>
      </c>
      <c r="D9" s="14">
        <v>0.59144763615961005</v>
      </c>
      <c r="E9" s="14">
        <v>0.65057746284060602</v>
      </c>
      <c r="F9" s="14"/>
      <c r="G9" s="14">
        <v>0.67784625541673804</v>
      </c>
      <c r="H9" s="14">
        <v>0.60841864759136099</v>
      </c>
      <c r="I9" s="14">
        <v>0.62515544514066701</v>
      </c>
      <c r="J9" s="14">
        <v>0.601032109153114</v>
      </c>
      <c r="K9" s="14">
        <v>0.726185608881317</v>
      </c>
      <c r="L9" s="14">
        <v>0.54243953970761405</v>
      </c>
      <c r="M9" s="14"/>
      <c r="N9" s="14">
        <v>0.66683126698428596</v>
      </c>
      <c r="O9" s="14">
        <v>0.55380180345134999</v>
      </c>
      <c r="P9" s="14">
        <v>0.67647614890524499</v>
      </c>
      <c r="Q9" s="14">
        <v>0.59693325436662203</v>
      </c>
      <c r="R9" s="14"/>
      <c r="S9" s="14">
        <v>0.63927350746674605</v>
      </c>
      <c r="T9" s="14">
        <v>0.63912530772407505</v>
      </c>
      <c r="U9" s="14">
        <v>0.62603559414036403</v>
      </c>
      <c r="V9" s="14">
        <v>0.56096985897902796</v>
      </c>
      <c r="W9" s="14">
        <v>0.59571182763653796</v>
      </c>
      <c r="X9" s="14">
        <v>0.68256023323202597</v>
      </c>
      <c r="Y9" s="14">
        <v>0.619248867579685</v>
      </c>
      <c r="Z9" s="14">
        <v>0.64294934148308103</v>
      </c>
      <c r="AA9" s="14">
        <v>0.60899722873821405</v>
      </c>
      <c r="AB9" s="14">
        <v>0.61546966938815095</v>
      </c>
      <c r="AC9" s="14">
        <v>0.73950198761282104</v>
      </c>
      <c r="AD9" s="14">
        <v>0.40183798795264303</v>
      </c>
      <c r="AE9" s="14"/>
      <c r="AF9" s="14">
        <v>0.64641783774209705</v>
      </c>
      <c r="AG9" s="14">
        <v>0.632273151956525</v>
      </c>
      <c r="AH9" s="14">
        <v>0.63805326756817005</v>
      </c>
      <c r="AI9" s="14">
        <v>0.61075920527605299</v>
      </c>
      <c r="AJ9" s="14">
        <v>0.54772621189452297</v>
      </c>
      <c r="AK9" s="14"/>
      <c r="AL9" s="14">
        <v>0.62242330831723902</v>
      </c>
      <c r="AM9" s="14">
        <v>0.67685141019029904</v>
      </c>
      <c r="AN9" s="14">
        <v>0.53425349583438198</v>
      </c>
      <c r="AO9" s="14"/>
      <c r="AP9" s="14">
        <v>0.57267031376573996</v>
      </c>
      <c r="AQ9" s="14">
        <v>0.65873640484149898</v>
      </c>
      <c r="AR9" s="14"/>
      <c r="AS9" s="14">
        <v>0.60716057361298403</v>
      </c>
      <c r="AT9" s="14">
        <v>0.64624096636867001</v>
      </c>
      <c r="AU9" s="14"/>
      <c r="AV9" s="14">
        <v>0.65707381202427395</v>
      </c>
      <c r="AW9" s="14">
        <v>0.61512628886093601</v>
      </c>
      <c r="AX9" s="14"/>
      <c r="AY9" s="14">
        <v>0.62614067632222303</v>
      </c>
      <c r="AZ9" s="14">
        <v>0.62119140563856301</v>
      </c>
      <c r="BA9" s="14"/>
      <c r="BB9" s="14">
        <v>0.61126407396349602</v>
      </c>
      <c r="BC9" s="14">
        <v>0.72384608579832899</v>
      </c>
    </row>
    <row r="10" spans="2:55" ht="29" x14ac:dyDescent="0.35">
      <c r="B10" s="15" t="s">
        <v>466</v>
      </c>
      <c r="C10" s="14">
        <v>0.29021116146336801</v>
      </c>
      <c r="D10" s="14">
        <v>0.31167603646140501</v>
      </c>
      <c r="E10" s="14">
        <v>0.26965214653278602</v>
      </c>
      <c r="F10" s="14"/>
      <c r="G10" s="14">
        <v>0.25938251186493799</v>
      </c>
      <c r="H10" s="14">
        <v>0.32740336412897297</v>
      </c>
      <c r="I10" s="14">
        <v>0.32549366512735001</v>
      </c>
      <c r="J10" s="14">
        <v>0.24470265751026399</v>
      </c>
      <c r="K10" s="14">
        <v>0.18487616041706301</v>
      </c>
      <c r="L10" s="14">
        <v>0.352654057232622</v>
      </c>
      <c r="M10" s="14"/>
      <c r="N10" s="14">
        <v>0.26687727818373802</v>
      </c>
      <c r="O10" s="14">
        <v>0.34073742932315798</v>
      </c>
      <c r="P10" s="14">
        <v>0.21055705598150501</v>
      </c>
      <c r="Q10" s="14">
        <v>0.32760519647748798</v>
      </c>
      <c r="R10" s="14"/>
      <c r="S10" s="14">
        <v>0.30695475283371798</v>
      </c>
      <c r="T10" s="14">
        <v>0.31634295280816299</v>
      </c>
      <c r="U10" s="14">
        <v>0.323685615437594</v>
      </c>
      <c r="V10" s="14">
        <v>0.326435399562507</v>
      </c>
      <c r="W10" s="14">
        <v>0.29641115544674002</v>
      </c>
      <c r="X10" s="14">
        <v>0.26323375026288598</v>
      </c>
      <c r="Y10" s="14">
        <v>0.307200736080952</v>
      </c>
      <c r="Z10" s="14">
        <v>0.220620542345253</v>
      </c>
      <c r="AA10" s="14">
        <v>0.23944052563805401</v>
      </c>
      <c r="AB10" s="14">
        <v>0.21696805094744501</v>
      </c>
      <c r="AC10" s="14">
        <v>0.21794118400012699</v>
      </c>
      <c r="AD10" s="14">
        <v>0.43529337714051902</v>
      </c>
      <c r="AE10" s="14"/>
      <c r="AF10" s="14">
        <v>0.31433324164254001</v>
      </c>
      <c r="AG10" s="14">
        <v>0.25219307436841298</v>
      </c>
      <c r="AH10" s="14">
        <v>0.28724232456732601</v>
      </c>
      <c r="AI10" s="14">
        <v>0.27819934511333799</v>
      </c>
      <c r="AJ10" s="14">
        <v>0.33365546634820398</v>
      </c>
      <c r="AK10" s="14"/>
      <c r="AL10" s="14">
        <v>0.28067249251145499</v>
      </c>
      <c r="AM10" s="14">
        <v>0.30226363618223401</v>
      </c>
      <c r="AN10" s="14">
        <v>0.38111058427206201</v>
      </c>
      <c r="AO10" s="14"/>
      <c r="AP10" s="14">
        <v>0.33063379989321501</v>
      </c>
      <c r="AQ10" s="14">
        <v>0.25844025457513697</v>
      </c>
      <c r="AR10" s="14"/>
      <c r="AS10" s="14">
        <v>0.33207754266706402</v>
      </c>
      <c r="AT10" s="14">
        <v>0.243684700220652</v>
      </c>
      <c r="AU10" s="14"/>
      <c r="AV10" s="14">
        <v>0.291941288097746</v>
      </c>
      <c r="AW10" s="14">
        <v>0.28887145729900399</v>
      </c>
      <c r="AX10" s="14"/>
      <c r="AY10" s="14">
        <v>0.30090331239969498</v>
      </c>
      <c r="AZ10" s="14">
        <v>0.27314167806753298</v>
      </c>
      <c r="BA10" s="14"/>
      <c r="BB10" s="14">
        <v>0.31062673316470002</v>
      </c>
      <c r="BC10" s="14">
        <v>0.19616991060321301</v>
      </c>
    </row>
    <row r="11" spans="2:55" x14ac:dyDescent="0.35">
      <c r="B11" s="15" t="s">
        <v>205</v>
      </c>
      <c r="C11" s="20">
        <v>8.8138992621594303E-2</v>
      </c>
      <c r="D11" s="20">
        <v>9.6876327378985494E-2</v>
      </c>
      <c r="E11" s="20">
        <v>7.9770390626608095E-2</v>
      </c>
      <c r="F11" s="20"/>
      <c r="G11" s="20">
        <v>6.2771232718324105E-2</v>
      </c>
      <c r="H11" s="20">
        <v>6.4177988279666004E-2</v>
      </c>
      <c r="I11" s="20">
        <v>4.9350889731982601E-2</v>
      </c>
      <c r="J11" s="20">
        <v>0.15426523333662201</v>
      </c>
      <c r="K11" s="20">
        <v>8.8938230701620796E-2</v>
      </c>
      <c r="L11" s="20">
        <v>0.104906403059763</v>
      </c>
      <c r="M11" s="20"/>
      <c r="N11" s="20">
        <v>6.6291454831976501E-2</v>
      </c>
      <c r="O11" s="20">
        <v>0.105460767225493</v>
      </c>
      <c r="P11" s="20">
        <v>0.11296679511325</v>
      </c>
      <c r="Q11" s="20">
        <v>7.5461549155889901E-2</v>
      </c>
      <c r="R11" s="20"/>
      <c r="S11" s="20">
        <v>5.3771739699535803E-2</v>
      </c>
      <c r="T11" s="20">
        <v>4.4531739467761997E-2</v>
      </c>
      <c r="U11" s="20">
        <v>5.0278790422041697E-2</v>
      </c>
      <c r="V11" s="20">
        <v>0.112594741458465</v>
      </c>
      <c r="W11" s="20">
        <v>0.107877016916722</v>
      </c>
      <c r="X11" s="20">
        <v>5.4206016505087898E-2</v>
      </c>
      <c r="Y11" s="20">
        <v>7.3550396339363402E-2</v>
      </c>
      <c r="Z11" s="20">
        <v>0.136430116171666</v>
      </c>
      <c r="AA11" s="20">
        <v>0.15156224562373199</v>
      </c>
      <c r="AB11" s="20">
        <v>0.16756227966440501</v>
      </c>
      <c r="AC11" s="20">
        <v>4.2556828387051597E-2</v>
      </c>
      <c r="AD11" s="20">
        <v>0.162868634906839</v>
      </c>
      <c r="AE11" s="20"/>
      <c r="AF11" s="20">
        <v>3.9248920615362802E-2</v>
      </c>
      <c r="AG11" s="20">
        <v>0.115533773675063</v>
      </c>
      <c r="AH11" s="20">
        <v>7.4704407864504094E-2</v>
      </c>
      <c r="AI11" s="20">
        <v>0.11104144961060899</v>
      </c>
      <c r="AJ11" s="20">
        <v>0.11861832175727299</v>
      </c>
      <c r="AK11" s="20"/>
      <c r="AL11" s="20">
        <v>9.6904199171306105E-2</v>
      </c>
      <c r="AM11" s="20">
        <v>2.0884953627467302E-2</v>
      </c>
      <c r="AN11" s="20">
        <v>8.46359198935554E-2</v>
      </c>
      <c r="AO11" s="20"/>
      <c r="AP11" s="20">
        <v>9.6695886341045201E-2</v>
      </c>
      <c r="AQ11" s="20">
        <v>8.2823340583364199E-2</v>
      </c>
      <c r="AR11" s="20"/>
      <c r="AS11" s="20">
        <v>6.0761883719951497E-2</v>
      </c>
      <c r="AT11" s="20">
        <v>0.110074333410678</v>
      </c>
      <c r="AU11" s="20"/>
      <c r="AV11" s="20">
        <v>5.0984899877980001E-2</v>
      </c>
      <c r="AW11" s="20">
        <v>9.6002253840060503E-2</v>
      </c>
      <c r="AX11" s="20"/>
      <c r="AY11" s="20">
        <v>7.2956011278081601E-2</v>
      </c>
      <c r="AZ11" s="20">
        <v>0.105666916293903</v>
      </c>
      <c r="BA11" s="20"/>
      <c r="BB11" s="20">
        <v>7.8109192871803498E-2</v>
      </c>
      <c r="BC11" s="20">
        <v>7.99840035984581E-2</v>
      </c>
    </row>
    <row r="12" spans="2:55" x14ac:dyDescent="0.35">
      <c r="B12" s="16" t="s">
        <v>384</v>
      </c>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480</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418</v>
      </c>
      <c r="D7" s="10">
        <v>210</v>
      </c>
      <c r="E7" s="10">
        <v>207</v>
      </c>
      <c r="F7" s="10"/>
      <c r="G7" s="10">
        <v>49</v>
      </c>
      <c r="H7" s="10">
        <v>79</v>
      </c>
      <c r="I7" s="10">
        <v>66</v>
      </c>
      <c r="J7" s="10">
        <v>57</v>
      </c>
      <c r="K7" s="10">
        <v>73</v>
      </c>
      <c r="L7" s="10">
        <v>94</v>
      </c>
      <c r="M7" s="10"/>
      <c r="N7" s="10">
        <v>139</v>
      </c>
      <c r="O7" s="10">
        <v>112</v>
      </c>
      <c r="P7" s="10">
        <v>78</v>
      </c>
      <c r="Q7" s="10">
        <v>89</v>
      </c>
      <c r="R7" s="10"/>
      <c r="S7" s="10">
        <v>68</v>
      </c>
      <c r="T7" s="10">
        <v>42</v>
      </c>
      <c r="U7" s="10">
        <v>32</v>
      </c>
      <c r="V7" s="10">
        <v>41</v>
      </c>
      <c r="W7" s="10">
        <v>45</v>
      </c>
      <c r="X7" s="10">
        <v>36</v>
      </c>
      <c r="Y7" s="10">
        <v>35</v>
      </c>
      <c r="Z7" s="10">
        <v>16</v>
      </c>
      <c r="AA7" s="10">
        <v>43</v>
      </c>
      <c r="AB7" s="10">
        <v>26</v>
      </c>
      <c r="AC7" s="10">
        <v>20</v>
      </c>
      <c r="AD7" s="10">
        <v>14</v>
      </c>
      <c r="AE7" s="10"/>
      <c r="AF7" s="10">
        <v>94</v>
      </c>
      <c r="AG7" s="10">
        <v>139</v>
      </c>
      <c r="AH7" s="10">
        <v>37</v>
      </c>
      <c r="AI7" s="10">
        <v>52</v>
      </c>
      <c r="AJ7" s="10">
        <v>18</v>
      </c>
      <c r="AK7" s="10"/>
      <c r="AL7" s="10">
        <v>342</v>
      </c>
      <c r="AM7" s="10">
        <v>53</v>
      </c>
      <c r="AN7" s="10">
        <v>23</v>
      </c>
      <c r="AO7" s="10"/>
      <c r="AP7" s="10">
        <v>176</v>
      </c>
      <c r="AQ7" s="10">
        <v>239</v>
      </c>
      <c r="AR7" s="10"/>
      <c r="AS7" s="10">
        <v>235</v>
      </c>
      <c r="AT7" s="10">
        <v>173</v>
      </c>
      <c r="AU7" s="10"/>
      <c r="AV7" s="10">
        <v>93</v>
      </c>
      <c r="AW7" s="10">
        <v>314</v>
      </c>
      <c r="AX7" s="10"/>
      <c r="AY7" s="10">
        <v>291</v>
      </c>
      <c r="AZ7" s="10">
        <v>43</v>
      </c>
      <c r="BA7" s="10"/>
      <c r="BB7" s="10">
        <v>293</v>
      </c>
      <c r="BC7" s="10">
        <v>38</v>
      </c>
    </row>
    <row r="8" spans="2:55" ht="30" customHeight="1" x14ac:dyDescent="0.35">
      <c r="B8" s="11" t="s">
        <v>19</v>
      </c>
      <c r="C8" s="11">
        <v>424</v>
      </c>
      <c r="D8" s="11">
        <v>218</v>
      </c>
      <c r="E8" s="11">
        <v>205</v>
      </c>
      <c r="F8" s="11"/>
      <c r="G8" s="11">
        <v>59</v>
      </c>
      <c r="H8" s="11">
        <v>82</v>
      </c>
      <c r="I8" s="11">
        <v>66</v>
      </c>
      <c r="J8" s="11">
        <v>58</v>
      </c>
      <c r="K8" s="11">
        <v>71</v>
      </c>
      <c r="L8" s="11">
        <v>88</v>
      </c>
      <c r="M8" s="11"/>
      <c r="N8" s="11">
        <v>129</v>
      </c>
      <c r="O8" s="11">
        <v>105</v>
      </c>
      <c r="P8" s="11">
        <v>95</v>
      </c>
      <c r="Q8" s="11">
        <v>95</v>
      </c>
      <c r="R8" s="11"/>
      <c r="S8" s="11">
        <v>72</v>
      </c>
      <c r="T8" s="11">
        <v>41</v>
      </c>
      <c r="U8" s="11">
        <v>30</v>
      </c>
      <c r="V8" s="11">
        <v>39</v>
      </c>
      <c r="W8" s="11">
        <v>41</v>
      </c>
      <c r="X8" s="11">
        <v>35</v>
      </c>
      <c r="Y8" s="11">
        <v>34</v>
      </c>
      <c r="Z8" s="11">
        <v>15</v>
      </c>
      <c r="AA8" s="11">
        <v>42</v>
      </c>
      <c r="AB8" s="11">
        <v>28</v>
      </c>
      <c r="AC8" s="11">
        <v>21</v>
      </c>
      <c r="AD8" s="11">
        <v>26</v>
      </c>
      <c r="AE8" s="11"/>
      <c r="AF8" s="11">
        <v>90</v>
      </c>
      <c r="AG8" s="11">
        <v>136</v>
      </c>
      <c r="AH8" s="11">
        <v>36</v>
      </c>
      <c r="AI8" s="11">
        <v>54</v>
      </c>
      <c r="AJ8" s="11">
        <v>20</v>
      </c>
      <c r="AK8" s="11"/>
      <c r="AL8" s="11">
        <v>346</v>
      </c>
      <c r="AM8" s="11">
        <v>57</v>
      </c>
      <c r="AN8" s="11">
        <v>20</v>
      </c>
      <c r="AO8" s="11"/>
      <c r="AP8" s="11">
        <v>180</v>
      </c>
      <c r="AQ8" s="11">
        <v>241</v>
      </c>
      <c r="AR8" s="11"/>
      <c r="AS8" s="11">
        <v>240</v>
      </c>
      <c r="AT8" s="11">
        <v>172</v>
      </c>
      <c r="AU8" s="11"/>
      <c r="AV8" s="11">
        <v>93</v>
      </c>
      <c r="AW8" s="11">
        <v>319</v>
      </c>
      <c r="AX8" s="11"/>
      <c r="AY8" s="11">
        <v>297</v>
      </c>
      <c r="AZ8" s="11">
        <v>41</v>
      </c>
      <c r="BA8" s="11"/>
      <c r="BB8" s="11">
        <v>296</v>
      </c>
      <c r="BC8" s="11">
        <v>38</v>
      </c>
    </row>
    <row r="9" spans="2:55" ht="29" x14ac:dyDescent="0.35">
      <c r="B9" s="15" t="s">
        <v>465</v>
      </c>
      <c r="C9" s="14">
        <v>0.52872647453362198</v>
      </c>
      <c r="D9" s="14">
        <v>0.49834830083635101</v>
      </c>
      <c r="E9" s="14">
        <v>0.55876058504807702</v>
      </c>
      <c r="F9" s="14"/>
      <c r="G9" s="14">
        <v>0.42973955538323899</v>
      </c>
      <c r="H9" s="14">
        <v>0.52149569990370404</v>
      </c>
      <c r="I9" s="14">
        <v>0.53699402965917498</v>
      </c>
      <c r="J9" s="14">
        <v>0.52981660380761597</v>
      </c>
      <c r="K9" s="14">
        <v>0.64688959693174397</v>
      </c>
      <c r="L9" s="14">
        <v>0.500445463430644</v>
      </c>
      <c r="M9" s="14"/>
      <c r="N9" s="14">
        <v>0.56577501899243299</v>
      </c>
      <c r="O9" s="14">
        <v>0.51464655114511904</v>
      </c>
      <c r="P9" s="14">
        <v>0.56401545545846499</v>
      </c>
      <c r="Q9" s="14">
        <v>0.45869715282130902</v>
      </c>
      <c r="R9" s="14"/>
      <c r="S9" s="14">
        <v>0.58680635739158205</v>
      </c>
      <c r="T9" s="14">
        <v>0.58203151283447196</v>
      </c>
      <c r="U9" s="14">
        <v>0.46763331292937199</v>
      </c>
      <c r="V9" s="14">
        <v>0.48866918393331399</v>
      </c>
      <c r="W9" s="14">
        <v>0.59832883266455505</v>
      </c>
      <c r="X9" s="14">
        <v>0.60950591458668602</v>
      </c>
      <c r="Y9" s="14">
        <v>0.66389747173490998</v>
      </c>
      <c r="Z9" s="14">
        <v>0.43702134263057901</v>
      </c>
      <c r="AA9" s="14">
        <v>0.56036324850026398</v>
      </c>
      <c r="AB9" s="14">
        <v>0.36838053257394998</v>
      </c>
      <c r="AC9" s="14">
        <v>0.41191429038709598</v>
      </c>
      <c r="AD9" s="14">
        <v>0.287946495894356</v>
      </c>
      <c r="AE9" s="14"/>
      <c r="AF9" s="14">
        <v>0.56931582685334703</v>
      </c>
      <c r="AG9" s="14">
        <v>0.596299690208688</v>
      </c>
      <c r="AH9" s="14">
        <v>0.46606368406010201</v>
      </c>
      <c r="AI9" s="14">
        <v>0.58694204190895305</v>
      </c>
      <c r="AJ9" s="14">
        <v>0.631718894887775</v>
      </c>
      <c r="AK9" s="14"/>
      <c r="AL9" s="14">
        <v>0.51823133993000203</v>
      </c>
      <c r="AM9" s="14">
        <v>0.66356093660008197</v>
      </c>
      <c r="AN9" s="14">
        <v>0.32799074844183801</v>
      </c>
      <c r="AO9" s="14"/>
      <c r="AP9" s="14">
        <v>0.45761655824686398</v>
      </c>
      <c r="AQ9" s="14">
        <v>0.57581613029958401</v>
      </c>
      <c r="AR9" s="14"/>
      <c r="AS9" s="14">
        <v>0.521052014336017</v>
      </c>
      <c r="AT9" s="14">
        <v>0.536067333749909</v>
      </c>
      <c r="AU9" s="14"/>
      <c r="AV9" s="14">
        <v>0.63003302014436502</v>
      </c>
      <c r="AW9" s="14">
        <v>0.497313738237534</v>
      </c>
      <c r="AX9" s="14"/>
      <c r="AY9" s="14">
        <v>0.547469300926133</v>
      </c>
      <c r="AZ9" s="14">
        <v>0.46271104980316702</v>
      </c>
      <c r="BA9" s="14"/>
      <c r="BB9" s="14">
        <v>0.54515982175554401</v>
      </c>
      <c r="BC9" s="14">
        <v>0.42330449976004803</v>
      </c>
    </row>
    <row r="10" spans="2:55" ht="29" x14ac:dyDescent="0.35">
      <c r="B10" s="15" t="s">
        <v>466</v>
      </c>
      <c r="C10" s="14">
        <v>0.368116923978282</v>
      </c>
      <c r="D10" s="14">
        <v>0.41896300639517198</v>
      </c>
      <c r="E10" s="14">
        <v>0.31578305270398499</v>
      </c>
      <c r="F10" s="14"/>
      <c r="G10" s="14">
        <v>0.47642969189974399</v>
      </c>
      <c r="H10" s="14">
        <v>0.37514065315853301</v>
      </c>
      <c r="I10" s="14">
        <v>0.31628949228376602</v>
      </c>
      <c r="J10" s="14">
        <v>0.37144821112950399</v>
      </c>
      <c r="K10" s="14">
        <v>0.26009442515507403</v>
      </c>
      <c r="L10" s="14">
        <v>0.41204681807182197</v>
      </c>
      <c r="M10" s="14"/>
      <c r="N10" s="14">
        <v>0.35550851373648201</v>
      </c>
      <c r="O10" s="14">
        <v>0.37084544814981801</v>
      </c>
      <c r="P10" s="14">
        <v>0.338578002600737</v>
      </c>
      <c r="Q10" s="14">
        <v>0.41175430787920803</v>
      </c>
      <c r="R10" s="14"/>
      <c r="S10" s="14">
        <v>0.34006649315766901</v>
      </c>
      <c r="T10" s="14">
        <v>0.35980712059256598</v>
      </c>
      <c r="U10" s="14">
        <v>0.391797369202527</v>
      </c>
      <c r="V10" s="14">
        <v>0.45551831770394602</v>
      </c>
      <c r="W10" s="14">
        <v>0.30350527950173001</v>
      </c>
      <c r="X10" s="14">
        <v>0.27129376884985201</v>
      </c>
      <c r="Y10" s="14">
        <v>0.247579936518251</v>
      </c>
      <c r="Z10" s="14">
        <v>0.195023652283664</v>
      </c>
      <c r="AA10" s="14">
        <v>0.26104967151793501</v>
      </c>
      <c r="AB10" s="14">
        <v>0.53376264641808902</v>
      </c>
      <c r="AC10" s="14">
        <v>0.45429475097660399</v>
      </c>
      <c r="AD10" s="14">
        <v>0.71205350410564405</v>
      </c>
      <c r="AE10" s="14"/>
      <c r="AF10" s="14">
        <v>0.34595593256185497</v>
      </c>
      <c r="AG10" s="14">
        <v>0.30515474567192602</v>
      </c>
      <c r="AH10" s="14">
        <v>0.458313480708475</v>
      </c>
      <c r="AI10" s="14">
        <v>0.306793839952057</v>
      </c>
      <c r="AJ10" s="14">
        <v>0.30634358920642801</v>
      </c>
      <c r="AK10" s="14"/>
      <c r="AL10" s="14">
        <v>0.377663214462649</v>
      </c>
      <c r="AM10" s="14">
        <v>0.250780685774106</v>
      </c>
      <c r="AN10" s="14">
        <v>0.53574497784018904</v>
      </c>
      <c r="AO10" s="14"/>
      <c r="AP10" s="14">
        <v>0.409990332910315</v>
      </c>
      <c r="AQ10" s="14">
        <v>0.34150696593987101</v>
      </c>
      <c r="AR10" s="14"/>
      <c r="AS10" s="14">
        <v>0.39034349412173802</v>
      </c>
      <c r="AT10" s="14">
        <v>0.35105721023554198</v>
      </c>
      <c r="AU10" s="14"/>
      <c r="AV10" s="14">
        <v>0.32383093444159</v>
      </c>
      <c r="AW10" s="14">
        <v>0.39147338940649701</v>
      </c>
      <c r="AX10" s="14"/>
      <c r="AY10" s="14">
        <v>0.36091300478972999</v>
      </c>
      <c r="AZ10" s="14">
        <v>0.42498263543082598</v>
      </c>
      <c r="BA10" s="14"/>
      <c r="BB10" s="14">
        <v>0.37555891292524202</v>
      </c>
      <c r="BC10" s="14">
        <v>0.399831857634313</v>
      </c>
    </row>
    <row r="11" spans="2:55" x14ac:dyDescent="0.35">
      <c r="B11" s="15" t="s">
        <v>205</v>
      </c>
      <c r="C11" s="20">
        <v>0.10315660148809599</v>
      </c>
      <c r="D11" s="20">
        <v>8.2688692768476402E-2</v>
      </c>
      <c r="E11" s="20">
        <v>0.12545636224793799</v>
      </c>
      <c r="F11" s="20"/>
      <c r="G11" s="20">
        <v>9.3830752717017005E-2</v>
      </c>
      <c r="H11" s="20">
        <v>0.103363646937763</v>
      </c>
      <c r="I11" s="20">
        <v>0.14671647805705901</v>
      </c>
      <c r="J11" s="20">
        <v>9.8735185062879996E-2</v>
      </c>
      <c r="K11" s="20">
        <v>9.3015977913182502E-2</v>
      </c>
      <c r="L11" s="20">
        <v>8.7507718497533901E-2</v>
      </c>
      <c r="M11" s="20"/>
      <c r="N11" s="20">
        <v>7.8716467271085597E-2</v>
      </c>
      <c r="O11" s="20">
        <v>0.11450800070506301</v>
      </c>
      <c r="P11" s="20">
        <v>9.74065419407973E-2</v>
      </c>
      <c r="Q11" s="20">
        <v>0.12954853929948301</v>
      </c>
      <c r="R11" s="20"/>
      <c r="S11" s="20">
        <v>7.3127149450749801E-2</v>
      </c>
      <c r="T11" s="20">
        <v>5.8161366572962801E-2</v>
      </c>
      <c r="U11" s="20">
        <v>0.14056931786810101</v>
      </c>
      <c r="V11" s="20">
        <v>5.5812498362740402E-2</v>
      </c>
      <c r="W11" s="20">
        <v>9.8165887833715201E-2</v>
      </c>
      <c r="X11" s="20">
        <v>0.119200316563462</v>
      </c>
      <c r="Y11" s="20">
        <v>8.8522591746839102E-2</v>
      </c>
      <c r="Z11" s="20">
        <v>0.36795500508575701</v>
      </c>
      <c r="AA11" s="20">
        <v>0.17858707998180101</v>
      </c>
      <c r="AB11" s="20">
        <v>9.7856821007960504E-2</v>
      </c>
      <c r="AC11" s="20">
        <v>0.133790958636299</v>
      </c>
      <c r="AD11" s="20">
        <v>0</v>
      </c>
      <c r="AE11" s="20"/>
      <c r="AF11" s="20">
        <v>8.4728240584797901E-2</v>
      </c>
      <c r="AG11" s="20">
        <v>9.8545564119386406E-2</v>
      </c>
      <c r="AH11" s="20">
        <v>7.5622835231422506E-2</v>
      </c>
      <c r="AI11" s="20">
        <v>0.10626411813899</v>
      </c>
      <c r="AJ11" s="20">
        <v>6.19375159057967E-2</v>
      </c>
      <c r="AK11" s="20"/>
      <c r="AL11" s="20">
        <v>0.104105445607349</v>
      </c>
      <c r="AM11" s="20">
        <v>8.5658377625811702E-2</v>
      </c>
      <c r="AN11" s="20">
        <v>0.13626427371797301</v>
      </c>
      <c r="AO11" s="20"/>
      <c r="AP11" s="20">
        <v>0.13239310884282099</v>
      </c>
      <c r="AQ11" s="20">
        <v>8.2676903760543999E-2</v>
      </c>
      <c r="AR11" s="20"/>
      <c r="AS11" s="20">
        <v>8.8604491542244604E-2</v>
      </c>
      <c r="AT11" s="20">
        <v>0.112875456014549</v>
      </c>
      <c r="AU11" s="20"/>
      <c r="AV11" s="20">
        <v>4.6136045414045E-2</v>
      </c>
      <c r="AW11" s="20">
        <v>0.11121287235596899</v>
      </c>
      <c r="AX11" s="20"/>
      <c r="AY11" s="20">
        <v>9.1617694284136506E-2</v>
      </c>
      <c r="AZ11" s="20">
        <v>0.112306314766007</v>
      </c>
      <c r="BA11" s="20"/>
      <c r="BB11" s="20">
        <v>7.9281265319214297E-2</v>
      </c>
      <c r="BC11" s="20">
        <v>0.17686364260564</v>
      </c>
    </row>
    <row r="12" spans="2:55" x14ac:dyDescent="0.35">
      <c r="B12" s="16" t="s">
        <v>384</v>
      </c>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481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427</v>
      </c>
      <c r="D7" s="10">
        <v>225</v>
      </c>
      <c r="E7" s="10">
        <v>202</v>
      </c>
      <c r="F7" s="10"/>
      <c r="G7" s="10">
        <v>59</v>
      </c>
      <c r="H7" s="10">
        <v>85</v>
      </c>
      <c r="I7" s="10">
        <v>72</v>
      </c>
      <c r="J7" s="10">
        <v>64</v>
      </c>
      <c r="K7" s="10">
        <v>59</v>
      </c>
      <c r="L7" s="10">
        <v>88</v>
      </c>
      <c r="M7" s="10"/>
      <c r="N7" s="10">
        <v>138</v>
      </c>
      <c r="O7" s="10">
        <v>116</v>
      </c>
      <c r="P7" s="10">
        <v>87</v>
      </c>
      <c r="Q7" s="10">
        <v>86</v>
      </c>
      <c r="R7" s="10"/>
      <c r="S7" s="10">
        <v>64</v>
      </c>
      <c r="T7" s="10">
        <v>35</v>
      </c>
      <c r="U7" s="10">
        <v>32</v>
      </c>
      <c r="V7" s="10">
        <v>40</v>
      </c>
      <c r="W7" s="10">
        <v>38</v>
      </c>
      <c r="X7" s="10">
        <v>36</v>
      </c>
      <c r="Y7" s="10">
        <v>34</v>
      </c>
      <c r="Z7" s="10">
        <v>15</v>
      </c>
      <c r="AA7" s="10">
        <v>54</v>
      </c>
      <c r="AB7" s="10">
        <v>38</v>
      </c>
      <c r="AC7" s="10">
        <v>29</v>
      </c>
      <c r="AD7" s="10">
        <v>12</v>
      </c>
      <c r="AE7" s="10"/>
      <c r="AF7" s="10">
        <v>102</v>
      </c>
      <c r="AG7" s="10">
        <v>143</v>
      </c>
      <c r="AH7" s="10">
        <v>40</v>
      </c>
      <c r="AI7" s="10">
        <v>51</v>
      </c>
      <c r="AJ7" s="10">
        <v>20</v>
      </c>
      <c r="AK7" s="10"/>
      <c r="AL7" s="10">
        <v>341</v>
      </c>
      <c r="AM7" s="10">
        <v>58</v>
      </c>
      <c r="AN7" s="10">
        <v>28</v>
      </c>
      <c r="AO7" s="10"/>
      <c r="AP7" s="10">
        <v>176</v>
      </c>
      <c r="AQ7" s="10">
        <v>246</v>
      </c>
      <c r="AR7" s="10"/>
      <c r="AS7" s="10">
        <v>255</v>
      </c>
      <c r="AT7" s="10">
        <v>165</v>
      </c>
      <c r="AU7" s="10"/>
      <c r="AV7" s="10">
        <v>123</v>
      </c>
      <c r="AW7" s="10">
        <v>298</v>
      </c>
      <c r="AX7" s="10"/>
      <c r="AY7" s="10">
        <v>304</v>
      </c>
      <c r="AZ7" s="10">
        <v>35</v>
      </c>
      <c r="BA7" s="10"/>
      <c r="BB7" s="10">
        <v>306</v>
      </c>
      <c r="BC7" s="10">
        <v>40</v>
      </c>
    </row>
    <row r="8" spans="2:55" ht="30" customHeight="1" x14ac:dyDescent="0.35">
      <c r="B8" s="11" t="s">
        <v>19</v>
      </c>
      <c r="C8" s="11">
        <v>439</v>
      </c>
      <c r="D8" s="11">
        <v>236</v>
      </c>
      <c r="E8" s="11">
        <v>203</v>
      </c>
      <c r="F8" s="11"/>
      <c r="G8" s="11">
        <v>75</v>
      </c>
      <c r="H8" s="11">
        <v>89</v>
      </c>
      <c r="I8" s="11">
        <v>70</v>
      </c>
      <c r="J8" s="11">
        <v>64</v>
      </c>
      <c r="K8" s="11">
        <v>58</v>
      </c>
      <c r="L8" s="11">
        <v>84</v>
      </c>
      <c r="M8" s="11"/>
      <c r="N8" s="11">
        <v>130</v>
      </c>
      <c r="O8" s="11">
        <v>109</v>
      </c>
      <c r="P8" s="11">
        <v>107</v>
      </c>
      <c r="Q8" s="11">
        <v>93</v>
      </c>
      <c r="R8" s="11"/>
      <c r="S8" s="11">
        <v>66</v>
      </c>
      <c r="T8" s="11">
        <v>35</v>
      </c>
      <c r="U8" s="11">
        <v>32</v>
      </c>
      <c r="V8" s="11">
        <v>39</v>
      </c>
      <c r="W8" s="11">
        <v>38</v>
      </c>
      <c r="X8" s="11">
        <v>35</v>
      </c>
      <c r="Y8" s="11">
        <v>34</v>
      </c>
      <c r="Z8" s="11">
        <v>14</v>
      </c>
      <c r="AA8" s="11">
        <v>52</v>
      </c>
      <c r="AB8" s="11">
        <v>43</v>
      </c>
      <c r="AC8" s="11">
        <v>31</v>
      </c>
      <c r="AD8" s="11">
        <v>21</v>
      </c>
      <c r="AE8" s="11"/>
      <c r="AF8" s="11">
        <v>99</v>
      </c>
      <c r="AG8" s="11">
        <v>147</v>
      </c>
      <c r="AH8" s="11">
        <v>40</v>
      </c>
      <c r="AI8" s="11">
        <v>55</v>
      </c>
      <c r="AJ8" s="11">
        <v>22</v>
      </c>
      <c r="AK8" s="11"/>
      <c r="AL8" s="11">
        <v>348</v>
      </c>
      <c r="AM8" s="11">
        <v>63</v>
      </c>
      <c r="AN8" s="11">
        <v>28</v>
      </c>
      <c r="AO8" s="11"/>
      <c r="AP8" s="11">
        <v>183</v>
      </c>
      <c r="AQ8" s="11">
        <v>250</v>
      </c>
      <c r="AR8" s="11"/>
      <c r="AS8" s="11">
        <v>264</v>
      </c>
      <c r="AT8" s="11">
        <v>167</v>
      </c>
      <c r="AU8" s="11"/>
      <c r="AV8" s="11">
        <v>125</v>
      </c>
      <c r="AW8" s="11">
        <v>308</v>
      </c>
      <c r="AX8" s="11"/>
      <c r="AY8" s="11">
        <v>312</v>
      </c>
      <c r="AZ8" s="11">
        <v>34</v>
      </c>
      <c r="BA8" s="11"/>
      <c r="BB8" s="11">
        <v>315</v>
      </c>
      <c r="BC8" s="11">
        <v>42</v>
      </c>
    </row>
    <row r="9" spans="2:55" ht="29" x14ac:dyDescent="0.35">
      <c r="B9" s="15" t="s">
        <v>465</v>
      </c>
      <c r="C9" s="14">
        <v>0.39788456230239799</v>
      </c>
      <c r="D9" s="14">
        <v>0.38388782835381002</v>
      </c>
      <c r="E9" s="14">
        <v>0.41416183098109099</v>
      </c>
      <c r="F9" s="14"/>
      <c r="G9" s="14">
        <v>0.25936139016118798</v>
      </c>
      <c r="H9" s="14">
        <v>0.443592727620789</v>
      </c>
      <c r="I9" s="14">
        <v>0.50321259330846502</v>
      </c>
      <c r="J9" s="14">
        <v>0.32678979951084502</v>
      </c>
      <c r="K9" s="14">
        <v>0.49671205453906703</v>
      </c>
      <c r="L9" s="14">
        <v>0.37063213712895499</v>
      </c>
      <c r="M9" s="14"/>
      <c r="N9" s="14">
        <v>0.43157459436422002</v>
      </c>
      <c r="O9" s="14">
        <v>0.41326405753913298</v>
      </c>
      <c r="P9" s="14">
        <v>0.338101752788667</v>
      </c>
      <c r="Q9" s="14">
        <v>0.401851289941761</v>
      </c>
      <c r="R9" s="14"/>
      <c r="S9" s="14">
        <v>0.42555555110084597</v>
      </c>
      <c r="T9" s="14">
        <v>0.47394917075840198</v>
      </c>
      <c r="U9" s="14">
        <v>0.361842564733031</v>
      </c>
      <c r="V9" s="14">
        <v>0.30354300714239402</v>
      </c>
      <c r="W9" s="14">
        <v>0.34892608914005502</v>
      </c>
      <c r="X9" s="14">
        <v>0.47052032780339298</v>
      </c>
      <c r="Y9" s="14">
        <v>0.48415065939298702</v>
      </c>
      <c r="Z9" s="14">
        <v>0.33423245200417401</v>
      </c>
      <c r="AA9" s="14">
        <v>0.473391570615391</v>
      </c>
      <c r="AB9" s="14">
        <v>0.31714072219905698</v>
      </c>
      <c r="AC9" s="14">
        <v>0.42777950032468698</v>
      </c>
      <c r="AD9" s="14">
        <v>0.21590201011549401</v>
      </c>
      <c r="AE9" s="14"/>
      <c r="AF9" s="14">
        <v>0.44195222637964499</v>
      </c>
      <c r="AG9" s="14">
        <v>0.436955530716998</v>
      </c>
      <c r="AH9" s="14">
        <v>0.364445310249365</v>
      </c>
      <c r="AI9" s="14">
        <v>0.43489026794358299</v>
      </c>
      <c r="AJ9" s="14">
        <v>0.29507401287604901</v>
      </c>
      <c r="AK9" s="14"/>
      <c r="AL9" s="14">
        <v>0.37984728926190903</v>
      </c>
      <c r="AM9" s="14">
        <v>0.47548215325188298</v>
      </c>
      <c r="AN9" s="14">
        <v>0.445646681922379</v>
      </c>
      <c r="AO9" s="14"/>
      <c r="AP9" s="14">
        <v>0.40025059545493502</v>
      </c>
      <c r="AQ9" s="14">
        <v>0.39739330151538999</v>
      </c>
      <c r="AR9" s="14"/>
      <c r="AS9" s="14">
        <v>0.40786548191400601</v>
      </c>
      <c r="AT9" s="14">
        <v>0.39127009327013401</v>
      </c>
      <c r="AU9" s="14"/>
      <c r="AV9" s="14">
        <v>0.40363260873935802</v>
      </c>
      <c r="AW9" s="14">
        <v>0.39663782171699702</v>
      </c>
      <c r="AX9" s="14"/>
      <c r="AY9" s="14">
        <v>0.39513778123266102</v>
      </c>
      <c r="AZ9" s="14">
        <v>0.34240552316061901</v>
      </c>
      <c r="BA9" s="14"/>
      <c r="BB9" s="14">
        <v>0.39233623475773699</v>
      </c>
      <c r="BC9" s="14">
        <v>0.40252782593437098</v>
      </c>
    </row>
    <row r="10" spans="2:55" ht="29" x14ac:dyDescent="0.35">
      <c r="B10" s="15" t="s">
        <v>466</v>
      </c>
      <c r="C10" s="14">
        <v>0.46869190732202698</v>
      </c>
      <c r="D10" s="14">
        <v>0.48724395130200698</v>
      </c>
      <c r="E10" s="14">
        <v>0.44711711669513798</v>
      </c>
      <c r="F10" s="14"/>
      <c r="G10" s="14">
        <v>0.62881853473086402</v>
      </c>
      <c r="H10" s="14">
        <v>0.48235297634013602</v>
      </c>
      <c r="I10" s="14">
        <v>0.40923958643211</v>
      </c>
      <c r="J10" s="14">
        <v>0.47636449438137402</v>
      </c>
      <c r="K10" s="14">
        <v>0.33385859762992098</v>
      </c>
      <c r="L10" s="14">
        <v>0.44844405613114602</v>
      </c>
      <c r="M10" s="14"/>
      <c r="N10" s="14">
        <v>0.44693314132519302</v>
      </c>
      <c r="O10" s="14">
        <v>0.42309021251316298</v>
      </c>
      <c r="P10" s="14">
        <v>0.53108779487665303</v>
      </c>
      <c r="Q10" s="14">
        <v>0.48043145406272503</v>
      </c>
      <c r="R10" s="14"/>
      <c r="S10" s="14">
        <v>0.51531121419589898</v>
      </c>
      <c r="T10" s="14">
        <v>0.47090439644036802</v>
      </c>
      <c r="U10" s="14">
        <v>0.37581387238103903</v>
      </c>
      <c r="V10" s="14">
        <v>0.67652665853301597</v>
      </c>
      <c r="W10" s="14">
        <v>0.45442631382646398</v>
      </c>
      <c r="X10" s="14">
        <v>0.476583151695116</v>
      </c>
      <c r="Y10" s="14">
        <v>0.38886014326332902</v>
      </c>
      <c r="Z10" s="14">
        <v>0.27741926427923402</v>
      </c>
      <c r="AA10" s="14">
        <v>0.346016603072552</v>
      </c>
      <c r="AB10" s="14">
        <v>0.413301169271244</v>
      </c>
      <c r="AC10" s="14">
        <v>0.51027924219685195</v>
      </c>
      <c r="AD10" s="14">
        <v>0.70234142709926295</v>
      </c>
      <c r="AE10" s="14"/>
      <c r="AF10" s="14">
        <v>0.42880755668277498</v>
      </c>
      <c r="AG10" s="14">
        <v>0.42274010076245699</v>
      </c>
      <c r="AH10" s="14">
        <v>0.47454721976576297</v>
      </c>
      <c r="AI10" s="14">
        <v>0.45399601367735698</v>
      </c>
      <c r="AJ10" s="14">
        <v>0.534595907583299</v>
      </c>
      <c r="AK10" s="14"/>
      <c r="AL10" s="14">
        <v>0.46860770949434999</v>
      </c>
      <c r="AM10" s="14">
        <v>0.43109001947091702</v>
      </c>
      <c r="AN10" s="14">
        <v>0.554353318077621</v>
      </c>
      <c r="AO10" s="14"/>
      <c r="AP10" s="14">
        <v>0.47257984840635398</v>
      </c>
      <c r="AQ10" s="14">
        <v>0.46538890474439798</v>
      </c>
      <c r="AR10" s="14"/>
      <c r="AS10" s="14">
        <v>0.48070595238824099</v>
      </c>
      <c r="AT10" s="14">
        <v>0.440758624984534</v>
      </c>
      <c r="AU10" s="14"/>
      <c r="AV10" s="14">
        <v>0.48481262078597398</v>
      </c>
      <c r="AW10" s="14">
        <v>0.46584868636447802</v>
      </c>
      <c r="AX10" s="14"/>
      <c r="AY10" s="14">
        <v>0.47440061269726502</v>
      </c>
      <c r="AZ10" s="14">
        <v>0.52218388349812395</v>
      </c>
      <c r="BA10" s="14"/>
      <c r="BB10" s="14">
        <v>0.47872774591917999</v>
      </c>
      <c r="BC10" s="14">
        <v>0.42008640429215899</v>
      </c>
    </row>
    <row r="11" spans="2:55" x14ac:dyDescent="0.35">
      <c r="B11" s="15" t="s">
        <v>205</v>
      </c>
      <c r="C11" s="20">
        <v>0.133423530375575</v>
      </c>
      <c r="D11" s="20">
        <v>0.12886822034418299</v>
      </c>
      <c r="E11" s="20">
        <v>0.13872105232377099</v>
      </c>
      <c r="F11" s="20"/>
      <c r="G11" s="20">
        <v>0.111820075107948</v>
      </c>
      <c r="H11" s="20">
        <v>7.4054296039075304E-2</v>
      </c>
      <c r="I11" s="20">
        <v>8.7547820259425604E-2</v>
      </c>
      <c r="J11" s="20">
        <v>0.19684570610778099</v>
      </c>
      <c r="K11" s="20">
        <v>0.16942934783101199</v>
      </c>
      <c r="L11" s="20">
        <v>0.18092380673989999</v>
      </c>
      <c r="M11" s="20"/>
      <c r="N11" s="20">
        <v>0.121492264310587</v>
      </c>
      <c r="O11" s="20">
        <v>0.16364572994770499</v>
      </c>
      <c r="P11" s="20">
        <v>0.13081045233468</v>
      </c>
      <c r="Q11" s="20">
        <v>0.117717255995514</v>
      </c>
      <c r="R11" s="20"/>
      <c r="S11" s="20">
        <v>5.9133234703254801E-2</v>
      </c>
      <c r="T11" s="20">
        <v>5.5146432801230202E-2</v>
      </c>
      <c r="U11" s="20">
        <v>0.26234356288593003</v>
      </c>
      <c r="V11" s="20">
        <v>1.99303343245897E-2</v>
      </c>
      <c r="W11" s="20">
        <v>0.196647597033481</v>
      </c>
      <c r="X11" s="20">
        <v>5.28965205014904E-2</v>
      </c>
      <c r="Y11" s="20">
        <v>0.126989197343684</v>
      </c>
      <c r="Z11" s="20">
        <v>0.38834828371659202</v>
      </c>
      <c r="AA11" s="20">
        <v>0.180591826312056</v>
      </c>
      <c r="AB11" s="20">
        <v>0.26955810852969903</v>
      </c>
      <c r="AC11" s="20">
        <v>6.1941257478461402E-2</v>
      </c>
      <c r="AD11" s="20">
        <v>8.1756562785243E-2</v>
      </c>
      <c r="AE11" s="20"/>
      <c r="AF11" s="20">
        <v>0.12924021693758</v>
      </c>
      <c r="AG11" s="20">
        <v>0.14030436852054501</v>
      </c>
      <c r="AH11" s="20">
        <v>0.161007469984872</v>
      </c>
      <c r="AI11" s="20">
        <v>0.11111371837906001</v>
      </c>
      <c r="AJ11" s="20">
        <v>0.17033007954065299</v>
      </c>
      <c r="AK11" s="20"/>
      <c r="AL11" s="20">
        <v>0.15154500124374101</v>
      </c>
      <c r="AM11" s="20">
        <v>9.3427827277200004E-2</v>
      </c>
      <c r="AN11" s="20">
        <v>0</v>
      </c>
      <c r="AO11" s="20"/>
      <c r="AP11" s="20">
        <v>0.127169556138711</v>
      </c>
      <c r="AQ11" s="20">
        <v>0.13721779374021201</v>
      </c>
      <c r="AR11" s="20"/>
      <c r="AS11" s="20">
        <v>0.111428565697752</v>
      </c>
      <c r="AT11" s="20">
        <v>0.16797128174533199</v>
      </c>
      <c r="AU11" s="20"/>
      <c r="AV11" s="20">
        <v>0.111554770474668</v>
      </c>
      <c r="AW11" s="20">
        <v>0.13751349191852399</v>
      </c>
      <c r="AX11" s="20"/>
      <c r="AY11" s="20">
        <v>0.13046160607007401</v>
      </c>
      <c r="AZ11" s="20">
        <v>0.13541059334125699</v>
      </c>
      <c r="BA11" s="20"/>
      <c r="BB11" s="20">
        <v>0.12893601932308399</v>
      </c>
      <c r="BC11" s="20">
        <v>0.17738576977347001</v>
      </c>
    </row>
    <row r="12" spans="2:55" x14ac:dyDescent="0.35">
      <c r="B12" s="16" t="s">
        <v>384</v>
      </c>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486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482</v>
      </c>
      <c r="C9" s="14">
        <v>0.26363861253628701</v>
      </c>
      <c r="D9" s="14">
        <v>0.23759188645417101</v>
      </c>
      <c r="E9" s="14">
        <v>0.28886180028587499</v>
      </c>
      <c r="F9" s="14"/>
      <c r="G9" s="14">
        <v>0.200168992867789</v>
      </c>
      <c r="H9" s="14">
        <v>0.32112543519689601</v>
      </c>
      <c r="I9" s="14">
        <v>0.26634139331246498</v>
      </c>
      <c r="J9" s="14">
        <v>0.256202706974963</v>
      </c>
      <c r="K9" s="14">
        <v>0.26050669627686301</v>
      </c>
      <c r="L9" s="14">
        <v>0.26454325433470399</v>
      </c>
      <c r="M9" s="14"/>
      <c r="N9" s="14">
        <v>0.31116736291710401</v>
      </c>
      <c r="O9" s="14">
        <v>0.245035063570502</v>
      </c>
      <c r="P9" s="14">
        <v>0.26729212719239098</v>
      </c>
      <c r="Q9" s="14">
        <v>0.22862954324029899</v>
      </c>
      <c r="R9" s="14"/>
      <c r="S9" s="14">
        <v>0.31892263209327598</v>
      </c>
      <c r="T9" s="14">
        <v>0.27347542668560199</v>
      </c>
      <c r="U9" s="14">
        <v>0.25223649301152601</v>
      </c>
      <c r="V9" s="14">
        <v>0.23242523253398201</v>
      </c>
      <c r="W9" s="14">
        <v>0.23914613191499901</v>
      </c>
      <c r="X9" s="14">
        <v>0.27405371775322501</v>
      </c>
      <c r="Y9" s="14">
        <v>0.235074593207383</v>
      </c>
      <c r="Z9" s="14">
        <v>0.24044606762839801</v>
      </c>
      <c r="AA9" s="14">
        <v>0.28444293293908901</v>
      </c>
      <c r="AB9" s="14">
        <v>0.25283579130366601</v>
      </c>
      <c r="AC9" s="14">
        <v>0.24840776526351499</v>
      </c>
      <c r="AD9" s="14">
        <v>0.20207131284691601</v>
      </c>
      <c r="AE9" s="14"/>
      <c r="AF9" s="14">
        <v>0.287207169773743</v>
      </c>
      <c r="AG9" s="14">
        <v>0.30869137402495</v>
      </c>
      <c r="AH9" s="14">
        <v>0.24022797965078699</v>
      </c>
      <c r="AI9" s="14">
        <v>0.21056687674663799</v>
      </c>
      <c r="AJ9" s="14">
        <v>0.16590638460061399</v>
      </c>
      <c r="AK9" s="14"/>
      <c r="AL9" s="14">
        <v>0.26143021769226599</v>
      </c>
      <c r="AM9" s="14">
        <v>0.30291885492988702</v>
      </c>
      <c r="AN9" s="14">
        <v>0.22585935674062499</v>
      </c>
      <c r="AO9" s="14"/>
      <c r="AP9" s="14">
        <v>0.22191941132697501</v>
      </c>
      <c r="AQ9" s="14">
        <v>0.30202610876456798</v>
      </c>
      <c r="AR9" s="14"/>
      <c r="AS9" s="14">
        <v>0.26033099225072798</v>
      </c>
      <c r="AT9" s="14">
        <v>0.27772044748270802</v>
      </c>
      <c r="AU9" s="14"/>
      <c r="AV9" s="14">
        <v>0.33915431536103702</v>
      </c>
      <c r="AW9" s="14">
        <v>0.23913590499110399</v>
      </c>
      <c r="AX9" s="14"/>
      <c r="AY9" s="14">
        <v>0.28029273802478899</v>
      </c>
      <c r="AZ9" s="14">
        <v>0.274196838806331</v>
      </c>
      <c r="BA9" s="14"/>
      <c r="BB9" s="14">
        <v>0.281884938110606</v>
      </c>
      <c r="BC9" s="14">
        <v>0.256654311932902</v>
      </c>
    </row>
    <row r="10" spans="2:55" x14ac:dyDescent="0.35">
      <c r="B10" s="15" t="s">
        <v>483</v>
      </c>
      <c r="C10" s="14">
        <v>0.444185378917482</v>
      </c>
      <c r="D10" s="14">
        <v>0.43222859301868799</v>
      </c>
      <c r="E10" s="14">
        <v>0.45521168289281499</v>
      </c>
      <c r="F10" s="14"/>
      <c r="G10" s="14">
        <v>0.52315715365632098</v>
      </c>
      <c r="H10" s="14">
        <v>0.42876573325081702</v>
      </c>
      <c r="I10" s="14">
        <v>0.50638422187448695</v>
      </c>
      <c r="J10" s="14">
        <v>0.44840654490132098</v>
      </c>
      <c r="K10" s="14">
        <v>0.38095359116329403</v>
      </c>
      <c r="L10" s="14">
        <v>0.39292909761546202</v>
      </c>
      <c r="M10" s="14"/>
      <c r="N10" s="14">
        <v>0.43847160446212802</v>
      </c>
      <c r="O10" s="14">
        <v>0.441746044603469</v>
      </c>
      <c r="P10" s="14">
        <v>0.446443751528316</v>
      </c>
      <c r="Q10" s="14">
        <v>0.44841539815708298</v>
      </c>
      <c r="R10" s="14"/>
      <c r="S10" s="14">
        <v>0.46007026084546998</v>
      </c>
      <c r="T10" s="14">
        <v>0.42628496520875803</v>
      </c>
      <c r="U10" s="14">
        <v>0.38739149646773502</v>
      </c>
      <c r="V10" s="14">
        <v>0.39177189917623501</v>
      </c>
      <c r="W10" s="14">
        <v>0.484759595135765</v>
      </c>
      <c r="X10" s="14">
        <v>0.41876301817299799</v>
      </c>
      <c r="Y10" s="14">
        <v>0.43411289633573702</v>
      </c>
      <c r="Z10" s="14">
        <v>0.56053760283716403</v>
      </c>
      <c r="AA10" s="14">
        <v>0.44292769459593501</v>
      </c>
      <c r="AB10" s="14">
        <v>0.45794037304162899</v>
      </c>
      <c r="AC10" s="14">
        <v>0.50354638811963404</v>
      </c>
      <c r="AD10" s="14">
        <v>0.47232228405044302</v>
      </c>
      <c r="AE10" s="14"/>
      <c r="AF10" s="14">
        <v>0.42676615898284698</v>
      </c>
      <c r="AG10" s="14">
        <v>0.46022806251152298</v>
      </c>
      <c r="AH10" s="14">
        <v>0.43659994031332899</v>
      </c>
      <c r="AI10" s="14">
        <v>0.43219391773024401</v>
      </c>
      <c r="AJ10" s="14">
        <v>0.51890573437437804</v>
      </c>
      <c r="AK10" s="14"/>
      <c r="AL10" s="14">
        <v>0.44668387928479197</v>
      </c>
      <c r="AM10" s="14">
        <v>0.49835073883671599</v>
      </c>
      <c r="AN10" s="14">
        <v>0.31245173402355197</v>
      </c>
      <c r="AO10" s="14"/>
      <c r="AP10" s="14">
        <v>0.44529869278011502</v>
      </c>
      <c r="AQ10" s="14">
        <v>0.439247071578932</v>
      </c>
      <c r="AR10" s="14"/>
      <c r="AS10" s="14">
        <v>0.44239359950695201</v>
      </c>
      <c r="AT10" s="14">
        <v>0.43749947318156002</v>
      </c>
      <c r="AU10" s="14"/>
      <c r="AV10" s="14">
        <v>0.43910561453156599</v>
      </c>
      <c r="AW10" s="14">
        <v>0.44816600936695</v>
      </c>
      <c r="AX10" s="14"/>
      <c r="AY10" s="14">
        <v>0.44775957453859699</v>
      </c>
      <c r="AZ10" s="14">
        <v>0.42285026706713102</v>
      </c>
      <c r="BA10" s="14"/>
      <c r="BB10" s="14">
        <v>0.44244038094952598</v>
      </c>
      <c r="BC10" s="14">
        <v>0.47224126856440901</v>
      </c>
    </row>
    <row r="11" spans="2:55" x14ac:dyDescent="0.35">
      <c r="B11" s="15" t="s">
        <v>484</v>
      </c>
      <c r="C11" s="14">
        <v>0.18234479373178999</v>
      </c>
      <c r="D11" s="14">
        <v>0.20981645795911</v>
      </c>
      <c r="E11" s="14">
        <v>0.15605611988800699</v>
      </c>
      <c r="F11" s="14"/>
      <c r="G11" s="14">
        <v>0.19089040906541199</v>
      </c>
      <c r="H11" s="14">
        <v>0.192763390159394</v>
      </c>
      <c r="I11" s="14">
        <v>0.13523232118565101</v>
      </c>
      <c r="J11" s="14">
        <v>0.19593528836145099</v>
      </c>
      <c r="K11" s="14">
        <v>0.206398290252856</v>
      </c>
      <c r="L11" s="14">
        <v>0.17928927257503199</v>
      </c>
      <c r="M11" s="14"/>
      <c r="N11" s="14">
        <v>0.16249114565183301</v>
      </c>
      <c r="O11" s="14">
        <v>0.197516573927598</v>
      </c>
      <c r="P11" s="14">
        <v>0.182759130116707</v>
      </c>
      <c r="Q11" s="14">
        <v>0.189088198021655</v>
      </c>
      <c r="R11" s="14"/>
      <c r="S11" s="14">
        <v>0.14642546442725299</v>
      </c>
      <c r="T11" s="14">
        <v>0.17356985699116001</v>
      </c>
      <c r="U11" s="14">
        <v>0.20993388750494699</v>
      </c>
      <c r="V11" s="14">
        <v>0.249384392568679</v>
      </c>
      <c r="W11" s="14">
        <v>0.176024114705706</v>
      </c>
      <c r="X11" s="14">
        <v>0.191562686273614</v>
      </c>
      <c r="Y11" s="14">
        <v>0.22569160344529801</v>
      </c>
      <c r="Z11" s="14">
        <v>0.10861503088051901</v>
      </c>
      <c r="AA11" s="14">
        <v>0.17970252298582501</v>
      </c>
      <c r="AB11" s="14">
        <v>0.196938203275035</v>
      </c>
      <c r="AC11" s="14">
        <v>0.110351814469132</v>
      </c>
      <c r="AD11" s="14">
        <v>0.17053603190427699</v>
      </c>
      <c r="AE11" s="14"/>
      <c r="AF11" s="14">
        <v>0.201146442590174</v>
      </c>
      <c r="AG11" s="14">
        <v>0.12947424097254401</v>
      </c>
      <c r="AH11" s="14">
        <v>0.22704592472879601</v>
      </c>
      <c r="AI11" s="14">
        <v>0.25142505545432797</v>
      </c>
      <c r="AJ11" s="14">
        <v>0.225488413271315</v>
      </c>
      <c r="AK11" s="14"/>
      <c r="AL11" s="14">
        <v>0.18587081388542001</v>
      </c>
      <c r="AM11" s="14">
        <v>0.15013168063102</v>
      </c>
      <c r="AN11" s="14">
        <v>0.18869110565546901</v>
      </c>
      <c r="AO11" s="14"/>
      <c r="AP11" s="14">
        <v>0.211697575031214</v>
      </c>
      <c r="AQ11" s="14">
        <v>0.16078366531121699</v>
      </c>
      <c r="AR11" s="14"/>
      <c r="AS11" s="14">
        <v>0.18374026909998001</v>
      </c>
      <c r="AT11" s="14">
        <v>0.18256844052148999</v>
      </c>
      <c r="AU11" s="14"/>
      <c r="AV11" s="14">
        <v>0.14979006457376201</v>
      </c>
      <c r="AW11" s="14">
        <v>0.191758779009472</v>
      </c>
      <c r="AX11" s="14"/>
      <c r="AY11" s="14">
        <v>0.17238685327976799</v>
      </c>
      <c r="AZ11" s="14">
        <v>0.20080057753660799</v>
      </c>
      <c r="BA11" s="14"/>
      <c r="BB11" s="14">
        <v>0.174525942582543</v>
      </c>
      <c r="BC11" s="14">
        <v>0.15794024276485</v>
      </c>
    </row>
    <row r="12" spans="2:55" x14ac:dyDescent="0.35">
      <c r="B12" s="15" t="s">
        <v>485</v>
      </c>
      <c r="C12" s="14">
        <v>5.3044214663849502E-2</v>
      </c>
      <c r="D12" s="14">
        <v>6.8217855528877797E-2</v>
      </c>
      <c r="E12" s="14">
        <v>3.8383680715291198E-2</v>
      </c>
      <c r="F12" s="14"/>
      <c r="G12" s="14">
        <v>4.4415979548954598E-2</v>
      </c>
      <c r="H12" s="14">
        <v>3.9540161658764998E-2</v>
      </c>
      <c r="I12" s="14">
        <v>4.14624209826297E-2</v>
      </c>
      <c r="J12" s="14">
        <v>4.4487576285169403E-2</v>
      </c>
      <c r="K12" s="14">
        <v>7.6455251168909694E-2</v>
      </c>
      <c r="L12" s="14">
        <v>7.0485332849868201E-2</v>
      </c>
      <c r="M12" s="14"/>
      <c r="N12" s="14">
        <v>4.4958854677577299E-2</v>
      </c>
      <c r="O12" s="14">
        <v>5.2373812949159597E-2</v>
      </c>
      <c r="P12" s="14">
        <v>4.8470440912415001E-2</v>
      </c>
      <c r="Q12" s="14">
        <v>6.6910527638239403E-2</v>
      </c>
      <c r="R12" s="14"/>
      <c r="S12" s="14">
        <v>3.7559024957210099E-2</v>
      </c>
      <c r="T12" s="14">
        <v>6.3992115989778206E-2</v>
      </c>
      <c r="U12" s="14">
        <v>6.6608916284395997E-2</v>
      </c>
      <c r="V12" s="14">
        <v>7.5466342751468907E-2</v>
      </c>
      <c r="W12" s="14">
        <v>5.1189716795181403E-2</v>
      </c>
      <c r="X12" s="14">
        <v>6.5597261699495896E-2</v>
      </c>
      <c r="Y12" s="14">
        <v>4.30392284238474E-2</v>
      </c>
      <c r="Z12" s="14">
        <v>3.6847119490126701E-2</v>
      </c>
      <c r="AA12" s="14">
        <v>3.2510183252100297E-2</v>
      </c>
      <c r="AB12" s="14">
        <v>4.4803090352196602E-2</v>
      </c>
      <c r="AC12" s="14">
        <v>6.8002264942035498E-2</v>
      </c>
      <c r="AD12" s="14">
        <v>6.4621277331011001E-2</v>
      </c>
      <c r="AE12" s="14"/>
      <c r="AF12" s="14">
        <v>4.3189264486306E-2</v>
      </c>
      <c r="AG12" s="14">
        <v>5.0974615412991003E-2</v>
      </c>
      <c r="AH12" s="14">
        <v>5.4413664472269301E-2</v>
      </c>
      <c r="AI12" s="14">
        <v>6.5103127921999099E-2</v>
      </c>
      <c r="AJ12" s="14">
        <v>2.94113082822632E-2</v>
      </c>
      <c r="AK12" s="14"/>
      <c r="AL12" s="14">
        <v>4.88210619501716E-2</v>
      </c>
      <c r="AM12" s="14">
        <v>3.1107686628514399E-2</v>
      </c>
      <c r="AN12" s="14">
        <v>0.15252644702516799</v>
      </c>
      <c r="AO12" s="14"/>
      <c r="AP12" s="14">
        <v>6.1641697874448703E-2</v>
      </c>
      <c r="AQ12" s="14">
        <v>4.3931997115630401E-2</v>
      </c>
      <c r="AR12" s="14"/>
      <c r="AS12" s="14">
        <v>5.9234463451450899E-2</v>
      </c>
      <c r="AT12" s="14">
        <v>4.6410585911882803E-2</v>
      </c>
      <c r="AU12" s="14"/>
      <c r="AV12" s="14">
        <v>4.25842396753481E-2</v>
      </c>
      <c r="AW12" s="14">
        <v>5.6639548550309601E-2</v>
      </c>
      <c r="AX12" s="14"/>
      <c r="AY12" s="14">
        <v>5.3812898820344499E-2</v>
      </c>
      <c r="AZ12" s="14">
        <v>2.8065291456510998E-2</v>
      </c>
      <c r="BA12" s="14"/>
      <c r="BB12" s="14">
        <v>5.7021791666126899E-2</v>
      </c>
      <c r="BC12" s="14">
        <v>3.9214558061701099E-2</v>
      </c>
    </row>
    <row r="13" spans="2:55" x14ac:dyDescent="0.35">
      <c r="B13" s="15" t="s">
        <v>205</v>
      </c>
      <c r="C13" s="20">
        <v>5.6787000150591099E-2</v>
      </c>
      <c r="D13" s="20">
        <v>5.2145207039152597E-2</v>
      </c>
      <c r="E13" s="20">
        <v>6.1486716218012001E-2</v>
      </c>
      <c r="F13" s="20"/>
      <c r="G13" s="20">
        <v>4.1367464861522402E-2</v>
      </c>
      <c r="H13" s="20">
        <v>1.7805279734127301E-2</v>
      </c>
      <c r="I13" s="20">
        <v>5.0579642644767303E-2</v>
      </c>
      <c r="J13" s="20">
        <v>5.49678834770954E-2</v>
      </c>
      <c r="K13" s="20">
        <v>7.5686171138077393E-2</v>
      </c>
      <c r="L13" s="20">
        <v>9.2753042624934404E-2</v>
      </c>
      <c r="M13" s="20"/>
      <c r="N13" s="20">
        <v>4.2911032291357398E-2</v>
      </c>
      <c r="O13" s="20">
        <v>6.3328504949271502E-2</v>
      </c>
      <c r="P13" s="20">
        <v>5.5034550250171101E-2</v>
      </c>
      <c r="Q13" s="20">
        <v>6.6956332942722602E-2</v>
      </c>
      <c r="R13" s="20"/>
      <c r="S13" s="20">
        <v>3.7022617676790499E-2</v>
      </c>
      <c r="T13" s="20">
        <v>6.26776351247018E-2</v>
      </c>
      <c r="U13" s="20">
        <v>8.3829206731395794E-2</v>
      </c>
      <c r="V13" s="20">
        <v>5.0952132969635598E-2</v>
      </c>
      <c r="W13" s="20">
        <v>4.8880441448348598E-2</v>
      </c>
      <c r="X13" s="20">
        <v>5.0023316100666501E-2</v>
      </c>
      <c r="Y13" s="20">
        <v>6.2081678587735098E-2</v>
      </c>
      <c r="Z13" s="20">
        <v>5.3554179163792001E-2</v>
      </c>
      <c r="AA13" s="20">
        <v>6.0416666227051101E-2</v>
      </c>
      <c r="AB13" s="20">
        <v>4.74825420274732E-2</v>
      </c>
      <c r="AC13" s="20">
        <v>6.9691767205683403E-2</v>
      </c>
      <c r="AD13" s="20">
        <v>9.0449093867352906E-2</v>
      </c>
      <c r="AE13" s="20"/>
      <c r="AF13" s="20">
        <v>4.1690964166929897E-2</v>
      </c>
      <c r="AG13" s="20">
        <v>5.0631707077992701E-2</v>
      </c>
      <c r="AH13" s="20">
        <v>4.17124908348179E-2</v>
      </c>
      <c r="AI13" s="20">
        <v>4.07110221467901E-2</v>
      </c>
      <c r="AJ13" s="20">
        <v>6.0288159471429799E-2</v>
      </c>
      <c r="AK13" s="20"/>
      <c r="AL13" s="20">
        <v>5.7194027187350498E-2</v>
      </c>
      <c r="AM13" s="20">
        <v>1.7491038973863001E-2</v>
      </c>
      <c r="AN13" s="20">
        <v>0.120471356555187</v>
      </c>
      <c r="AO13" s="20"/>
      <c r="AP13" s="20">
        <v>5.9442622987247902E-2</v>
      </c>
      <c r="AQ13" s="20">
        <v>5.4011157229651899E-2</v>
      </c>
      <c r="AR13" s="20"/>
      <c r="AS13" s="20">
        <v>5.4300675690888901E-2</v>
      </c>
      <c r="AT13" s="20">
        <v>5.5801052902359101E-2</v>
      </c>
      <c r="AU13" s="20"/>
      <c r="AV13" s="20">
        <v>2.9365765858287301E-2</v>
      </c>
      <c r="AW13" s="20">
        <v>6.4299758082164093E-2</v>
      </c>
      <c r="AX13" s="20"/>
      <c r="AY13" s="20">
        <v>4.5747935336501698E-2</v>
      </c>
      <c r="AZ13" s="20">
        <v>7.4087025133419304E-2</v>
      </c>
      <c r="BA13" s="20"/>
      <c r="BB13" s="20">
        <v>4.4126946691198002E-2</v>
      </c>
      <c r="BC13" s="20">
        <v>7.3949618676137696E-2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487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482</v>
      </c>
      <c r="C9" s="14">
        <v>0.365611586610049</v>
      </c>
      <c r="D9" s="14">
        <v>0.31391622360624299</v>
      </c>
      <c r="E9" s="14">
        <v>0.41422362863873502</v>
      </c>
      <c r="F9" s="14"/>
      <c r="G9" s="14">
        <v>0.32315294436409098</v>
      </c>
      <c r="H9" s="14">
        <v>0.369033081440582</v>
      </c>
      <c r="I9" s="14">
        <v>0.33427703313674201</v>
      </c>
      <c r="J9" s="14">
        <v>0.387812600209193</v>
      </c>
      <c r="K9" s="14">
        <v>0.39489581059054801</v>
      </c>
      <c r="L9" s="14">
        <v>0.37869570728464702</v>
      </c>
      <c r="M9" s="14"/>
      <c r="N9" s="14">
        <v>0.38117670775409701</v>
      </c>
      <c r="O9" s="14">
        <v>0.36504803959750798</v>
      </c>
      <c r="P9" s="14">
        <v>0.35501302889650099</v>
      </c>
      <c r="Q9" s="14">
        <v>0.359483989226559</v>
      </c>
      <c r="R9" s="14"/>
      <c r="S9" s="14">
        <v>0.40893592726997402</v>
      </c>
      <c r="T9" s="14">
        <v>0.38350636435636998</v>
      </c>
      <c r="U9" s="14">
        <v>0.355628517212291</v>
      </c>
      <c r="V9" s="14">
        <v>0.341029121589698</v>
      </c>
      <c r="W9" s="14">
        <v>0.41123855210738203</v>
      </c>
      <c r="X9" s="14">
        <v>0.35437730630077102</v>
      </c>
      <c r="Y9" s="14">
        <v>0.33608149078710597</v>
      </c>
      <c r="Z9" s="14">
        <v>0.31731632088344103</v>
      </c>
      <c r="AA9" s="14">
        <v>0.37919716359539402</v>
      </c>
      <c r="AB9" s="14">
        <v>0.32524857363726301</v>
      </c>
      <c r="AC9" s="14">
        <v>0.395749122903999</v>
      </c>
      <c r="AD9" s="14">
        <v>0.27819041835943698</v>
      </c>
      <c r="AE9" s="14"/>
      <c r="AF9" s="14">
        <v>0.34189332684846602</v>
      </c>
      <c r="AG9" s="14">
        <v>0.42400378198029198</v>
      </c>
      <c r="AH9" s="14">
        <v>0.32923007213109601</v>
      </c>
      <c r="AI9" s="14">
        <v>0.32586876883648602</v>
      </c>
      <c r="AJ9" s="14">
        <v>0.32344156759264597</v>
      </c>
      <c r="AK9" s="14"/>
      <c r="AL9" s="14">
        <v>0.36261757979584303</v>
      </c>
      <c r="AM9" s="14">
        <v>0.38331282346493101</v>
      </c>
      <c r="AN9" s="14">
        <v>0.37730046047107701</v>
      </c>
      <c r="AO9" s="14"/>
      <c r="AP9" s="14">
        <v>0.31277263620304002</v>
      </c>
      <c r="AQ9" s="14">
        <v>0.41451667169380102</v>
      </c>
      <c r="AR9" s="14"/>
      <c r="AS9" s="14">
        <v>0.33405870451464797</v>
      </c>
      <c r="AT9" s="14">
        <v>0.41495073585807302</v>
      </c>
      <c r="AU9" s="14"/>
      <c r="AV9" s="14">
        <v>0.37332009165593499</v>
      </c>
      <c r="AW9" s="14">
        <v>0.36538739706454199</v>
      </c>
      <c r="AX9" s="14"/>
      <c r="AY9" s="14">
        <v>0.371709581785373</v>
      </c>
      <c r="AZ9" s="14">
        <v>0.44217319578393599</v>
      </c>
      <c r="BA9" s="14"/>
      <c r="BB9" s="14">
        <v>0.37186843606340197</v>
      </c>
      <c r="BC9" s="14">
        <v>0.39572478183417498</v>
      </c>
    </row>
    <row r="10" spans="2:55" x14ac:dyDescent="0.35">
      <c r="B10" s="15" t="s">
        <v>483</v>
      </c>
      <c r="C10" s="14">
        <v>0.40478674460833203</v>
      </c>
      <c r="D10" s="14">
        <v>0.428050713752965</v>
      </c>
      <c r="E10" s="14">
        <v>0.38326144387146099</v>
      </c>
      <c r="F10" s="14"/>
      <c r="G10" s="14">
        <v>0.451927504705189</v>
      </c>
      <c r="H10" s="14">
        <v>0.40770844373315701</v>
      </c>
      <c r="I10" s="14">
        <v>0.461056745766314</v>
      </c>
      <c r="J10" s="14">
        <v>0.40506870655162702</v>
      </c>
      <c r="K10" s="14">
        <v>0.34147440086409098</v>
      </c>
      <c r="L10" s="14">
        <v>0.367666701085609</v>
      </c>
      <c r="M10" s="14"/>
      <c r="N10" s="14">
        <v>0.40816991845165401</v>
      </c>
      <c r="O10" s="14">
        <v>0.40351210642639501</v>
      </c>
      <c r="P10" s="14">
        <v>0.41555011772496397</v>
      </c>
      <c r="Q10" s="14">
        <v>0.39039981236017601</v>
      </c>
      <c r="R10" s="14"/>
      <c r="S10" s="14">
        <v>0.43283252503353098</v>
      </c>
      <c r="T10" s="14">
        <v>0.39683527335241398</v>
      </c>
      <c r="U10" s="14">
        <v>0.36358996175791097</v>
      </c>
      <c r="V10" s="14">
        <v>0.40714376504875999</v>
      </c>
      <c r="W10" s="14">
        <v>0.42619198075994202</v>
      </c>
      <c r="X10" s="14">
        <v>0.41446062563569303</v>
      </c>
      <c r="Y10" s="14">
        <v>0.36486823191513601</v>
      </c>
      <c r="Z10" s="14">
        <v>0.46843213435888797</v>
      </c>
      <c r="AA10" s="14">
        <v>0.41844159456984498</v>
      </c>
      <c r="AB10" s="14">
        <v>0.40157201527268399</v>
      </c>
      <c r="AC10" s="14">
        <v>0.35262308103878298</v>
      </c>
      <c r="AD10" s="14">
        <v>0.4000061718672</v>
      </c>
      <c r="AE10" s="14"/>
      <c r="AF10" s="14">
        <v>0.41405160598062501</v>
      </c>
      <c r="AG10" s="14">
        <v>0.41709474009523501</v>
      </c>
      <c r="AH10" s="14">
        <v>0.42451488905778501</v>
      </c>
      <c r="AI10" s="14">
        <v>0.40415509751861001</v>
      </c>
      <c r="AJ10" s="14">
        <v>0.46109458119347901</v>
      </c>
      <c r="AK10" s="14"/>
      <c r="AL10" s="14">
        <v>0.40880720296676798</v>
      </c>
      <c r="AM10" s="14">
        <v>0.44864748761312701</v>
      </c>
      <c r="AN10" s="14">
        <v>0.26942292956507102</v>
      </c>
      <c r="AO10" s="14"/>
      <c r="AP10" s="14">
        <v>0.40739929663511198</v>
      </c>
      <c r="AQ10" s="14">
        <v>0.39811375584717401</v>
      </c>
      <c r="AR10" s="14"/>
      <c r="AS10" s="14">
        <v>0.42766404143189501</v>
      </c>
      <c r="AT10" s="14">
        <v>0.37344512755165898</v>
      </c>
      <c r="AU10" s="14"/>
      <c r="AV10" s="14">
        <v>0.430178592053239</v>
      </c>
      <c r="AW10" s="14">
        <v>0.40185951637019901</v>
      </c>
      <c r="AX10" s="14"/>
      <c r="AY10" s="14">
        <v>0.41461707736437797</v>
      </c>
      <c r="AZ10" s="14">
        <v>0.37966669101108103</v>
      </c>
      <c r="BA10" s="14"/>
      <c r="BB10" s="14">
        <v>0.406914777782863</v>
      </c>
      <c r="BC10" s="14">
        <v>0.40488307456185502</v>
      </c>
    </row>
    <row r="11" spans="2:55" x14ac:dyDescent="0.35">
      <c r="B11" s="15" t="s">
        <v>484</v>
      </c>
      <c r="C11" s="14">
        <v>0.15658037005806399</v>
      </c>
      <c r="D11" s="14">
        <v>0.17908300457316501</v>
      </c>
      <c r="E11" s="14">
        <v>0.13506799140769599</v>
      </c>
      <c r="F11" s="14"/>
      <c r="G11" s="14">
        <v>0.161979579257889</v>
      </c>
      <c r="H11" s="14">
        <v>0.171624665263827</v>
      </c>
      <c r="I11" s="14">
        <v>0.133355617236915</v>
      </c>
      <c r="J11" s="14">
        <v>0.144450647420584</v>
      </c>
      <c r="K11" s="14">
        <v>0.16859947844847301</v>
      </c>
      <c r="L11" s="14">
        <v>0.16138729394364501</v>
      </c>
      <c r="M11" s="14"/>
      <c r="N11" s="14">
        <v>0.15484444951618401</v>
      </c>
      <c r="O11" s="14">
        <v>0.15223132275673801</v>
      </c>
      <c r="P11" s="14">
        <v>0.15601599716941</v>
      </c>
      <c r="Q11" s="14">
        <v>0.16471740960051101</v>
      </c>
      <c r="R11" s="14"/>
      <c r="S11" s="14">
        <v>0.114208906720878</v>
      </c>
      <c r="T11" s="14">
        <v>0.14470089893211299</v>
      </c>
      <c r="U11" s="14">
        <v>0.20300783875977399</v>
      </c>
      <c r="V11" s="14">
        <v>0.190141139263929</v>
      </c>
      <c r="W11" s="14">
        <v>9.37503106039458E-2</v>
      </c>
      <c r="X11" s="14">
        <v>0.150265813561136</v>
      </c>
      <c r="Y11" s="14">
        <v>0.207481374943501</v>
      </c>
      <c r="Z11" s="14">
        <v>0.13973555826947701</v>
      </c>
      <c r="AA11" s="14">
        <v>0.12973074828515599</v>
      </c>
      <c r="AB11" s="14">
        <v>0.17731536870801501</v>
      </c>
      <c r="AC11" s="14">
        <v>0.14202395896912101</v>
      </c>
      <c r="AD11" s="14">
        <v>0.29350628729634098</v>
      </c>
      <c r="AE11" s="14"/>
      <c r="AF11" s="14">
        <v>0.183190695957855</v>
      </c>
      <c r="AG11" s="14">
        <v>9.8217239411855395E-2</v>
      </c>
      <c r="AH11" s="14">
        <v>0.19201931499320199</v>
      </c>
      <c r="AI11" s="14">
        <v>0.192629262976242</v>
      </c>
      <c r="AJ11" s="14">
        <v>0.16513482509319999</v>
      </c>
      <c r="AK11" s="14"/>
      <c r="AL11" s="14">
        <v>0.15914131508896001</v>
      </c>
      <c r="AM11" s="14">
        <v>0.12189900160233599</v>
      </c>
      <c r="AN11" s="14">
        <v>0.18115773288168699</v>
      </c>
      <c r="AO11" s="14"/>
      <c r="AP11" s="14">
        <v>0.183896095371888</v>
      </c>
      <c r="AQ11" s="14">
        <v>0.13666106093598701</v>
      </c>
      <c r="AR11" s="14"/>
      <c r="AS11" s="14">
        <v>0.168978344154631</v>
      </c>
      <c r="AT11" s="14">
        <v>0.136856631558783</v>
      </c>
      <c r="AU11" s="14"/>
      <c r="AV11" s="14">
        <v>0.14183174034364199</v>
      </c>
      <c r="AW11" s="14">
        <v>0.15626170469494899</v>
      </c>
      <c r="AX11" s="14"/>
      <c r="AY11" s="14">
        <v>0.15077066859105101</v>
      </c>
      <c r="AZ11" s="14">
        <v>0.109708411684424</v>
      </c>
      <c r="BA11" s="14"/>
      <c r="BB11" s="14">
        <v>0.15240661173167599</v>
      </c>
      <c r="BC11" s="14">
        <v>0.116201531485243</v>
      </c>
    </row>
    <row r="12" spans="2:55" x14ac:dyDescent="0.35">
      <c r="B12" s="15" t="s">
        <v>485</v>
      </c>
      <c r="C12" s="14">
        <v>3.7040355833970903E-2</v>
      </c>
      <c r="D12" s="14">
        <v>4.6526863643648497E-2</v>
      </c>
      <c r="E12" s="14">
        <v>2.78860520333865E-2</v>
      </c>
      <c r="F12" s="14"/>
      <c r="G12" s="14">
        <v>2.9525385156451998E-2</v>
      </c>
      <c r="H12" s="14">
        <v>3.6958561542818999E-2</v>
      </c>
      <c r="I12" s="14">
        <v>3.4656559023164897E-2</v>
      </c>
      <c r="J12" s="14">
        <v>2.6206889018205198E-2</v>
      </c>
      <c r="K12" s="14">
        <v>4.3197248396260199E-2</v>
      </c>
      <c r="L12" s="14">
        <v>4.8703066711959501E-2</v>
      </c>
      <c r="M12" s="14"/>
      <c r="N12" s="14">
        <v>3.2379532684538997E-2</v>
      </c>
      <c r="O12" s="14">
        <v>3.0333533377465902E-2</v>
      </c>
      <c r="P12" s="14">
        <v>4.28436041355321E-2</v>
      </c>
      <c r="Q12" s="14">
        <v>4.4240397163870598E-2</v>
      </c>
      <c r="R12" s="14"/>
      <c r="S12" s="14">
        <v>2.86931310248245E-2</v>
      </c>
      <c r="T12" s="14">
        <v>4.4148278019428701E-2</v>
      </c>
      <c r="U12" s="14">
        <v>2.8563103374912399E-2</v>
      </c>
      <c r="V12" s="14">
        <v>2.96260110174787E-2</v>
      </c>
      <c r="W12" s="14">
        <v>4.6886946016477103E-2</v>
      </c>
      <c r="X12" s="14">
        <v>3.7982468354112897E-2</v>
      </c>
      <c r="Y12" s="14">
        <v>3.1814168147995203E-2</v>
      </c>
      <c r="Z12" s="14">
        <v>3.6847119490126701E-2</v>
      </c>
      <c r="AA12" s="14">
        <v>3.3851763328007503E-2</v>
      </c>
      <c r="AB12" s="14">
        <v>6.0895279032720399E-2</v>
      </c>
      <c r="AC12" s="14">
        <v>3.1297474816405602E-2</v>
      </c>
      <c r="AD12" s="14">
        <v>2.8297122477021201E-2</v>
      </c>
      <c r="AE12" s="14"/>
      <c r="AF12" s="14">
        <v>4.1394375588230101E-2</v>
      </c>
      <c r="AG12" s="14">
        <v>3.1823869623279502E-2</v>
      </c>
      <c r="AH12" s="14">
        <v>2.74635769882417E-2</v>
      </c>
      <c r="AI12" s="14">
        <v>4.0005141158280501E-2</v>
      </c>
      <c r="AJ12" s="14">
        <v>0</v>
      </c>
      <c r="AK12" s="14"/>
      <c r="AL12" s="14">
        <v>3.3373522889138703E-2</v>
      </c>
      <c r="AM12" s="14">
        <v>3.3248003690794899E-2</v>
      </c>
      <c r="AN12" s="14">
        <v>9.6426012200811803E-2</v>
      </c>
      <c r="AO12" s="14"/>
      <c r="AP12" s="14">
        <v>4.88788459407902E-2</v>
      </c>
      <c r="AQ12" s="14">
        <v>2.5980067649348699E-2</v>
      </c>
      <c r="AR12" s="14"/>
      <c r="AS12" s="14">
        <v>3.11714615439663E-2</v>
      </c>
      <c r="AT12" s="14">
        <v>4.5840299920114499E-2</v>
      </c>
      <c r="AU12" s="14"/>
      <c r="AV12" s="14">
        <v>2.4904944654033701E-2</v>
      </c>
      <c r="AW12" s="14">
        <v>4.10558567673842E-2</v>
      </c>
      <c r="AX12" s="14"/>
      <c r="AY12" s="14">
        <v>3.24182895010168E-2</v>
      </c>
      <c r="AZ12" s="14">
        <v>4.46084835219051E-2</v>
      </c>
      <c r="BA12" s="14"/>
      <c r="BB12" s="14">
        <v>3.8519572398931202E-2</v>
      </c>
      <c r="BC12" s="14">
        <v>3.7729123209167402E-2</v>
      </c>
    </row>
    <row r="13" spans="2:55" x14ac:dyDescent="0.35">
      <c r="B13" s="15" t="s">
        <v>205</v>
      </c>
      <c r="C13" s="20">
        <v>3.59809428895837E-2</v>
      </c>
      <c r="D13" s="20">
        <v>3.2423194423978098E-2</v>
      </c>
      <c r="E13" s="20">
        <v>3.9560884048721601E-2</v>
      </c>
      <c r="F13" s="20"/>
      <c r="G13" s="20">
        <v>3.3414586516379199E-2</v>
      </c>
      <c r="H13" s="20">
        <v>1.46752480196151E-2</v>
      </c>
      <c r="I13" s="20">
        <v>3.6654044836864401E-2</v>
      </c>
      <c r="J13" s="20">
        <v>3.6461156800391102E-2</v>
      </c>
      <c r="K13" s="20">
        <v>5.1833061700628E-2</v>
      </c>
      <c r="L13" s="20">
        <v>4.35472309741387E-2</v>
      </c>
      <c r="M13" s="20"/>
      <c r="N13" s="20">
        <v>2.3429391593526101E-2</v>
      </c>
      <c r="O13" s="20">
        <v>4.8874997841892899E-2</v>
      </c>
      <c r="P13" s="20">
        <v>3.0577252073592701E-2</v>
      </c>
      <c r="Q13" s="20">
        <v>4.1158391648883803E-2</v>
      </c>
      <c r="R13" s="20"/>
      <c r="S13" s="20">
        <v>1.53295099507913E-2</v>
      </c>
      <c r="T13" s="20">
        <v>3.0809185339673601E-2</v>
      </c>
      <c r="U13" s="20">
        <v>4.9210578895110997E-2</v>
      </c>
      <c r="V13" s="20">
        <v>3.2059963080133799E-2</v>
      </c>
      <c r="W13" s="20">
        <v>2.1932210512253601E-2</v>
      </c>
      <c r="X13" s="20">
        <v>4.2913786148286899E-2</v>
      </c>
      <c r="Y13" s="20">
        <v>5.9754734206261199E-2</v>
      </c>
      <c r="Z13" s="20">
        <v>3.7668866998067797E-2</v>
      </c>
      <c r="AA13" s="20">
        <v>3.8778730221597203E-2</v>
      </c>
      <c r="AB13" s="20">
        <v>3.49687633493172E-2</v>
      </c>
      <c r="AC13" s="20">
        <v>7.8306362271691604E-2</v>
      </c>
      <c r="AD13" s="20">
        <v>0</v>
      </c>
      <c r="AE13" s="20"/>
      <c r="AF13" s="20">
        <v>1.9469995624823998E-2</v>
      </c>
      <c r="AG13" s="20">
        <v>2.8860368889338E-2</v>
      </c>
      <c r="AH13" s="20">
        <v>2.6772146829675401E-2</v>
      </c>
      <c r="AI13" s="20">
        <v>3.7341729510381699E-2</v>
      </c>
      <c r="AJ13" s="20">
        <v>5.0329026120674802E-2</v>
      </c>
      <c r="AK13" s="20"/>
      <c r="AL13" s="20">
        <v>3.6060379259290502E-2</v>
      </c>
      <c r="AM13" s="20">
        <v>1.2892683628811401E-2</v>
      </c>
      <c r="AN13" s="20">
        <v>7.5692864881353003E-2</v>
      </c>
      <c r="AO13" s="20"/>
      <c r="AP13" s="20">
        <v>4.7053125849169999E-2</v>
      </c>
      <c r="AQ13" s="20">
        <v>2.4728443873688701E-2</v>
      </c>
      <c r="AR13" s="20"/>
      <c r="AS13" s="20">
        <v>3.8127448354859601E-2</v>
      </c>
      <c r="AT13" s="20">
        <v>2.8907205111370099E-2</v>
      </c>
      <c r="AU13" s="20"/>
      <c r="AV13" s="20">
        <v>2.97646312931511E-2</v>
      </c>
      <c r="AW13" s="20">
        <v>3.5435525102924997E-2</v>
      </c>
      <c r="AX13" s="20"/>
      <c r="AY13" s="20">
        <v>3.0484382758180599E-2</v>
      </c>
      <c r="AZ13" s="20">
        <v>2.3843217998654301E-2</v>
      </c>
      <c r="BA13" s="20"/>
      <c r="BB13" s="20">
        <v>3.02906020231281E-2</v>
      </c>
      <c r="BC13" s="20">
        <v>4.5461488909559498E-2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491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488</v>
      </c>
      <c r="C9" s="14">
        <v>0.62492661747826395</v>
      </c>
      <c r="D9" s="14">
        <v>0.59420795922180303</v>
      </c>
      <c r="E9" s="14">
        <v>0.65480532435393701</v>
      </c>
      <c r="F9" s="14"/>
      <c r="G9" s="14">
        <v>0.62756657102861002</v>
      </c>
      <c r="H9" s="14">
        <v>0.61536046901152497</v>
      </c>
      <c r="I9" s="14">
        <v>0.66563462622271297</v>
      </c>
      <c r="J9" s="14">
        <v>0.64290001677374398</v>
      </c>
      <c r="K9" s="14">
        <v>0.63278760565106296</v>
      </c>
      <c r="L9" s="14">
        <v>0.57800246678193401</v>
      </c>
      <c r="M9" s="14"/>
      <c r="N9" s="14">
        <v>0.64404920936266297</v>
      </c>
      <c r="O9" s="14">
        <v>0.61554152797893402</v>
      </c>
      <c r="P9" s="14">
        <v>0.59260346600179603</v>
      </c>
      <c r="Q9" s="14">
        <v>0.64143228634184402</v>
      </c>
      <c r="R9" s="14"/>
      <c r="S9" s="14">
        <v>0.63695441951639498</v>
      </c>
      <c r="T9" s="14">
        <v>0.659599169431067</v>
      </c>
      <c r="U9" s="14">
        <v>0.60520694054253499</v>
      </c>
      <c r="V9" s="14">
        <v>0.56073714038631195</v>
      </c>
      <c r="W9" s="14">
        <v>0.65757968689402702</v>
      </c>
      <c r="X9" s="14">
        <v>0.64286857339786396</v>
      </c>
      <c r="Y9" s="14">
        <v>0.65816149656346701</v>
      </c>
      <c r="Z9" s="14">
        <v>0.63916884029038401</v>
      </c>
      <c r="AA9" s="14">
        <v>0.65671646574009501</v>
      </c>
      <c r="AB9" s="14">
        <v>0.58837102049589896</v>
      </c>
      <c r="AC9" s="14">
        <v>0.55569698118599797</v>
      </c>
      <c r="AD9" s="14">
        <v>0.53505586722015497</v>
      </c>
      <c r="AE9" s="14"/>
      <c r="AF9" s="14">
        <v>0.59384760694568395</v>
      </c>
      <c r="AG9" s="14">
        <v>0.670189307488959</v>
      </c>
      <c r="AH9" s="14">
        <v>0.611198451012128</v>
      </c>
      <c r="AI9" s="14">
        <v>0.59088679242710296</v>
      </c>
      <c r="AJ9" s="14">
        <v>0.63619013336971197</v>
      </c>
      <c r="AK9" s="14"/>
      <c r="AL9" s="14">
        <v>0.63147535862388204</v>
      </c>
      <c r="AM9" s="14">
        <v>0.60039892317228205</v>
      </c>
      <c r="AN9" s="14">
        <v>0.57425166155632101</v>
      </c>
      <c r="AO9" s="14"/>
      <c r="AP9" s="14">
        <v>0.54209773644654302</v>
      </c>
      <c r="AQ9" s="14">
        <v>0.69719206182932403</v>
      </c>
      <c r="AR9" s="14"/>
      <c r="AS9" s="14">
        <v>0.54062653960844698</v>
      </c>
      <c r="AT9" s="14">
        <v>0.75029043967948905</v>
      </c>
      <c r="AU9" s="14"/>
      <c r="AV9" s="14">
        <v>0.64305295587561395</v>
      </c>
      <c r="AW9" s="14">
        <v>0.62126880873394197</v>
      </c>
      <c r="AX9" s="14"/>
      <c r="AY9" s="14">
        <v>0.58517533435660596</v>
      </c>
      <c r="AZ9" s="14">
        <v>0.88324302794492904</v>
      </c>
      <c r="BA9" s="14"/>
      <c r="BB9" s="14">
        <v>0.58397707956098599</v>
      </c>
      <c r="BC9" s="14">
        <v>0.80224667582773102</v>
      </c>
    </row>
    <row r="10" spans="2:55" ht="29" x14ac:dyDescent="0.35">
      <c r="B10" s="15" t="s">
        <v>489</v>
      </c>
      <c r="C10" s="14">
        <v>0.34848262792245199</v>
      </c>
      <c r="D10" s="14">
        <v>0.38114200723701702</v>
      </c>
      <c r="E10" s="14">
        <v>0.316630599781071</v>
      </c>
      <c r="F10" s="14"/>
      <c r="G10" s="14">
        <v>0.299634846750021</v>
      </c>
      <c r="H10" s="14">
        <v>0.358859927197965</v>
      </c>
      <c r="I10" s="14">
        <v>0.30613766321478503</v>
      </c>
      <c r="J10" s="14">
        <v>0.34632318725690803</v>
      </c>
      <c r="K10" s="14">
        <v>0.34585045381250201</v>
      </c>
      <c r="L10" s="14">
        <v>0.41028672006989703</v>
      </c>
      <c r="M10" s="14"/>
      <c r="N10" s="14">
        <v>0.34575442285023</v>
      </c>
      <c r="O10" s="14">
        <v>0.361414989727188</v>
      </c>
      <c r="P10" s="14">
        <v>0.36322804011796</v>
      </c>
      <c r="Q10" s="14">
        <v>0.32582511470310299</v>
      </c>
      <c r="R10" s="14"/>
      <c r="S10" s="14">
        <v>0.32066871146343401</v>
      </c>
      <c r="T10" s="14">
        <v>0.30296935597951002</v>
      </c>
      <c r="U10" s="14">
        <v>0.36775377968711598</v>
      </c>
      <c r="V10" s="14">
        <v>0.380943370467411</v>
      </c>
      <c r="W10" s="14">
        <v>0.334346154330117</v>
      </c>
      <c r="X10" s="14">
        <v>0.33922491008734301</v>
      </c>
      <c r="Y10" s="14">
        <v>0.32940686489709498</v>
      </c>
      <c r="Z10" s="14">
        <v>0.33769280290220799</v>
      </c>
      <c r="AA10" s="14">
        <v>0.32727930475893102</v>
      </c>
      <c r="AB10" s="14">
        <v>0.39412682307393299</v>
      </c>
      <c r="AC10" s="14">
        <v>0.42510727151022598</v>
      </c>
      <c r="AD10" s="14">
        <v>0.46494413277984498</v>
      </c>
      <c r="AE10" s="14"/>
      <c r="AF10" s="14">
        <v>0.390027926860532</v>
      </c>
      <c r="AG10" s="14">
        <v>0.30418333814093501</v>
      </c>
      <c r="AH10" s="14">
        <v>0.37865032746616001</v>
      </c>
      <c r="AI10" s="14">
        <v>0.38332091518552402</v>
      </c>
      <c r="AJ10" s="14">
        <v>0.31351925533981201</v>
      </c>
      <c r="AK10" s="14"/>
      <c r="AL10" s="14">
        <v>0.34368753149842002</v>
      </c>
      <c r="AM10" s="14">
        <v>0.35995991474946198</v>
      </c>
      <c r="AN10" s="14">
        <v>0.39705763526188997</v>
      </c>
      <c r="AO10" s="14"/>
      <c r="AP10" s="14">
        <v>0.436491310570502</v>
      </c>
      <c r="AQ10" s="14">
        <v>0.27852554435455901</v>
      </c>
      <c r="AR10" s="14"/>
      <c r="AS10" s="14">
        <v>0.43354335810890399</v>
      </c>
      <c r="AT10" s="14">
        <v>0.23564890384239501</v>
      </c>
      <c r="AU10" s="14"/>
      <c r="AV10" s="14">
        <v>0.32284878809623702</v>
      </c>
      <c r="AW10" s="14">
        <v>0.36173858467363301</v>
      </c>
      <c r="AX10" s="14"/>
      <c r="AY10" s="14">
        <v>0.39036132949138902</v>
      </c>
      <c r="AZ10" s="14">
        <v>0.105269631538169</v>
      </c>
      <c r="BA10" s="14"/>
      <c r="BB10" s="14">
        <v>0.399570567931545</v>
      </c>
      <c r="BC10" s="14">
        <v>0.15980233562635601</v>
      </c>
    </row>
    <row r="11" spans="2:55" x14ac:dyDescent="0.35">
      <c r="B11" s="15" t="s">
        <v>490</v>
      </c>
      <c r="C11" s="20">
        <v>2.6590754599283999E-2</v>
      </c>
      <c r="D11" s="20">
        <v>2.4650033541179402E-2</v>
      </c>
      <c r="E11" s="20">
        <v>2.8564075864991399E-2</v>
      </c>
      <c r="F11" s="20"/>
      <c r="G11" s="20">
        <v>7.2798582221369396E-2</v>
      </c>
      <c r="H11" s="20">
        <v>2.5779603790510801E-2</v>
      </c>
      <c r="I11" s="20">
        <v>2.82277105625027E-2</v>
      </c>
      <c r="J11" s="20">
        <v>1.07767959693478E-2</v>
      </c>
      <c r="K11" s="20">
        <v>2.1361940536435701E-2</v>
      </c>
      <c r="L11" s="20">
        <v>1.1710813148168801E-2</v>
      </c>
      <c r="M11" s="20"/>
      <c r="N11" s="20">
        <v>1.0196367787106799E-2</v>
      </c>
      <c r="O11" s="20">
        <v>2.30434822938782E-2</v>
      </c>
      <c r="P11" s="20">
        <v>4.41684938802447E-2</v>
      </c>
      <c r="Q11" s="20">
        <v>3.2742598955053201E-2</v>
      </c>
      <c r="R11" s="20"/>
      <c r="S11" s="20">
        <v>4.23768690201703E-2</v>
      </c>
      <c r="T11" s="20">
        <v>3.7431474589423697E-2</v>
      </c>
      <c r="U11" s="20">
        <v>2.7039279770349599E-2</v>
      </c>
      <c r="V11" s="20">
        <v>5.8319489146277298E-2</v>
      </c>
      <c r="W11" s="20">
        <v>8.0741587758561308E-3</v>
      </c>
      <c r="X11" s="20">
        <v>1.79065165147935E-2</v>
      </c>
      <c r="Y11" s="20">
        <v>1.2431638539437901E-2</v>
      </c>
      <c r="Z11" s="20">
        <v>2.3138356807408202E-2</v>
      </c>
      <c r="AA11" s="20">
        <v>1.6004229500974701E-2</v>
      </c>
      <c r="AB11" s="20">
        <v>1.7502156430167899E-2</v>
      </c>
      <c r="AC11" s="20">
        <v>1.9195747303776E-2</v>
      </c>
      <c r="AD11" s="20">
        <v>0</v>
      </c>
      <c r="AE11" s="20"/>
      <c r="AF11" s="20">
        <v>1.6124466193783198E-2</v>
      </c>
      <c r="AG11" s="20">
        <v>2.5627354370105701E-2</v>
      </c>
      <c r="AH11" s="20">
        <v>1.01512215217122E-2</v>
      </c>
      <c r="AI11" s="20">
        <v>2.57922923873731E-2</v>
      </c>
      <c r="AJ11" s="20">
        <v>5.0290611290475899E-2</v>
      </c>
      <c r="AK11" s="20"/>
      <c r="AL11" s="20">
        <v>2.4837109877698198E-2</v>
      </c>
      <c r="AM11" s="20">
        <v>3.9641162078255097E-2</v>
      </c>
      <c r="AN11" s="20">
        <v>2.8690703181788301E-2</v>
      </c>
      <c r="AO11" s="20"/>
      <c r="AP11" s="20">
        <v>2.14109529829546E-2</v>
      </c>
      <c r="AQ11" s="20">
        <v>2.4282393816117499E-2</v>
      </c>
      <c r="AR11" s="20"/>
      <c r="AS11" s="20">
        <v>2.58301022826487E-2</v>
      </c>
      <c r="AT11" s="20">
        <v>1.4060656478115999E-2</v>
      </c>
      <c r="AU11" s="20"/>
      <c r="AV11" s="20">
        <v>3.4098256028149899E-2</v>
      </c>
      <c r="AW11" s="20">
        <v>1.6992606592424901E-2</v>
      </c>
      <c r="AX11" s="20"/>
      <c r="AY11" s="20">
        <v>2.4463336152005001E-2</v>
      </c>
      <c r="AZ11" s="20">
        <v>1.14873405169016E-2</v>
      </c>
      <c r="BA11" s="20"/>
      <c r="BB11" s="20">
        <v>1.6452352507468699E-2</v>
      </c>
      <c r="BC11" s="20">
        <v>3.7950988545913202E-2</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B2:BC20"/>
  <sheetViews>
    <sheetView showGridLines="0" workbookViewId="0">
      <pane xSplit="2" topLeftCell="C1" activePane="topRight" state="frozen"/>
      <selection pane="topRight" activeCell="B20" sqref="B20"/>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499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1270</v>
      </c>
      <c r="D7" s="10">
        <v>590</v>
      </c>
      <c r="E7" s="10">
        <v>678</v>
      </c>
      <c r="F7" s="10"/>
      <c r="G7" s="10">
        <v>148</v>
      </c>
      <c r="H7" s="10">
        <v>207</v>
      </c>
      <c r="I7" s="10">
        <v>233</v>
      </c>
      <c r="J7" s="10">
        <v>233</v>
      </c>
      <c r="K7" s="10">
        <v>186</v>
      </c>
      <c r="L7" s="10">
        <v>263</v>
      </c>
      <c r="M7" s="10"/>
      <c r="N7" s="10">
        <v>383</v>
      </c>
      <c r="O7" s="10">
        <v>350</v>
      </c>
      <c r="P7" s="10">
        <v>216</v>
      </c>
      <c r="Q7" s="10">
        <v>318</v>
      </c>
      <c r="R7" s="10"/>
      <c r="S7" s="10">
        <v>179</v>
      </c>
      <c r="T7" s="10">
        <v>180</v>
      </c>
      <c r="U7" s="10">
        <v>101</v>
      </c>
      <c r="V7" s="10">
        <v>105</v>
      </c>
      <c r="W7" s="10">
        <v>99</v>
      </c>
      <c r="X7" s="10">
        <v>125</v>
      </c>
      <c r="Y7" s="10">
        <v>106</v>
      </c>
      <c r="Z7" s="10">
        <v>56</v>
      </c>
      <c r="AA7" s="10">
        <v>152</v>
      </c>
      <c r="AB7" s="10">
        <v>99</v>
      </c>
      <c r="AC7" s="10">
        <v>50</v>
      </c>
      <c r="AD7" s="10">
        <v>18</v>
      </c>
      <c r="AE7" s="10"/>
      <c r="AF7" s="10">
        <v>257</v>
      </c>
      <c r="AG7" s="10">
        <v>469</v>
      </c>
      <c r="AH7" s="10">
        <v>115</v>
      </c>
      <c r="AI7" s="10">
        <v>139</v>
      </c>
      <c r="AJ7" s="10">
        <v>61</v>
      </c>
      <c r="AK7" s="10"/>
      <c r="AL7" s="10">
        <v>1076</v>
      </c>
      <c r="AM7" s="10">
        <v>125</v>
      </c>
      <c r="AN7" s="10">
        <v>69</v>
      </c>
      <c r="AO7" s="10"/>
      <c r="AP7" s="10">
        <v>492</v>
      </c>
      <c r="AQ7" s="10">
        <v>762</v>
      </c>
      <c r="AR7" s="10"/>
      <c r="AS7" s="10">
        <v>634</v>
      </c>
      <c r="AT7" s="10">
        <v>603</v>
      </c>
      <c r="AU7" s="10"/>
      <c r="AV7" s="10">
        <v>311</v>
      </c>
      <c r="AW7" s="10">
        <v>932</v>
      </c>
      <c r="AX7" s="10"/>
      <c r="AY7" s="10">
        <v>845</v>
      </c>
      <c r="AZ7" s="10">
        <v>157</v>
      </c>
      <c r="BA7" s="10"/>
      <c r="BB7" s="10">
        <v>821</v>
      </c>
      <c r="BC7" s="10">
        <v>181</v>
      </c>
    </row>
    <row r="8" spans="2:55" ht="30" customHeight="1" x14ac:dyDescent="0.35">
      <c r="B8" s="11" t="s">
        <v>19</v>
      </c>
      <c r="C8" s="11">
        <v>1259</v>
      </c>
      <c r="D8" s="11">
        <v>591</v>
      </c>
      <c r="E8" s="11">
        <v>667</v>
      </c>
      <c r="F8" s="11"/>
      <c r="G8" s="11">
        <v>175</v>
      </c>
      <c r="H8" s="11">
        <v>212</v>
      </c>
      <c r="I8" s="11">
        <v>228</v>
      </c>
      <c r="J8" s="11">
        <v>221</v>
      </c>
      <c r="K8" s="11">
        <v>179</v>
      </c>
      <c r="L8" s="11">
        <v>244</v>
      </c>
      <c r="M8" s="11"/>
      <c r="N8" s="11">
        <v>350</v>
      </c>
      <c r="O8" s="11">
        <v>322</v>
      </c>
      <c r="P8" s="11">
        <v>262</v>
      </c>
      <c r="Q8" s="11">
        <v>323</v>
      </c>
      <c r="R8" s="11"/>
      <c r="S8" s="11">
        <v>180</v>
      </c>
      <c r="T8" s="11">
        <v>173</v>
      </c>
      <c r="U8" s="11">
        <v>97</v>
      </c>
      <c r="V8" s="11">
        <v>102</v>
      </c>
      <c r="W8" s="11">
        <v>93</v>
      </c>
      <c r="X8" s="11">
        <v>116</v>
      </c>
      <c r="Y8" s="11">
        <v>106</v>
      </c>
      <c r="Z8" s="11">
        <v>52</v>
      </c>
      <c r="AA8" s="11">
        <v>146</v>
      </c>
      <c r="AB8" s="11">
        <v>107</v>
      </c>
      <c r="AC8" s="11">
        <v>56</v>
      </c>
      <c r="AD8" s="11">
        <v>33</v>
      </c>
      <c r="AE8" s="11"/>
      <c r="AF8" s="11">
        <v>246</v>
      </c>
      <c r="AG8" s="11">
        <v>462</v>
      </c>
      <c r="AH8" s="11">
        <v>109</v>
      </c>
      <c r="AI8" s="11">
        <v>139</v>
      </c>
      <c r="AJ8" s="11">
        <v>64</v>
      </c>
      <c r="AK8" s="11"/>
      <c r="AL8" s="11">
        <v>1067</v>
      </c>
      <c r="AM8" s="11">
        <v>125</v>
      </c>
      <c r="AN8" s="11">
        <v>68</v>
      </c>
      <c r="AO8" s="11"/>
      <c r="AP8" s="11">
        <v>487</v>
      </c>
      <c r="AQ8" s="11">
        <v>756</v>
      </c>
      <c r="AR8" s="11"/>
      <c r="AS8" s="11">
        <v>635</v>
      </c>
      <c r="AT8" s="11">
        <v>588</v>
      </c>
      <c r="AU8" s="11"/>
      <c r="AV8" s="11">
        <v>308</v>
      </c>
      <c r="AW8" s="11">
        <v>922</v>
      </c>
      <c r="AX8" s="11"/>
      <c r="AY8" s="11">
        <v>843</v>
      </c>
      <c r="AZ8" s="11">
        <v>151</v>
      </c>
      <c r="BA8" s="11"/>
      <c r="BB8" s="11">
        <v>817</v>
      </c>
      <c r="BC8" s="11">
        <v>178</v>
      </c>
    </row>
    <row r="9" spans="2:55" ht="29" x14ac:dyDescent="0.35">
      <c r="B9" s="15" t="s">
        <v>492</v>
      </c>
      <c r="C9" s="14">
        <v>0.47570173546891897</v>
      </c>
      <c r="D9" s="14">
        <v>0.45287374247911499</v>
      </c>
      <c r="E9" s="14">
        <v>0.49436326642308698</v>
      </c>
      <c r="F9" s="14"/>
      <c r="G9" s="14">
        <v>0.43195890661830699</v>
      </c>
      <c r="H9" s="14">
        <v>0.478437199381953</v>
      </c>
      <c r="I9" s="14">
        <v>0.47810833837702998</v>
      </c>
      <c r="J9" s="14">
        <v>0.57220802630648504</v>
      </c>
      <c r="K9" s="14">
        <v>0.49505565769948301</v>
      </c>
      <c r="L9" s="14">
        <v>0.400962204325919</v>
      </c>
      <c r="M9" s="14"/>
      <c r="N9" s="14">
        <v>0.43883259581534201</v>
      </c>
      <c r="O9" s="14">
        <v>0.48477058614450502</v>
      </c>
      <c r="P9" s="14">
        <v>0.47197854102197301</v>
      </c>
      <c r="Q9" s="14">
        <v>0.50474925111490898</v>
      </c>
      <c r="R9" s="14"/>
      <c r="S9" s="14">
        <v>0.40961977986761999</v>
      </c>
      <c r="T9" s="14">
        <v>0.51098475995853299</v>
      </c>
      <c r="U9" s="14">
        <v>0.48782280937228201</v>
      </c>
      <c r="V9" s="14">
        <v>0.46310746710085099</v>
      </c>
      <c r="W9" s="14">
        <v>0.38571065756636003</v>
      </c>
      <c r="X9" s="14">
        <v>0.48457058417912002</v>
      </c>
      <c r="Y9" s="14">
        <v>0.52526498083327</v>
      </c>
      <c r="Z9" s="14">
        <v>0.57040606107626302</v>
      </c>
      <c r="AA9" s="14">
        <v>0.49224972247309401</v>
      </c>
      <c r="AB9" s="14">
        <v>0.46401143590464999</v>
      </c>
      <c r="AC9" s="14">
        <v>0.59813153999879398</v>
      </c>
      <c r="AD9" s="14">
        <v>0.32205520934501503</v>
      </c>
      <c r="AE9" s="14"/>
      <c r="AF9" s="14">
        <v>0.48335810944935598</v>
      </c>
      <c r="AG9" s="14">
        <v>0.48039889990710299</v>
      </c>
      <c r="AH9" s="14">
        <v>0.51185956897963902</v>
      </c>
      <c r="AI9" s="14">
        <v>0.44179246018744101</v>
      </c>
      <c r="AJ9" s="14">
        <v>0.53254465242861304</v>
      </c>
      <c r="AK9" s="14"/>
      <c r="AL9" s="14">
        <v>0.48653144093006101</v>
      </c>
      <c r="AM9" s="14">
        <v>0.45293352384587299</v>
      </c>
      <c r="AN9" s="14">
        <v>0.34674761971929302</v>
      </c>
      <c r="AO9" s="14"/>
      <c r="AP9" s="14">
        <v>0.449574355094782</v>
      </c>
      <c r="AQ9" s="14">
        <v>0.488870768949909</v>
      </c>
      <c r="AR9" s="14"/>
      <c r="AS9" s="14">
        <v>0.46698350680586198</v>
      </c>
      <c r="AT9" s="14">
        <v>0.481257376460896</v>
      </c>
      <c r="AU9" s="14"/>
      <c r="AV9" s="14">
        <v>0.389314406366846</v>
      </c>
      <c r="AW9" s="14">
        <v>0.50384741044394799</v>
      </c>
      <c r="AX9" s="14"/>
      <c r="AY9" s="14">
        <v>0.49200789727484101</v>
      </c>
      <c r="AZ9" s="14">
        <v>0.43367457118147701</v>
      </c>
      <c r="BA9" s="14"/>
      <c r="BB9" s="14">
        <v>0.48222105235578999</v>
      </c>
      <c r="BC9" s="14">
        <v>0.49394480950627201</v>
      </c>
    </row>
    <row r="10" spans="2:55" x14ac:dyDescent="0.35">
      <c r="B10" s="15" t="s">
        <v>493</v>
      </c>
      <c r="C10" s="14">
        <v>0.44281211508477197</v>
      </c>
      <c r="D10" s="14">
        <v>0.42572171165930001</v>
      </c>
      <c r="E10" s="14">
        <v>0.45784468269057998</v>
      </c>
      <c r="F10" s="14"/>
      <c r="G10" s="14">
        <v>0.344468715759082</v>
      </c>
      <c r="H10" s="14">
        <v>0.32109092563654901</v>
      </c>
      <c r="I10" s="14">
        <v>0.46762687096286898</v>
      </c>
      <c r="J10" s="14">
        <v>0.49266898262234199</v>
      </c>
      <c r="K10" s="14">
        <v>0.51035725635331797</v>
      </c>
      <c r="L10" s="14">
        <v>0.50159978709910702</v>
      </c>
      <c r="M10" s="14"/>
      <c r="N10" s="14">
        <v>0.42130810906969302</v>
      </c>
      <c r="O10" s="14">
        <v>0.43964312496090702</v>
      </c>
      <c r="P10" s="14">
        <v>0.43831461403897698</v>
      </c>
      <c r="Q10" s="14">
        <v>0.47374110057413499</v>
      </c>
      <c r="R10" s="14"/>
      <c r="S10" s="14">
        <v>0.42389940811459798</v>
      </c>
      <c r="T10" s="14">
        <v>0.45519799054121801</v>
      </c>
      <c r="U10" s="14">
        <v>0.38288954550751397</v>
      </c>
      <c r="V10" s="14">
        <v>0.478999406441451</v>
      </c>
      <c r="W10" s="14">
        <v>0.514513313165334</v>
      </c>
      <c r="X10" s="14">
        <v>0.40032981849668903</v>
      </c>
      <c r="Y10" s="14">
        <v>0.52683697037886301</v>
      </c>
      <c r="Z10" s="14">
        <v>0.54629187763998099</v>
      </c>
      <c r="AA10" s="14">
        <v>0.37622814285790701</v>
      </c>
      <c r="AB10" s="14">
        <v>0.39949261312114898</v>
      </c>
      <c r="AC10" s="14">
        <v>0.42219773250787201</v>
      </c>
      <c r="AD10" s="14">
        <v>0.53269209186035105</v>
      </c>
      <c r="AE10" s="14"/>
      <c r="AF10" s="14">
        <v>0.41291558872643502</v>
      </c>
      <c r="AG10" s="14">
        <v>0.47778668137302499</v>
      </c>
      <c r="AH10" s="14">
        <v>0.38201217583103603</v>
      </c>
      <c r="AI10" s="14">
        <v>0.488561637797021</v>
      </c>
      <c r="AJ10" s="14">
        <v>0.40722595631564701</v>
      </c>
      <c r="AK10" s="14"/>
      <c r="AL10" s="14">
        <v>0.449505053847714</v>
      </c>
      <c r="AM10" s="14">
        <v>0.392400646459302</v>
      </c>
      <c r="AN10" s="14">
        <v>0.43034582005553002</v>
      </c>
      <c r="AO10" s="14"/>
      <c r="AP10" s="14">
        <v>0.35977309007957697</v>
      </c>
      <c r="AQ10" s="14">
        <v>0.49784329482130102</v>
      </c>
      <c r="AR10" s="14"/>
      <c r="AS10" s="14">
        <v>0.34127616877862998</v>
      </c>
      <c r="AT10" s="14">
        <v>0.55327177862643995</v>
      </c>
      <c r="AU10" s="14"/>
      <c r="AV10" s="14">
        <v>0.445352697306718</v>
      </c>
      <c r="AW10" s="14">
        <v>0.43940981272761598</v>
      </c>
      <c r="AX10" s="14"/>
      <c r="AY10" s="14">
        <v>0.36798632060749298</v>
      </c>
      <c r="AZ10" s="14">
        <v>0.68971624598689896</v>
      </c>
      <c r="BA10" s="14"/>
      <c r="BB10" s="14">
        <v>0.39722142127258803</v>
      </c>
      <c r="BC10" s="14">
        <v>0.53084608930738697</v>
      </c>
    </row>
    <row r="11" spans="2:55" ht="29" x14ac:dyDescent="0.35">
      <c r="B11" s="15" t="s">
        <v>494</v>
      </c>
      <c r="C11" s="14">
        <v>0.29796385135389403</v>
      </c>
      <c r="D11" s="14">
        <v>0.30112445971306201</v>
      </c>
      <c r="E11" s="14">
        <v>0.29461905779436098</v>
      </c>
      <c r="F11" s="14"/>
      <c r="G11" s="14">
        <v>0.31846832715198298</v>
      </c>
      <c r="H11" s="14">
        <v>0.35687753905013597</v>
      </c>
      <c r="I11" s="14">
        <v>0.35229468968917999</v>
      </c>
      <c r="J11" s="14">
        <v>0.25076521939094698</v>
      </c>
      <c r="K11" s="14">
        <v>0.33008122039910098</v>
      </c>
      <c r="L11" s="14">
        <v>0.20011055083849699</v>
      </c>
      <c r="M11" s="14"/>
      <c r="N11" s="14">
        <v>0.355560065454124</v>
      </c>
      <c r="O11" s="14">
        <v>0.26457943988131899</v>
      </c>
      <c r="P11" s="14">
        <v>0.29576936903005502</v>
      </c>
      <c r="Q11" s="14">
        <v>0.27008212468560899</v>
      </c>
      <c r="R11" s="14"/>
      <c r="S11" s="14">
        <v>0.37115900195215501</v>
      </c>
      <c r="T11" s="14">
        <v>0.29799062070466398</v>
      </c>
      <c r="U11" s="14">
        <v>0.31595201055967498</v>
      </c>
      <c r="V11" s="14">
        <v>0.22017874318160099</v>
      </c>
      <c r="W11" s="14">
        <v>0.245282402566847</v>
      </c>
      <c r="X11" s="14">
        <v>0.25298823647208102</v>
      </c>
      <c r="Y11" s="14">
        <v>0.260953506180582</v>
      </c>
      <c r="Z11" s="14">
        <v>0.32868418144264699</v>
      </c>
      <c r="AA11" s="14">
        <v>0.32904337689700702</v>
      </c>
      <c r="AB11" s="14">
        <v>0.22612209736767999</v>
      </c>
      <c r="AC11" s="14">
        <v>0.364367248646984</v>
      </c>
      <c r="AD11" s="14">
        <v>0.44607928676638198</v>
      </c>
      <c r="AE11" s="14"/>
      <c r="AF11" s="14">
        <v>0.26235032746970199</v>
      </c>
      <c r="AG11" s="14">
        <v>0.341133290192419</v>
      </c>
      <c r="AH11" s="14">
        <v>0.32601070038245</v>
      </c>
      <c r="AI11" s="14">
        <v>0.28776693052444302</v>
      </c>
      <c r="AJ11" s="14">
        <v>0.32242712359852499</v>
      </c>
      <c r="AK11" s="14"/>
      <c r="AL11" s="14">
        <v>0.28573718548590199</v>
      </c>
      <c r="AM11" s="14">
        <v>0.48327068239462401</v>
      </c>
      <c r="AN11" s="14">
        <v>0.14828961523384701</v>
      </c>
      <c r="AO11" s="14"/>
      <c r="AP11" s="14">
        <v>0.21879985025610801</v>
      </c>
      <c r="AQ11" s="14">
        <v>0.34794326504807399</v>
      </c>
      <c r="AR11" s="14"/>
      <c r="AS11" s="14">
        <v>0.29912959809596601</v>
      </c>
      <c r="AT11" s="14">
        <v>0.30499796665082801</v>
      </c>
      <c r="AU11" s="14"/>
      <c r="AV11" s="14">
        <v>0.39220399964580699</v>
      </c>
      <c r="AW11" s="14">
        <v>0.26404219696703901</v>
      </c>
      <c r="AX11" s="14"/>
      <c r="AY11" s="14">
        <v>0.30695922117468299</v>
      </c>
      <c r="AZ11" s="14">
        <v>0.33928384389272898</v>
      </c>
      <c r="BA11" s="14"/>
      <c r="BB11" s="14">
        <v>0.30826071660377602</v>
      </c>
      <c r="BC11" s="14">
        <v>0.270291155228294</v>
      </c>
    </row>
    <row r="12" spans="2:55" ht="29" x14ac:dyDescent="0.35">
      <c r="B12" s="15" t="s">
        <v>495</v>
      </c>
      <c r="C12" s="14">
        <v>0.23370928699843599</v>
      </c>
      <c r="D12" s="14">
        <v>0.20937244760082399</v>
      </c>
      <c r="E12" s="14">
        <v>0.254538207678638</v>
      </c>
      <c r="F12" s="14"/>
      <c r="G12" s="14">
        <v>0.35985619887075698</v>
      </c>
      <c r="H12" s="14">
        <v>0.29628293599619399</v>
      </c>
      <c r="I12" s="14">
        <v>0.24438380639962101</v>
      </c>
      <c r="J12" s="14">
        <v>0.25939050841830602</v>
      </c>
      <c r="K12" s="14">
        <v>0.17516160355903701</v>
      </c>
      <c r="L12" s="14">
        <v>9.8284580920350501E-2</v>
      </c>
      <c r="M12" s="14"/>
      <c r="N12" s="14">
        <v>0.216467165255326</v>
      </c>
      <c r="O12" s="14">
        <v>0.24918946191821401</v>
      </c>
      <c r="P12" s="14">
        <v>0.222235608466786</v>
      </c>
      <c r="Q12" s="14">
        <v>0.24844684782405599</v>
      </c>
      <c r="R12" s="14"/>
      <c r="S12" s="14">
        <v>0.29619248201565501</v>
      </c>
      <c r="T12" s="14">
        <v>0.24348337039151899</v>
      </c>
      <c r="U12" s="14">
        <v>0.178980990516106</v>
      </c>
      <c r="V12" s="14">
        <v>0.22476199229873101</v>
      </c>
      <c r="W12" s="14">
        <v>0.29994733261780099</v>
      </c>
      <c r="X12" s="14">
        <v>0.25194609788324701</v>
      </c>
      <c r="Y12" s="14">
        <v>0.173724047683774</v>
      </c>
      <c r="Z12" s="14">
        <v>0.27735892374431698</v>
      </c>
      <c r="AA12" s="14">
        <v>0.184828682251413</v>
      </c>
      <c r="AB12" s="14">
        <v>0.21625323284199399</v>
      </c>
      <c r="AC12" s="14">
        <v>0.20331289346390899</v>
      </c>
      <c r="AD12" s="14">
        <v>0.22936185512198601</v>
      </c>
      <c r="AE12" s="14"/>
      <c r="AF12" s="14">
        <v>0.164990766065614</v>
      </c>
      <c r="AG12" s="14">
        <v>0.30068837644878899</v>
      </c>
      <c r="AH12" s="14">
        <v>0.176874835962639</v>
      </c>
      <c r="AI12" s="14">
        <v>0.193132280368326</v>
      </c>
      <c r="AJ12" s="14">
        <v>0.21225639953880701</v>
      </c>
      <c r="AK12" s="14"/>
      <c r="AL12" s="14">
        <v>0.23218546733770601</v>
      </c>
      <c r="AM12" s="14">
        <v>0.25893181215243199</v>
      </c>
      <c r="AN12" s="14">
        <v>0.211119246979597</v>
      </c>
      <c r="AO12" s="14"/>
      <c r="AP12" s="14">
        <v>0.212449962682868</v>
      </c>
      <c r="AQ12" s="14">
        <v>0.24816819953615701</v>
      </c>
      <c r="AR12" s="14"/>
      <c r="AS12" s="14">
        <v>0.220460082362955</v>
      </c>
      <c r="AT12" s="14">
        <v>0.24931078619840599</v>
      </c>
      <c r="AU12" s="14"/>
      <c r="AV12" s="14">
        <v>0.28025955499725402</v>
      </c>
      <c r="AW12" s="14">
        <v>0.217179065609368</v>
      </c>
      <c r="AX12" s="14"/>
      <c r="AY12" s="14">
        <v>0.22982901670917899</v>
      </c>
      <c r="AZ12" s="14">
        <v>0.287556021534777</v>
      </c>
      <c r="BA12" s="14"/>
      <c r="BB12" s="14">
        <v>0.208903312174371</v>
      </c>
      <c r="BC12" s="14">
        <v>0.308828148844563</v>
      </c>
    </row>
    <row r="13" spans="2:55" x14ac:dyDescent="0.35">
      <c r="B13" s="15" t="s">
        <v>496</v>
      </c>
      <c r="C13" s="14">
        <v>0.20525682473231399</v>
      </c>
      <c r="D13" s="14">
        <v>0.19729752470578699</v>
      </c>
      <c r="E13" s="14">
        <v>0.21148847139607799</v>
      </c>
      <c r="F13" s="14"/>
      <c r="G13" s="14">
        <v>0.264367967994521</v>
      </c>
      <c r="H13" s="14">
        <v>0.26215816874867598</v>
      </c>
      <c r="I13" s="14">
        <v>0.19260813649955399</v>
      </c>
      <c r="J13" s="14">
        <v>0.137925462238288</v>
      </c>
      <c r="K13" s="14">
        <v>0.16476081005416199</v>
      </c>
      <c r="L13" s="14">
        <v>0.21570236845988999</v>
      </c>
      <c r="M13" s="14"/>
      <c r="N13" s="14">
        <v>0.26523436715884202</v>
      </c>
      <c r="O13" s="14">
        <v>0.197170741543997</v>
      </c>
      <c r="P13" s="14">
        <v>0.128885362915512</v>
      </c>
      <c r="Q13" s="14">
        <v>0.208906272972329</v>
      </c>
      <c r="R13" s="14"/>
      <c r="S13" s="14">
        <v>0.29469313011559101</v>
      </c>
      <c r="T13" s="14">
        <v>0.18485781107863999</v>
      </c>
      <c r="U13" s="14">
        <v>0.23350324620792701</v>
      </c>
      <c r="V13" s="14">
        <v>0.18679352617105899</v>
      </c>
      <c r="W13" s="14">
        <v>0.20770496933150101</v>
      </c>
      <c r="X13" s="14">
        <v>0.14407037509264201</v>
      </c>
      <c r="Y13" s="14">
        <v>0.13483384167225199</v>
      </c>
      <c r="Z13" s="14">
        <v>0.236648021592399</v>
      </c>
      <c r="AA13" s="14">
        <v>0.21871505365726099</v>
      </c>
      <c r="AB13" s="14">
        <v>0.17091557126272799</v>
      </c>
      <c r="AC13" s="14">
        <v>0.17538235453266901</v>
      </c>
      <c r="AD13" s="14">
        <v>0.28758696281567298</v>
      </c>
      <c r="AE13" s="14"/>
      <c r="AF13" s="14">
        <v>0.21552879852251899</v>
      </c>
      <c r="AG13" s="14">
        <v>0.23213120058291201</v>
      </c>
      <c r="AH13" s="14">
        <v>0.15448948955999101</v>
      </c>
      <c r="AI13" s="14">
        <v>0.147095082100036</v>
      </c>
      <c r="AJ13" s="14">
        <v>0.22790496951313099</v>
      </c>
      <c r="AK13" s="14"/>
      <c r="AL13" s="14">
        <v>0.19525195799460099</v>
      </c>
      <c r="AM13" s="14">
        <v>0.283620755216482</v>
      </c>
      <c r="AN13" s="14">
        <v>0.21832918467475601</v>
      </c>
      <c r="AO13" s="14"/>
      <c r="AP13" s="14">
        <v>0.17567077574596501</v>
      </c>
      <c r="AQ13" s="14">
        <v>0.223167056237633</v>
      </c>
      <c r="AR13" s="14"/>
      <c r="AS13" s="14">
        <v>0.16806222715784999</v>
      </c>
      <c r="AT13" s="14">
        <v>0.25442336983702402</v>
      </c>
      <c r="AU13" s="14"/>
      <c r="AV13" s="14">
        <v>0.31289429311665101</v>
      </c>
      <c r="AW13" s="14">
        <v>0.16876912246467499</v>
      </c>
      <c r="AX13" s="14"/>
      <c r="AY13" s="14">
        <v>0.189098624807192</v>
      </c>
      <c r="AZ13" s="14">
        <v>0.33406513805663102</v>
      </c>
      <c r="BA13" s="14"/>
      <c r="BB13" s="14">
        <v>0.20424789604843199</v>
      </c>
      <c r="BC13" s="14">
        <v>0.20612906551024801</v>
      </c>
    </row>
    <row r="14" spans="2:55" ht="29" x14ac:dyDescent="0.35">
      <c r="B14" s="15" t="s">
        <v>497</v>
      </c>
      <c r="C14" s="14">
        <v>0.100082066309544</v>
      </c>
      <c r="D14" s="14">
        <v>0.107580097612529</v>
      </c>
      <c r="E14" s="14">
        <v>9.3737034462220203E-2</v>
      </c>
      <c r="F14" s="14"/>
      <c r="G14" s="14">
        <v>0.13703771863450501</v>
      </c>
      <c r="H14" s="14">
        <v>8.9371613214142206E-2</v>
      </c>
      <c r="I14" s="14">
        <v>8.7427016639811103E-2</v>
      </c>
      <c r="J14" s="14">
        <v>0.108068405707407</v>
      </c>
      <c r="K14" s="14">
        <v>5.9561951620626698E-2</v>
      </c>
      <c r="L14" s="14">
        <v>0.117245815128123</v>
      </c>
      <c r="M14" s="14"/>
      <c r="N14" s="14">
        <v>7.3687148907843295E-2</v>
      </c>
      <c r="O14" s="14">
        <v>0.12507212468096501</v>
      </c>
      <c r="P14" s="14">
        <v>9.9206014200232506E-2</v>
      </c>
      <c r="Q14" s="14">
        <v>0.105401938511826</v>
      </c>
      <c r="R14" s="14"/>
      <c r="S14" s="14">
        <v>6.0545918028267899E-2</v>
      </c>
      <c r="T14" s="14">
        <v>0.107544994987169</v>
      </c>
      <c r="U14" s="14">
        <v>0.16476078374558401</v>
      </c>
      <c r="V14" s="14">
        <v>0.116368160152899</v>
      </c>
      <c r="W14" s="14">
        <v>0.11162696532614701</v>
      </c>
      <c r="X14" s="14">
        <v>0.13730473867738399</v>
      </c>
      <c r="Y14" s="14">
        <v>6.2387050338457997E-2</v>
      </c>
      <c r="Z14" s="14">
        <v>7.3905449707362306E-2</v>
      </c>
      <c r="AA14" s="14">
        <v>6.4293091633104996E-2</v>
      </c>
      <c r="AB14" s="14">
        <v>0.14177319955776299</v>
      </c>
      <c r="AC14" s="14">
        <v>0.13298937806637401</v>
      </c>
      <c r="AD14" s="14">
        <v>0</v>
      </c>
      <c r="AE14" s="14"/>
      <c r="AF14" s="14">
        <v>9.0543913229440706E-2</v>
      </c>
      <c r="AG14" s="14">
        <v>7.0602380346237198E-2</v>
      </c>
      <c r="AH14" s="14">
        <v>0.109334602232134</v>
      </c>
      <c r="AI14" s="14">
        <v>9.1505699062035498E-2</v>
      </c>
      <c r="AJ14" s="14">
        <v>0.107795291895164</v>
      </c>
      <c r="AK14" s="14"/>
      <c r="AL14" s="14">
        <v>0.102171581737958</v>
      </c>
      <c r="AM14" s="14">
        <v>3.9132113209032898E-2</v>
      </c>
      <c r="AN14" s="14">
        <v>0.17983152248897</v>
      </c>
      <c r="AO14" s="14"/>
      <c r="AP14" s="14">
        <v>0.15495011886590199</v>
      </c>
      <c r="AQ14" s="14">
        <v>6.6888891583313403E-2</v>
      </c>
      <c r="AR14" s="14"/>
      <c r="AS14" s="14">
        <v>0.11829302956991999</v>
      </c>
      <c r="AT14" s="14">
        <v>8.1303838354279803E-2</v>
      </c>
      <c r="AU14" s="14"/>
      <c r="AV14" s="14">
        <v>5.9175474652318302E-2</v>
      </c>
      <c r="AW14" s="14">
        <v>0.114479938296298</v>
      </c>
      <c r="AX14" s="14"/>
      <c r="AY14" s="14">
        <v>0.106861170466353</v>
      </c>
      <c r="AZ14" s="14">
        <v>7.5582832674649603E-2</v>
      </c>
      <c r="BA14" s="14"/>
      <c r="BB14" s="14">
        <v>9.2470321310222203E-2</v>
      </c>
      <c r="BC14" s="14">
        <v>9.7639632275545493E-2</v>
      </c>
    </row>
    <row r="15" spans="2:55" ht="29" x14ac:dyDescent="0.35">
      <c r="B15" s="15" t="s">
        <v>498</v>
      </c>
      <c r="C15" s="20">
        <v>8.3259503379885594E-2</v>
      </c>
      <c r="D15" s="20">
        <v>8.2151905161980093E-2</v>
      </c>
      <c r="E15" s="20">
        <v>8.4489721913876104E-2</v>
      </c>
      <c r="F15" s="20"/>
      <c r="G15" s="20">
        <v>0.20108706834690701</v>
      </c>
      <c r="H15" s="20">
        <v>0.114161691524372</v>
      </c>
      <c r="I15" s="20">
        <v>5.1283881395623301E-2</v>
      </c>
      <c r="J15" s="20">
        <v>7.1996304609859604E-2</v>
      </c>
      <c r="K15" s="20">
        <v>5.3008382674515499E-2</v>
      </c>
      <c r="L15" s="20">
        <v>3.4013048503906303E-2</v>
      </c>
      <c r="M15" s="20"/>
      <c r="N15" s="20">
        <v>7.2197070865006097E-2</v>
      </c>
      <c r="O15" s="20">
        <v>7.1101138486316898E-2</v>
      </c>
      <c r="P15" s="20">
        <v>8.0832922209477506E-2</v>
      </c>
      <c r="Q15" s="20">
        <v>0.11012838068636099</v>
      </c>
      <c r="R15" s="20"/>
      <c r="S15" s="20">
        <v>8.4360420865835395E-2</v>
      </c>
      <c r="T15" s="20">
        <v>7.5822573666969206E-2</v>
      </c>
      <c r="U15" s="20">
        <v>3.3924330851500699E-2</v>
      </c>
      <c r="V15" s="20">
        <v>6.8843713564326198E-2</v>
      </c>
      <c r="W15" s="20">
        <v>0.12411618925647</v>
      </c>
      <c r="X15" s="20">
        <v>9.9045543673676004E-2</v>
      </c>
      <c r="Y15" s="20">
        <v>6.1025362123143898E-2</v>
      </c>
      <c r="Z15" s="20">
        <v>6.8593622703632104E-2</v>
      </c>
      <c r="AA15" s="20">
        <v>0.11071587321076801</v>
      </c>
      <c r="AB15" s="20">
        <v>9.6732685295930501E-2</v>
      </c>
      <c r="AC15" s="20">
        <v>9.0449077743321796E-2</v>
      </c>
      <c r="AD15" s="20">
        <v>5.2886295078001799E-2</v>
      </c>
      <c r="AE15" s="20"/>
      <c r="AF15" s="20">
        <v>8.4074094413603195E-2</v>
      </c>
      <c r="AG15" s="20">
        <v>8.7042922220484806E-2</v>
      </c>
      <c r="AH15" s="20">
        <v>7.9166420610868607E-2</v>
      </c>
      <c r="AI15" s="20">
        <v>9.6889539318765996E-2</v>
      </c>
      <c r="AJ15" s="20">
        <v>0.14117803229291601</v>
      </c>
      <c r="AK15" s="20"/>
      <c r="AL15" s="20">
        <v>7.6348746505021201E-2</v>
      </c>
      <c r="AM15" s="20">
        <v>0.18727465304285501</v>
      </c>
      <c r="AN15" s="20">
        <v>0</v>
      </c>
      <c r="AO15" s="20"/>
      <c r="AP15" s="20">
        <v>8.4836943424365693E-2</v>
      </c>
      <c r="AQ15" s="20">
        <v>7.6642050548215004E-2</v>
      </c>
      <c r="AR15" s="20"/>
      <c r="AS15" s="20">
        <v>7.2829581389764003E-2</v>
      </c>
      <c r="AT15" s="20">
        <v>8.9548631394623796E-2</v>
      </c>
      <c r="AU15" s="20"/>
      <c r="AV15" s="20">
        <v>0.122965212778541</v>
      </c>
      <c r="AW15" s="20">
        <v>6.6063065120220602E-2</v>
      </c>
      <c r="AX15" s="20"/>
      <c r="AY15" s="20">
        <v>7.9578381740001106E-2</v>
      </c>
      <c r="AZ15" s="20">
        <v>0.11586964001356</v>
      </c>
      <c r="BA15" s="20"/>
      <c r="BB15" s="20">
        <v>7.5725912846407797E-2</v>
      </c>
      <c r="BC15" s="20">
        <v>8.0398640047511696E-2</v>
      </c>
    </row>
    <row r="16" spans="2:55" x14ac:dyDescent="0.35">
      <c r="B16" s="16" t="s">
        <v>500</v>
      </c>
    </row>
    <row r="17" spans="2:2" x14ac:dyDescent="0.35">
      <c r="B17" t="s">
        <v>81</v>
      </c>
    </row>
    <row r="18" spans="2:2" x14ac:dyDescent="0.35">
      <c r="B18" t="s">
        <v>630</v>
      </c>
    </row>
    <row r="20" spans="2:2" x14ac:dyDescent="0.35">
      <c r="B20"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506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43.5" x14ac:dyDescent="0.35">
      <c r="B9" s="15" t="s">
        <v>501</v>
      </c>
      <c r="C9" s="14">
        <v>0.82092673965667495</v>
      </c>
      <c r="D9" s="14">
        <v>0.87188206577371696</v>
      </c>
      <c r="E9" s="14">
        <v>0.76980513843659504</v>
      </c>
      <c r="F9" s="14"/>
      <c r="G9" s="14">
        <v>0.73702962644901004</v>
      </c>
      <c r="H9" s="14">
        <v>0.88235667717192501</v>
      </c>
      <c r="I9" s="14">
        <v>0.67319327688915598</v>
      </c>
      <c r="J9" s="14">
        <v>0.87308327803690899</v>
      </c>
      <c r="K9" s="14">
        <v>0.92318696245792997</v>
      </c>
      <c r="L9" s="14">
        <v>0.86770144863616905</v>
      </c>
      <c r="M9" s="14"/>
      <c r="N9" s="14">
        <v>0.89853467135726295</v>
      </c>
      <c r="O9" s="14">
        <v>0.83654324314325601</v>
      </c>
      <c r="P9" s="14">
        <v>0.86393968700293999</v>
      </c>
      <c r="Q9" s="14">
        <v>0.70791463831996904</v>
      </c>
      <c r="R9" s="14"/>
      <c r="S9" s="14">
        <v>0.83416177467628805</v>
      </c>
      <c r="T9" s="14">
        <v>0.84673115349219596</v>
      </c>
      <c r="U9" s="14">
        <v>0.76086127391877201</v>
      </c>
      <c r="V9" s="14">
        <v>0.88849726864383904</v>
      </c>
      <c r="W9" s="14">
        <v>0.76792742307638195</v>
      </c>
      <c r="X9" s="14">
        <v>0.82538152321776803</v>
      </c>
      <c r="Y9" s="14">
        <v>0.63318769928299701</v>
      </c>
      <c r="Z9" s="14">
        <v>0.66843981599446101</v>
      </c>
      <c r="AA9" s="14">
        <v>0.78316028776522095</v>
      </c>
      <c r="AB9" s="14">
        <v>0.94575885059916498</v>
      </c>
      <c r="AC9" s="14">
        <v>0.87073072408643604</v>
      </c>
      <c r="AD9" s="14">
        <v>0</v>
      </c>
      <c r="AE9" s="14"/>
      <c r="AF9" s="14">
        <v>0.870433004880525</v>
      </c>
      <c r="AG9" s="14">
        <v>0.77507271815365197</v>
      </c>
      <c r="AH9" s="14">
        <v>0.85325655642020304</v>
      </c>
      <c r="AI9" s="14">
        <v>0.73560738046278595</v>
      </c>
      <c r="AJ9" s="14">
        <v>0.87048601597517405</v>
      </c>
      <c r="AK9" s="14"/>
      <c r="AL9" s="14">
        <v>0.81715324545604595</v>
      </c>
      <c r="AM9" s="14">
        <v>0.64232814131625404</v>
      </c>
      <c r="AN9" s="14">
        <v>0.92642574878126605</v>
      </c>
      <c r="AO9" s="14"/>
      <c r="AP9" s="14">
        <v>0.79903739213708103</v>
      </c>
      <c r="AQ9" s="14">
        <v>0.85324059425029397</v>
      </c>
      <c r="AR9" s="14"/>
      <c r="AS9" s="14">
        <v>0.85909780265965097</v>
      </c>
      <c r="AT9" s="14">
        <v>0.74810058911935695</v>
      </c>
      <c r="AU9" s="14"/>
      <c r="AV9" s="14">
        <v>0.77343015090650102</v>
      </c>
      <c r="AW9" s="14">
        <v>0.83742409951457397</v>
      </c>
      <c r="AX9" s="14"/>
      <c r="AY9" s="14">
        <v>0.87288266162292505</v>
      </c>
      <c r="AZ9" s="14">
        <v>0.58900684635332101</v>
      </c>
      <c r="BA9" s="14"/>
      <c r="BB9" s="14">
        <v>0.87947046770465898</v>
      </c>
      <c r="BC9" s="14">
        <v>0.71203367323538602</v>
      </c>
    </row>
    <row r="10" spans="2:55" ht="43.5" x14ac:dyDescent="0.35">
      <c r="B10" s="15" t="s">
        <v>502</v>
      </c>
      <c r="C10" s="14">
        <v>8.1736323299709507E-2</v>
      </c>
      <c r="D10" s="14">
        <v>3.1162896779778099E-2</v>
      </c>
      <c r="E10" s="14">
        <v>0.13247477872527999</v>
      </c>
      <c r="F10" s="14"/>
      <c r="G10" s="14">
        <v>7.6718475801993105E-2</v>
      </c>
      <c r="H10" s="14">
        <v>0</v>
      </c>
      <c r="I10" s="14">
        <v>0.10506984661940701</v>
      </c>
      <c r="J10" s="14">
        <v>9.1903713177936899E-2</v>
      </c>
      <c r="K10" s="14">
        <v>0</v>
      </c>
      <c r="L10" s="14">
        <v>0.146666079603541</v>
      </c>
      <c r="M10" s="14"/>
      <c r="N10" s="14">
        <v>3.3874773731720702E-2</v>
      </c>
      <c r="O10" s="14">
        <v>6.6959043311809699E-2</v>
      </c>
      <c r="P10" s="14">
        <v>5.0204612352980599E-2</v>
      </c>
      <c r="Q10" s="14">
        <v>0.161606079354608</v>
      </c>
      <c r="R10" s="14"/>
      <c r="S10" s="14">
        <v>8.7196501652440805E-2</v>
      </c>
      <c r="T10" s="14">
        <v>6.0263841676055099E-2</v>
      </c>
      <c r="U10" s="14">
        <v>5.5644185868831499E-2</v>
      </c>
      <c r="V10" s="14">
        <v>0</v>
      </c>
      <c r="W10" s="14">
        <v>0</v>
      </c>
      <c r="X10" s="14">
        <v>0.170208998360384</v>
      </c>
      <c r="Y10" s="14">
        <v>0.18350965134652999</v>
      </c>
      <c r="Z10" s="14">
        <v>0</v>
      </c>
      <c r="AA10" s="14">
        <v>0.21683971223477899</v>
      </c>
      <c r="AB10" s="14">
        <v>0</v>
      </c>
      <c r="AC10" s="14">
        <v>0.174754131863781</v>
      </c>
      <c r="AD10" s="14">
        <v>0</v>
      </c>
      <c r="AE10" s="14"/>
      <c r="AF10" s="14">
        <v>3.92307304626607E-2</v>
      </c>
      <c r="AG10" s="14">
        <v>0.161893680064394</v>
      </c>
      <c r="AH10" s="14">
        <v>7.1712917761155001E-2</v>
      </c>
      <c r="AI10" s="14">
        <v>9.5504535050059305E-2</v>
      </c>
      <c r="AJ10" s="14">
        <v>0.129513984024826</v>
      </c>
      <c r="AK10" s="14"/>
      <c r="AL10" s="14">
        <v>7.9005290447246496E-2</v>
      </c>
      <c r="AM10" s="14">
        <v>0.18276262750998301</v>
      </c>
      <c r="AN10" s="14">
        <v>6.53849082738098E-2</v>
      </c>
      <c r="AO10" s="14"/>
      <c r="AP10" s="14">
        <v>4.39750451863819E-2</v>
      </c>
      <c r="AQ10" s="14">
        <v>0.13748090175875399</v>
      </c>
      <c r="AR10" s="14"/>
      <c r="AS10" s="14">
        <v>5.6525732914475997E-2</v>
      </c>
      <c r="AT10" s="14">
        <v>0.127418642432331</v>
      </c>
      <c r="AU10" s="14"/>
      <c r="AV10" s="14">
        <v>0.107838780069997</v>
      </c>
      <c r="AW10" s="14">
        <v>7.8943915957477795E-2</v>
      </c>
      <c r="AX10" s="14"/>
      <c r="AY10" s="14">
        <v>5.7498664726574E-2</v>
      </c>
      <c r="AZ10" s="14">
        <v>0.15092955978929601</v>
      </c>
      <c r="BA10" s="14"/>
      <c r="BB10" s="14">
        <v>4.32552432709652E-2</v>
      </c>
      <c r="BC10" s="14">
        <v>0.17992784194138201</v>
      </c>
    </row>
    <row r="11" spans="2:55" x14ac:dyDescent="0.35">
      <c r="B11" s="15" t="s">
        <v>184</v>
      </c>
      <c r="C11" s="14">
        <v>4.4361722301042898E-2</v>
      </c>
      <c r="D11" s="14">
        <v>6.1252643944764998E-2</v>
      </c>
      <c r="E11" s="14">
        <v>2.7415682969912401E-2</v>
      </c>
      <c r="F11" s="14"/>
      <c r="G11" s="14">
        <v>5.2632194622273698E-2</v>
      </c>
      <c r="H11" s="14">
        <v>0</v>
      </c>
      <c r="I11" s="14">
        <v>9.1167658689137301E-2</v>
      </c>
      <c r="J11" s="14">
        <v>3.5013008785154197E-2</v>
      </c>
      <c r="K11" s="14">
        <v>7.6813037542070001E-2</v>
      </c>
      <c r="L11" s="14">
        <v>3.12819367720229E-2</v>
      </c>
      <c r="M11" s="14"/>
      <c r="N11" s="14">
        <v>6.7590554911016301E-2</v>
      </c>
      <c r="O11" s="14">
        <v>7.4307025699866594E-2</v>
      </c>
      <c r="P11" s="14">
        <v>0</v>
      </c>
      <c r="Q11" s="14">
        <v>2.4706498932549899E-2</v>
      </c>
      <c r="R11" s="14"/>
      <c r="S11" s="14">
        <v>0</v>
      </c>
      <c r="T11" s="14">
        <v>9.3005004831749102E-2</v>
      </c>
      <c r="U11" s="14">
        <v>5.4636824971386798E-2</v>
      </c>
      <c r="V11" s="14">
        <v>0</v>
      </c>
      <c r="W11" s="14">
        <v>0.122075846026948</v>
      </c>
      <c r="X11" s="14">
        <v>5.4116866322564898E-2</v>
      </c>
      <c r="Y11" s="14">
        <v>0</v>
      </c>
      <c r="Z11" s="14">
        <v>0</v>
      </c>
      <c r="AA11" s="14">
        <v>0</v>
      </c>
      <c r="AB11" s="14">
        <v>5.4241149400835097E-2</v>
      </c>
      <c r="AC11" s="14">
        <v>0</v>
      </c>
      <c r="AD11" s="14">
        <v>0</v>
      </c>
      <c r="AE11" s="14"/>
      <c r="AF11" s="14">
        <v>3.7503754288015202E-2</v>
      </c>
      <c r="AG11" s="14">
        <v>2.65230654464754E-2</v>
      </c>
      <c r="AH11" s="14">
        <v>7.50305258186416E-2</v>
      </c>
      <c r="AI11" s="14">
        <v>6.9054190488496994E-2</v>
      </c>
      <c r="AJ11" s="14">
        <v>0</v>
      </c>
      <c r="AK11" s="14"/>
      <c r="AL11" s="14">
        <v>5.1349238209767299E-2</v>
      </c>
      <c r="AM11" s="14">
        <v>0</v>
      </c>
      <c r="AN11" s="14">
        <v>0</v>
      </c>
      <c r="AO11" s="14"/>
      <c r="AP11" s="14">
        <v>6.3436385000973497E-2</v>
      </c>
      <c r="AQ11" s="14">
        <v>1.6203008280163401E-2</v>
      </c>
      <c r="AR11" s="14"/>
      <c r="AS11" s="14">
        <v>3.94616352357543E-2</v>
      </c>
      <c r="AT11" s="14">
        <v>5.5124359306960899E-2</v>
      </c>
      <c r="AU11" s="14"/>
      <c r="AV11" s="14">
        <v>4.9086979555774297E-2</v>
      </c>
      <c r="AW11" s="14">
        <v>3.2423335571384097E-2</v>
      </c>
      <c r="AX11" s="14"/>
      <c r="AY11" s="14">
        <v>1.8857766437321399E-2</v>
      </c>
      <c r="AZ11" s="14">
        <v>0.26006359385738298</v>
      </c>
      <c r="BA11" s="14"/>
      <c r="BB11" s="14">
        <v>2.2499490107623601E-2</v>
      </c>
      <c r="BC11" s="14">
        <v>0.10271414598366101</v>
      </c>
    </row>
    <row r="12" spans="2:55" ht="29" x14ac:dyDescent="0.35">
      <c r="B12" s="15" t="s">
        <v>503</v>
      </c>
      <c r="C12" s="14">
        <v>3.6129799262908498E-2</v>
      </c>
      <c r="D12" s="14">
        <v>3.39022865830143E-2</v>
      </c>
      <c r="E12" s="14">
        <v>3.8364580660885703E-2</v>
      </c>
      <c r="F12" s="14"/>
      <c r="G12" s="14">
        <v>0.101885469070863</v>
      </c>
      <c r="H12" s="14">
        <v>0</v>
      </c>
      <c r="I12" s="14">
        <v>0.108693043476652</v>
      </c>
      <c r="J12" s="14">
        <v>0</v>
      </c>
      <c r="K12" s="14">
        <v>0</v>
      </c>
      <c r="L12" s="14">
        <v>0</v>
      </c>
      <c r="M12" s="14"/>
      <c r="N12" s="14">
        <v>4.9287545099619502E-2</v>
      </c>
      <c r="O12" s="14">
        <v>0</v>
      </c>
      <c r="P12" s="14">
        <v>9.2250212778705501E-2</v>
      </c>
      <c r="Q12" s="14">
        <v>2.57943135967037E-2</v>
      </c>
      <c r="R12" s="14"/>
      <c r="S12" s="14">
        <v>7.8641723671271299E-2</v>
      </c>
      <c r="T12" s="14">
        <v>0</v>
      </c>
      <c r="U12" s="14">
        <v>7.3213529372178301E-2</v>
      </c>
      <c r="V12" s="14">
        <v>0.111502731356161</v>
      </c>
      <c r="W12" s="14">
        <v>0.122723828534393</v>
      </c>
      <c r="X12" s="14">
        <v>0</v>
      </c>
      <c r="Y12" s="14">
        <v>0</v>
      </c>
      <c r="Z12" s="14">
        <v>0</v>
      </c>
      <c r="AA12" s="14">
        <v>0</v>
      </c>
      <c r="AB12" s="14">
        <v>0</v>
      </c>
      <c r="AC12" s="14">
        <v>0</v>
      </c>
      <c r="AD12" s="14">
        <v>0</v>
      </c>
      <c r="AE12" s="14"/>
      <c r="AF12" s="14">
        <v>5.2832510368799102E-2</v>
      </c>
      <c r="AG12" s="14">
        <v>6.3712934048719902E-2</v>
      </c>
      <c r="AH12" s="14">
        <v>0</v>
      </c>
      <c r="AI12" s="14">
        <v>0</v>
      </c>
      <c r="AJ12" s="14">
        <v>0</v>
      </c>
      <c r="AK12" s="14"/>
      <c r="AL12" s="14">
        <v>2.2167568465326599E-2</v>
      </c>
      <c r="AM12" s="14">
        <v>0.43471265841407403</v>
      </c>
      <c r="AN12" s="14">
        <v>0</v>
      </c>
      <c r="AO12" s="14"/>
      <c r="AP12" s="14">
        <v>4.91449091219157E-2</v>
      </c>
      <c r="AQ12" s="14">
        <v>1.6916418547586801E-2</v>
      </c>
      <c r="AR12" s="14"/>
      <c r="AS12" s="14">
        <v>1.6919075259604802E-2</v>
      </c>
      <c r="AT12" s="14">
        <v>6.9210166459137301E-2</v>
      </c>
      <c r="AU12" s="14"/>
      <c r="AV12" s="14">
        <v>6.9740990901639904E-2</v>
      </c>
      <c r="AW12" s="14">
        <v>3.1056655268992001E-2</v>
      </c>
      <c r="AX12" s="14"/>
      <c r="AY12" s="14">
        <v>2.35886674816E-2</v>
      </c>
      <c r="AZ12" s="14">
        <v>0</v>
      </c>
      <c r="BA12" s="14"/>
      <c r="BB12" s="14">
        <v>4.3712347140583703E-2</v>
      </c>
      <c r="BC12" s="14">
        <v>7.3963379680503802E-2</v>
      </c>
    </row>
    <row r="13" spans="2:55" ht="43.5" x14ac:dyDescent="0.35">
      <c r="B13" s="15" t="s">
        <v>504</v>
      </c>
      <c r="C13" s="14">
        <v>2.6487400448045002E-2</v>
      </c>
      <c r="D13" s="14">
        <v>3.4728372778613001E-2</v>
      </c>
      <c r="E13" s="14">
        <v>1.82195365513186E-2</v>
      </c>
      <c r="F13" s="14"/>
      <c r="G13" s="14">
        <v>4.7424363924452199E-2</v>
      </c>
      <c r="H13" s="14">
        <v>5.0832321697741399E-2</v>
      </c>
      <c r="I13" s="14">
        <v>6.34371909578368E-2</v>
      </c>
      <c r="J13" s="14">
        <v>0</v>
      </c>
      <c r="K13" s="14">
        <v>0</v>
      </c>
      <c r="L13" s="14">
        <v>0</v>
      </c>
      <c r="M13" s="14"/>
      <c r="N13" s="14">
        <v>0</v>
      </c>
      <c r="O13" s="14">
        <v>0</v>
      </c>
      <c r="P13" s="14">
        <v>4.3810100218354298E-2</v>
      </c>
      <c r="Q13" s="14">
        <v>6.5670296208042003E-2</v>
      </c>
      <c r="R13" s="14"/>
      <c r="S13" s="14">
        <v>0</v>
      </c>
      <c r="T13" s="14">
        <v>0</v>
      </c>
      <c r="U13" s="14">
        <v>0</v>
      </c>
      <c r="V13" s="14">
        <v>0</v>
      </c>
      <c r="W13" s="14">
        <v>0.10999673089667</v>
      </c>
      <c r="X13" s="14">
        <v>0</v>
      </c>
      <c r="Y13" s="14">
        <v>0.183302649370472</v>
      </c>
      <c r="Z13" s="14">
        <v>0</v>
      </c>
      <c r="AA13" s="14">
        <v>0</v>
      </c>
      <c r="AB13" s="14">
        <v>0</v>
      </c>
      <c r="AC13" s="14">
        <v>0.12926927591356399</v>
      </c>
      <c r="AD13" s="14">
        <v>0</v>
      </c>
      <c r="AE13" s="14"/>
      <c r="AF13" s="14">
        <v>0</v>
      </c>
      <c r="AG13" s="14">
        <v>3.71851724310297E-2</v>
      </c>
      <c r="AH13" s="14">
        <v>0</v>
      </c>
      <c r="AI13" s="14">
        <v>0</v>
      </c>
      <c r="AJ13" s="14">
        <v>0</v>
      </c>
      <c r="AK13" s="14"/>
      <c r="AL13" s="14">
        <v>3.0659491214843598E-2</v>
      </c>
      <c r="AM13" s="14">
        <v>0</v>
      </c>
      <c r="AN13" s="14">
        <v>0</v>
      </c>
      <c r="AO13" s="14"/>
      <c r="AP13" s="14">
        <v>4.4429918311958E-2</v>
      </c>
      <c r="AQ13" s="14">
        <v>0</v>
      </c>
      <c r="AR13" s="14"/>
      <c r="AS13" s="14">
        <v>2.8019262094535299E-2</v>
      </c>
      <c r="AT13" s="14">
        <v>2.5792210914967799E-2</v>
      </c>
      <c r="AU13" s="14"/>
      <c r="AV13" s="14">
        <v>0</v>
      </c>
      <c r="AW13" s="14">
        <v>3.1660100591409897E-2</v>
      </c>
      <c r="AX13" s="14"/>
      <c r="AY13" s="14">
        <v>2.60879734206159E-2</v>
      </c>
      <c r="AZ13" s="14">
        <v>0</v>
      </c>
      <c r="BA13" s="14"/>
      <c r="BB13" s="14">
        <v>1.6050197761569001E-2</v>
      </c>
      <c r="BC13" s="14">
        <v>5.8431937794850397E-2</v>
      </c>
    </row>
    <row r="14" spans="2:55" ht="29" x14ac:dyDescent="0.35">
      <c r="B14" s="15" t="s">
        <v>505</v>
      </c>
      <c r="C14" s="14">
        <v>2.4409626572619102E-2</v>
      </c>
      <c r="D14" s="14">
        <v>0</v>
      </c>
      <c r="E14" s="14">
        <v>4.8898905528664202E-2</v>
      </c>
      <c r="F14" s="14"/>
      <c r="G14" s="14">
        <v>7.4442876262820895E-2</v>
      </c>
      <c r="H14" s="14">
        <v>6.6811001130334099E-2</v>
      </c>
      <c r="I14" s="14">
        <v>0</v>
      </c>
      <c r="J14" s="14">
        <v>0</v>
      </c>
      <c r="K14" s="14">
        <v>0</v>
      </c>
      <c r="L14" s="14">
        <v>0</v>
      </c>
      <c r="M14" s="14"/>
      <c r="N14" s="14">
        <v>0</v>
      </c>
      <c r="O14" s="14">
        <v>4.4381375690134998E-2</v>
      </c>
      <c r="P14" s="14">
        <v>0</v>
      </c>
      <c r="Q14" s="14">
        <v>3.8260643634939903E-2</v>
      </c>
      <c r="R14" s="14"/>
      <c r="S14" s="14">
        <v>0</v>
      </c>
      <c r="T14" s="14">
        <v>0</v>
      </c>
      <c r="U14" s="14">
        <v>0.111288371737663</v>
      </c>
      <c r="V14" s="14">
        <v>0</v>
      </c>
      <c r="W14" s="14">
        <v>0</v>
      </c>
      <c r="X14" s="14">
        <v>0</v>
      </c>
      <c r="Y14" s="14">
        <v>0</v>
      </c>
      <c r="Z14" s="14">
        <v>0.33156018400553899</v>
      </c>
      <c r="AA14" s="14">
        <v>0</v>
      </c>
      <c r="AB14" s="14">
        <v>0</v>
      </c>
      <c r="AC14" s="14">
        <v>0</v>
      </c>
      <c r="AD14" s="14">
        <v>0</v>
      </c>
      <c r="AE14" s="14"/>
      <c r="AF14" s="14">
        <v>0</v>
      </c>
      <c r="AG14" s="14">
        <v>0</v>
      </c>
      <c r="AH14" s="14">
        <v>0</v>
      </c>
      <c r="AI14" s="14">
        <v>9.9833893998657899E-2</v>
      </c>
      <c r="AJ14" s="14">
        <v>0.129513984024826</v>
      </c>
      <c r="AK14" s="14"/>
      <c r="AL14" s="14">
        <v>1.1729248750184501E-2</v>
      </c>
      <c r="AM14" s="14">
        <v>0.18276262750998301</v>
      </c>
      <c r="AN14" s="14">
        <v>7.3574251218733594E-2</v>
      </c>
      <c r="AO14" s="14"/>
      <c r="AP14" s="14">
        <v>1.6997332414278001E-2</v>
      </c>
      <c r="AQ14" s="14">
        <v>3.535192603693E-2</v>
      </c>
      <c r="AR14" s="14"/>
      <c r="AS14" s="14">
        <v>2.8797544996068899E-2</v>
      </c>
      <c r="AT14" s="14">
        <v>1.9014246602703299E-2</v>
      </c>
      <c r="AU14" s="14"/>
      <c r="AV14" s="14">
        <v>0.118704438200325</v>
      </c>
      <c r="AW14" s="14">
        <v>8.5322566344123996E-3</v>
      </c>
      <c r="AX14" s="14"/>
      <c r="AY14" s="14">
        <v>3.39124130733632E-2</v>
      </c>
      <c r="AZ14" s="14">
        <v>0</v>
      </c>
      <c r="BA14" s="14"/>
      <c r="BB14" s="14">
        <v>2.3664696234592799E-2</v>
      </c>
      <c r="BC14" s="14">
        <v>0</v>
      </c>
    </row>
    <row r="15" spans="2:55" x14ac:dyDescent="0.35">
      <c r="B15" s="16"/>
    </row>
    <row r="16" spans="2:55" x14ac:dyDescent="0.35">
      <c r="B16" t="s">
        <v>81</v>
      </c>
    </row>
    <row r="17" spans="2:2" x14ac:dyDescent="0.35">
      <c r="B17" s="24" t="s">
        <v>628</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B2:Q15"/>
  <sheetViews>
    <sheetView showGridLines="0" workbookViewId="0">
      <pane xSplit="2" topLeftCell="K1" activePane="topRight" state="frozen"/>
      <selection pane="topRight" activeCell="B15" sqref="B15"/>
    </sheetView>
  </sheetViews>
  <sheetFormatPr defaultColWidth="10.90625" defaultRowHeight="14.5" x14ac:dyDescent="0.35"/>
  <cols>
    <col min="2" max="2" width="25.7265625" customWidth="1"/>
    <col min="3" max="17" width="20.7265625" customWidth="1"/>
  </cols>
  <sheetData>
    <row r="2" spans="2:17" ht="40" customHeight="1" x14ac:dyDescent="0.35">
      <c r="D2" s="29" t="s">
        <v>509</v>
      </c>
      <c r="E2" s="26"/>
      <c r="F2" s="26"/>
      <c r="G2" s="26"/>
      <c r="H2" s="26"/>
      <c r="I2" s="26"/>
      <c r="J2" s="26"/>
      <c r="K2" s="26"/>
      <c r="L2" s="26"/>
      <c r="M2" s="26"/>
      <c r="N2" s="26"/>
      <c r="O2" s="26"/>
      <c r="P2" s="26"/>
      <c r="Q2" s="26"/>
    </row>
    <row r="6" spans="2:17" ht="50" customHeight="1" x14ac:dyDescent="0.35">
      <c r="B6" s="17" t="s">
        <v>14</v>
      </c>
      <c r="C6" s="17" t="s">
        <v>330</v>
      </c>
      <c r="D6" s="17" t="s">
        <v>331</v>
      </c>
      <c r="E6" s="17" t="s">
        <v>406</v>
      </c>
      <c r="F6" s="17" t="s">
        <v>333</v>
      </c>
      <c r="G6" s="17" t="s">
        <v>334</v>
      </c>
      <c r="H6" s="17" t="s">
        <v>335</v>
      </c>
      <c r="I6" s="17" t="s">
        <v>336</v>
      </c>
      <c r="J6" s="17" t="s">
        <v>337</v>
      </c>
      <c r="K6" s="17" t="s">
        <v>338</v>
      </c>
      <c r="L6" s="17" t="s">
        <v>407</v>
      </c>
      <c r="M6" s="17" t="s">
        <v>408</v>
      </c>
      <c r="N6" s="17" t="s">
        <v>409</v>
      </c>
      <c r="O6" s="17" t="s">
        <v>341</v>
      </c>
      <c r="P6" s="17" t="s">
        <v>410</v>
      </c>
    </row>
    <row r="7" spans="2:17" ht="29" x14ac:dyDescent="0.35">
      <c r="B7" s="15" t="s">
        <v>507</v>
      </c>
      <c r="C7" s="14">
        <v>0.75874726454291397</v>
      </c>
      <c r="D7" s="14">
        <v>0.916422054663935</v>
      </c>
      <c r="E7" s="14">
        <v>0.88466168988348204</v>
      </c>
      <c r="F7" s="14">
        <v>0.81930494963153</v>
      </c>
      <c r="G7" s="14">
        <v>0.78949347980088302</v>
      </c>
      <c r="H7" s="14">
        <v>0.33078552219101598</v>
      </c>
      <c r="I7" s="14">
        <v>0.242987330715669</v>
      </c>
      <c r="J7" s="14">
        <v>0.67421218397781202</v>
      </c>
      <c r="K7" s="14">
        <v>0.49287566075630901</v>
      </c>
      <c r="L7" s="14">
        <v>0.70244732894888795</v>
      </c>
      <c r="M7" s="14">
        <v>0.617577825052399</v>
      </c>
      <c r="N7" s="14">
        <v>0.24619494640814699</v>
      </c>
      <c r="O7" s="14">
        <v>0.416426894332803</v>
      </c>
      <c r="P7" s="14">
        <v>0.459809263246378</v>
      </c>
    </row>
    <row r="8" spans="2:17" ht="29" x14ac:dyDescent="0.35">
      <c r="B8" s="15" t="s">
        <v>508</v>
      </c>
      <c r="C8" s="14">
        <v>0.241252735457086</v>
      </c>
      <c r="D8" s="14">
        <v>8.3577945336064496E-2</v>
      </c>
      <c r="E8" s="14">
        <v>0.115338310116518</v>
      </c>
      <c r="F8" s="14">
        <v>0.18069505036847</v>
      </c>
      <c r="G8" s="14">
        <v>0.210506520199117</v>
      </c>
      <c r="H8" s="14">
        <v>0.66921447780898402</v>
      </c>
      <c r="I8" s="14">
        <v>0.75701266928433097</v>
      </c>
      <c r="J8" s="14">
        <v>0.32578781602218798</v>
      </c>
      <c r="K8" s="14">
        <v>0.50712433924369105</v>
      </c>
      <c r="L8" s="14">
        <v>0.29755267105111199</v>
      </c>
      <c r="M8" s="14">
        <v>0.382422174947601</v>
      </c>
      <c r="N8" s="14">
        <v>0.75380505359185301</v>
      </c>
      <c r="O8" s="14">
        <v>0.583573105667197</v>
      </c>
      <c r="P8" s="14">
        <v>0.54019073675362195</v>
      </c>
    </row>
    <row r="9" spans="2:17" x14ac:dyDescent="0.35">
      <c r="B9" s="16"/>
      <c r="C9" s="16"/>
      <c r="D9" s="16"/>
      <c r="E9" s="16"/>
      <c r="F9" s="16"/>
      <c r="G9" s="16"/>
      <c r="H9" s="16"/>
      <c r="I9" s="16"/>
      <c r="J9" s="16"/>
      <c r="K9" s="16"/>
      <c r="L9" s="16"/>
      <c r="M9" s="16"/>
      <c r="N9" s="16"/>
      <c r="O9" s="16"/>
      <c r="P9" s="16"/>
    </row>
    <row r="10" spans="2:17" x14ac:dyDescent="0.35">
      <c r="B10" t="s">
        <v>81</v>
      </c>
    </row>
    <row r="11" spans="2:17" x14ac:dyDescent="0.35">
      <c r="B11" t="s">
        <v>630</v>
      </c>
    </row>
    <row r="15" spans="2:17" x14ac:dyDescent="0.35">
      <c r="B15" s="8" t="str">
        <f>HYPERLINK("#'Contents'!A1", "Return to Contents")</f>
        <v>Return to Contents</v>
      </c>
    </row>
  </sheetData>
  <mergeCells count="1">
    <mergeCell ref="D2:Q2"/>
  </mergeCells>
  <pageMargins left="0.7" right="0.7" top="0.75" bottom="0.75" header="0.3" footer="0.3"/>
  <pageSetup paperSize="9" orientation="portrait" horizontalDpi="300" verticalDpi="300" r:id="rId1"/>
  <drawing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510</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507</v>
      </c>
      <c r="C9" s="14">
        <v>0.75874726454291397</v>
      </c>
      <c r="D9" s="14">
        <v>0.74556077775068896</v>
      </c>
      <c r="E9" s="14">
        <v>0.77091347654697595</v>
      </c>
      <c r="F9" s="14"/>
      <c r="G9" s="14">
        <v>0.682107719931899</v>
      </c>
      <c r="H9" s="14">
        <v>0.75323603917381499</v>
      </c>
      <c r="I9" s="14">
        <v>0.74202497274177004</v>
      </c>
      <c r="J9" s="14">
        <v>0.80989217154306203</v>
      </c>
      <c r="K9" s="14">
        <v>0.77239993680015395</v>
      </c>
      <c r="L9" s="14">
        <v>0.77682283834997701</v>
      </c>
      <c r="M9" s="14"/>
      <c r="N9" s="14">
        <v>0.77509473324493094</v>
      </c>
      <c r="O9" s="14">
        <v>0.74794270129899698</v>
      </c>
      <c r="P9" s="14">
        <v>0.76407078366193704</v>
      </c>
      <c r="Q9" s="14">
        <v>0.74765830818420997</v>
      </c>
      <c r="R9" s="14"/>
      <c r="S9" s="14">
        <v>0.75159029414678002</v>
      </c>
      <c r="T9" s="14">
        <v>0.79088659020651297</v>
      </c>
      <c r="U9" s="14">
        <v>0.80401660197620906</v>
      </c>
      <c r="V9" s="14">
        <v>0.74034139478338001</v>
      </c>
      <c r="W9" s="14">
        <v>0.77231433591393095</v>
      </c>
      <c r="X9" s="14">
        <v>0.78975865469717699</v>
      </c>
      <c r="Y9" s="14">
        <v>0.81457144759749001</v>
      </c>
      <c r="Z9" s="14">
        <v>0.74270557140473104</v>
      </c>
      <c r="AA9" s="14">
        <v>0.77108658903669403</v>
      </c>
      <c r="AB9" s="14">
        <v>0.65836647681358196</v>
      </c>
      <c r="AC9" s="14">
        <v>0.73919627099153995</v>
      </c>
      <c r="AD9" s="14">
        <v>0.62485140239537995</v>
      </c>
      <c r="AE9" s="14"/>
      <c r="AF9" s="14">
        <v>0.73313039372960098</v>
      </c>
      <c r="AG9" s="14">
        <v>0.81121511582551198</v>
      </c>
      <c r="AH9" s="14">
        <v>0.78595271093508501</v>
      </c>
      <c r="AI9" s="14">
        <v>0.77842217105919398</v>
      </c>
      <c r="AJ9" s="14">
        <v>0.68343773874785296</v>
      </c>
      <c r="AK9" s="14"/>
      <c r="AL9" s="14">
        <v>0.76858412329279502</v>
      </c>
      <c r="AM9" s="14">
        <v>0.69256168155036202</v>
      </c>
      <c r="AN9" s="14">
        <v>0.73454804225842296</v>
      </c>
      <c r="AO9" s="14"/>
      <c r="AP9" s="14">
        <v>0.75180129433305598</v>
      </c>
      <c r="AQ9" s="14">
        <v>0.77027455156511704</v>
      </c>
      <c r="AR9" s="14"/>
      <c r="AS9" s="14">
        <v>0.75747130527266904</v>
      </c>
      <c r="AT9" s="14">
        <v>0.76638859309698404</v>
      </c>
      <c r="AU9" s="14"/>
      <c r="AV9" s="14">
        <v>0.75637314300476299</v>
      </c>
      <c r="AW9" s="14">
        <v>0.76271468242254603</v>
      </c>
      <c r="AX9" s="14"/>
      <c r="AY9" s="14">
        <v>0.75631362086144704</v>
      </c>
      <c r="AZ9" s="14">
        <v>0.78137011357634101</v>
      </c>
      <c r="BA9" s="14"/>
      <c r="BB9" s="14">
        <v>0.76918964112855404</v>
      </c>
      <c r="BC9" s="14">
        <v>0.74157490476476995</v>
      </c>
    </row>
    <row r="10" spans="2:55" ht="29" x14ac:dyDescent="0.35">
      <c r="B10" s="15" t="s">
        <v>508</v>
      </c>
      <c r="C10" s="20">
        <v>0.241252735457086</v>
      </c>
      <c r="D10" s="20">
        <v>0.25443922224931098</v>
      </c>
      <c r="E10" s="20">
        <v>0.22908652345302399</v>
      </c>
      <c r="F10" s="20"/>
      <c r="G10" s="20">
        <v>0.317892280068101</v>
      </c>
      <c r="H10" s="20">
        <v>0.24676396082618501</v>
      </c>
      <c r="I10" s="20">
        <v>0.25797502725823002</v>
      </c>
      <c r="J10" s="20">
        <v>0.19010782845693799</v>
      </c>
      <c r="K10" s="20">
        <v>0.22760006319984599</v>
      </c>
      <c r="L10" s="20">
        <v>0.22317716165002299</v>
      </c>
      <c r="M10" s="20"/>
      <c r="N10" s="20">
        <v>0.224905266755069</v>
      </c>
      <c r="O10" s="20">
        <v>0.25205729870100302</v>
      </c>
      <c r="P10" s="20">
        <v>0.23592921633806299</v>
      </c>
      <c r="Q10" s="20">
        <v>0.25234169181579003</v>
      </c>
      <c r="R10" s="20"/>
      <c r="S10" s="20">
        <v>0.24840970585322</v>
      </c>
      <c r="T10" s="20">
        <v>0.209113409793487</v>
      </c>
      <c r="U10" s="20">
        <v>0.195983398023791</v>
      </c>
      <c r="V10" s="20">
        <v>0.25965860521661999</v>
      </c>
      <c r="W10" s="20">
        <v>0.227685664086069</v>
      </c>
      <c r="X10" s="20">
        <v>0.21024134530282301</v>
      </c>
      <c r="Y10" s="20">
        <v>0.18542855240250999</v>
      </c>
      <c r="Z10" s="20">
        <v>0.25729442859526902</v>
      </c>
      <c r="AA10" s="20">
        <v>0.228913410963306</v>
      </c>
      <c r="AB10" s="20">
        <v>0.34163352318641799</v>
      </c>
      <c r="AC10" s="20">
        <v>0.26080372900845999</v>
      </c>
      <c r="AD10" s="20">
        <v>0.37514859760461999</v>
      </c>
      <c r="AE10" s="20"/>
      <c r="AF10" s="20">
        <v>0.26686960627039902</v>
      </c>
      <c r="AG10" s="20">
        <v>0.18878488417448799</v>
      </c>
      <c r="AH10" s="20">
        <v>0.21404728906491499</v>
      </c>
      <c r="AI10" s="20">
        <v>0.22157782894080599</v>
      </c>
      <c r="AJ10" s="20">
        <v>0.31656226125214698</v>
      </c>
      <c r="AK10" s="20"/>
      <c r="AL10" s="20">
        <v>0.23141587670720501</v>
      </c>
      <c r="AM10" s="20">
        <v>0.30743831844963698</v>
      </c>
      <c r="AN10" s="20">
        <v>0.26545195774157698</v>
      </c>
      <c r="AO10" s="20"/>
      <c r="AP10" s="20">
        <v>0.24819870566694399</v>
      </c>
      <c r="AQ10" s="20">
        <v>0.22972544843488299</v>
      </c>
      <c r="AR10" s="20"/>
      <c r="AS10" s="20">
        <v>0.24252869472733099</v>
      </c>
      <c r="AT10" s="20">
        <v>0.23361140690301599</v>
      </c>
      <c r="AU10" s="20"/>
      <c r="AV10" s="20">
        <v>0.24362685699523701</v>
      </c>
      <c r="AW10" s="20">
        <v>0.237285317577454</v>
      </c>
      <c r="AX10" s="20"/>
      <c r="AY10" s="20">
        <v>0.24368637913855301</v>
      </c>
      <c r="AZ10" s="20">
        <v>0.21862988642365899</v>
      </c>
      <c r="BA10" s="20"/>
      <c r="BB10" s="20">
        <v>0.23081035887144599</v>
      </c>
      <c r="BC10" s="20">
        <v>0.25842509523523</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95</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7.7507598481439304E-3</v>
      </c>
      <c r="D9" s="14">
        <v>1.27543418699515E-2</v>
      </c>
      <c r="E9" s="14">
        <v>2.8877089286441101E-3</v>
      </c>
      <c r="F9" s="14"/>
      <c r="G9" s="14">
        <v>1.6641814365782999E-2</v>
      </c>
      <c r="H9" s="14">
        <v>1.48328138417416E-2</v>
      </c>
      <c r="I9" s="14">
        <v>1.2686241854820699E-2</v>
      </c>
      <c r="J9" s="14">
        <v>0</v>
      </c>
      <c r="K9" s="14">
        <v>5.3049980031144002E-3</v>
      </c>
      <c r="L9" s="14">
        <v>0</v>
      </c>
      <c r="M9" s="14"/>
      <c r="N9" s="14">
        <v>1.5702497654199399E-2</v>
      </c>
      <c r="O9" s="14">
        <v>1.7202575059742601E-3</v>
      </c>
      <c r="P9" s="14">
        <v>6.9870145475973899E-3</v>
      </c>
      <c r="Q9" s="14">
        <v>6.1697211970519802E-3</v>
      </c>
      <c r="R9" s="14"/>
      <c r="S9" s="14">
        <v>6.7599802997526702E-3</v>
      </c>
      <c r="T9" s="14">
        <v>3.4340290982956198E-3</v>
      </c>
      <c r="U9" s="14">
        <v>7.8307389422907093E-3</v>
      </c>
      <c r="V9" s="14">
        <v>1.01781285820503E-2</v>
      </c>
      <c r="W9" s="14">
        <v>0</v>
      </c>
      <c r="X9" s="14">
        <v>1.0853111170784699E-2</v>
      </c>
      <c r="Y9" s="14">
        <v>4.719543901E-3</v>
      </c>
      <c r="Z9" s="14">
        <v>1.08966973267634E-2</v>
      </c>
      <c r="AA9" s="14">
        <v>1.21543068540459E-2</v>
      </c>
      <c r="AB9" s="14">
        <v>1.0514181573258201E-2</v>
      </c>
      <c r="AC9" s="14">
        <v>0</v>
      </c>
      <c r="AD9" s="14">
        <v>2.4599138863932099E-2</v>
      </c>
      <c r="AE9" s="14"/>
      <c r="AF9" s="14">
        <v>1.3835406735577401E-2</v>
      </c>
      <c r="AG9" s="14">
        <v>1.02881086902553E-2</v>
      </c>
      <c r="AH9" s="14">
        <v>5.2213069099083199E-3</v>
      </c>
      <c r="AI9" s="14">
        <v>0</v>
      </c>
      <c r="AJ9" s="14">
        <v>8.9413420146691406E-3</v>
      </c>
      <c r="AK9" s="14"/>
      <c r="AL9" s="14">
        <v>3.2580363286913399E-3</v>
      </c>
      <c r="AM9" s="14">
        <v>4.8605913851307497E-2</v>
      </c>
      <c r="AN9" s="14">
        <v>0</v>
      </c>
      <c r="AO9" s="14"/>
      <c r="AP9" s="14">
        <v>1.34141433668947E-2</v>
      </c>
      <c r="AQ9" s="14">
        <v>3.28832941092062E-3</v>
      </c>
      <c r="AR9" s="14"/>
      <c r="AS9" s="14">
        <v>9.0976142205452405E-3</v>
      </c>
      <c r="AT9" s="14">
        <v>6.2962368833774998E-3</v>
      </c>
      <c r="AU9" s="14"/>
      <c r="AV9" s="14">
        <v>1.86387107324648E-2</v>
      </c>
      <c r="AW9" s="14">
        <v>2.8947740670939E-3</v>
      </c>
      <c r="AX9" s="14"/>
      <c r="AY9" s="14">
        <v>1.0839854327193499E-2</v>
      </c>
      <c r="AZ9" s="14">
        <v>0</v>
      </c>
      <c r="BA9" s="14"/>
      <c r="BB9" s="14">
        <v>1.11685835995611E-2</v>
      </c>
      <c r="BC9" s="14">
        <v>0</v>
      </c>
    </row>
    <row r="10" spans="2:55" x14ac:dyDescent="0.35">
      <c r="B10" s="15" t="s">
        <v>72</v>
      </c>
      <c r="C10" s="14">
        <v>1.15958171418562E-2</v>
      </c>
      <c r="D10" s="14">
        <v>1.2927861755858101E-2</v>
      </c>
      <c r="E10" s="14">
        <v>1.03292395098958E-2</v>
      </c>
      <c r="F10" s="14"/>
      <c r="G10" s="14">
        <v>2.1143050919531101E-2</v>
      </c>
      <c r="H10" s="14">
        <v>2.4322281138037999E-2</v>
      </c>
      <c r="I10" s="14">
        <v>1.4624997722652199E-2</v>
      </c>
      <c r="J10" s="14">
        <v>6.5315209706535201E-3</v>
      </c>
      <c r="K10" s="14">
        <v>2.98423158733434E-3</v>
      </c>
      <c r="L10" s="14">
        <v>2.29193451091302E-3</v>
      </c>
      <c r="M10" s="14"/>
      <c r="N10" s="14">
        <v>2.1860809417650302E-2</v>
      </c>
      <c r="O10" s="14">
        <v>3.6156994917957699E-3</v>
      </c>
      <c r="P10" s="14">
        <v>6.7256164078798603E-3</v>
      </c>
      <c r="Q10" s="14">
        <v>1.31837350707039E-2</v>
      </c>
      <c r="R10" s="14"/>
      <c r="S10" s="14">
        <v>3.80736935482884E-2</v>
      </c>
      <c r="T10" s="14">
        <v>3.5159076725107801E-3</v>
      </c>
      <c r="U10" s="14">
        <v>0</v>
      </c>
      <c r="V10" s="14">
        <v>1.01781285820503E-2</v>
      </c>
      <c r="W10" s="14">
        <v>6.3106518816427497E-3</v>
      </c>
      <c r="X10" s="14">
        <v>5.1941951027183204E-3</v>
      </c>
      <c r="Y10" s="14">
        <v>0</v>
      </c>
      <c r="Z10" s="14">
        <v>1.1412419188260799E-2</v>
      </c>
      <c r="AA10" s="14">
        <v>1.7956302540570599E-2</v>
      </c>
      <c r="AB10" s="14">
        <v>1.7275244645128002E-2</v>
      </c>
      <c r="AC10" s="14">
        <v>0</v>
      </c>
      <c r="AD10" s="14">
        <v>0</v>
      </c>
      <c r="AE10" s="14"/>
      <c r="AF10" s="14">
        <v>4.5768746393256799E-3</v>
      </c>
      <c r="AG10" s="14">
        <v>2.6909512322762501E-2</v>
      </c>
      <c r="AH10" s="14">
        <v>6.4561049628918104E-3</v>
      </c>
      <c r="AI10" s="14">
        <v>0</v>
      </c>
      <c r="AJ10" s="14">
        <v>9.34425428063561E-3</v>
      </c>
      <c r="AK10" s="14"/>
      <c r="AL10" s="14">
        <v>3.07897176361005E-3</v>
      </c>
      <c r="AM10" s="14">
        <v>8.7294396584066694E-2</v>
      </c>
      <c r="AN10" s="14">
        <v>0</v>
      </c>
      <c r="AO10" s="14"/>
      <c r="AP10" s="14">
        <v>7.2929117587905799E-3</v>
      </c>
      <c r="AQ10" s="14">
        <v>1.4447100663107001E-2</v>
      </c>
      <c r="AR10" s="14"/>
      <c r="AS10" s="14">
        <v>1.1328932532953801E-2</v>
      </c>
      <c r="AT10" s="14">
        <v>9.8974514604883192E-3</v>
      </c>
      <c r="AU10" s="14"/>
      <c r="AV10" s="14">
        <v>2.6603266587812899E-2</v>
      </c>
      <c r="AW10" s="14">
        <v>7.16330388438701E-3</v>
      </c>
      <c r="AX10" s="14"/>
      <c r="AY10" s="14">
        <v>1.1487309777973E-2</v>
      </c>
      <c r="AZ10" s="14">
        <v>1.02974573710499E-2</v>
      </c>
      <c r="BA10" s="14"/>
      <c r="BB10" s="14">
        <v>1.39501047217343E-2</v>
      </c>
      <c r="BC10" s="14">
        <v>7.9604634241650703E-3</v>
      </c>
    </row>
    <row r="11" spans="2:55" x14ac:dyDescent="0.35">
      <c r="B11" s="15" t="s">
        <v>73</v>
      </c>
      <c r="C11" s="14">
        <v>2.6666164816772201E-2</v>
      </c>
      <c r="D11" s="14">
        <v>3.8235860359614397E-2</v>
      </c>
      <c r="E11" s="14">
        <v>1.54471521553683E-2</v>
      </c>
      <c r="F11" s="14"/>
      <c r="G11" s="14">
        <v>8.0626208179729195E-2</v>
      </c>
      <c r="H11" s="14">
        <v>5.6672229240858699E-2</v>
      </c>
      <c r="I11" s="14">
        <v>2.9064105046632802E-2</v>
      </c>
      <c r="J11" s="14">
        <v>2.5038291253589701E-3</v>
      </c>
      <c r="K11" s="14">
        <v>2.95539703101168E-3</v>
      </c>
      <c r="L11" s="14">
        <v>0</v>
      </c>
      <c r="M11" s="14"/>
      <c r="N11" s="14">
        <v>4.5668308771977098E-2</v>
      </c>
      <c r="O11" s="14">
        <v>3.4206772678978897E-2</v>
      </c>
      <c r="P11" s="14">
        <v>1.59710586275233E-2</v>
      </c>
      <c r="Q11" s="14">
        <v>7.9226250857675901E-3</v>
      </c>
      <c r="R11" s="14"/>
      <c r="S11" s="14">
        <v>4.6908782019515503E-2</v>
      </c>
      <c r="T11" s="14">
        <v>1.40300115747176E-2</v>
      </c>
      <c r="U11" s="14">
        <v>1.79955080960757E-2</v>
      </c>
      <c r="V11" s="14">
        <v>3.3367143986842401E-2</v>
      </c>
      <c r="W11" s="14">
        <v>2.93921452593786E-2</v>
      </c>
      <c r="X11" s="14">
        <v>4.6879736828958997E-2</v>
      </c>
      <c r="Y11" s="14">
        <v>1.13836600689612E-2</v>
      </c>
      <c r="Z11" s="14">
        <v>2.2764580738783801E-2</v>
      </c>
      <c r="AA11" s="14">
        <v>2.6443294608242199E-2</v>
      </c>
      <c r="AB11" s="14">
        <v>1.7659642521904401E-2</v>
      </c>
      <c r="AC11" s="14">
        <v>2.4960625782476899E-2</v>
      </c>
      <c r="AD11" s="14">
        <v>0</v>
      </c>
      <c r="AE11" s="14"/>
      <c r="AF11" s="14">
        <v>1.5674267835943501E-2</v>
      </c>
      <c r="AG11" s="14">
        <v>3.6607208414480799E-2</v>
      </c>
      <c r="AH11" s="14">
        <v>3.12443717230577E-2</v>
      </c>
      <c r="AI11" s="14">
        <v>3.7984105635570899E-2</v>
      </c>
      <c r="AJ11" s="14">
        <v>9.34425428063561E-3</v>
      </c>
      <c r="AK11" s="14"/>
      <c r="AL11" s="14">
        <v>1.37795201645245E-2</v>
      </c>
      <c r="AM11" s="14">
        <v>0.142151159694094</v>
      </c>
      <c r="AN11" s="14">
        <v>7.4447953055683099E-3</v>
      </c>
      <c r="AO11" s="14"/>
      <c r="AP11" s="14">
        <v>3.3349096661680198E-2</v>
      </c>
      <c r="AQ11" s="14">
        <v>1.7963295433223499E-2</v>
      </c>
      <c r="AR11" s="14"/>
      <c r="AS11" s="14">
        <v>3.70544060460406E-2</v>
      </c>
      <c r="AT11" s="14">
        <v>1.01744019834851E-2</v>
      </c>
      <c r="AU11" s="14"/>
      <c r="AV11" s="14">
        <v>6.1082582014265099E-2</v>
      </c>
      <c r="AW11" s="14">
        <v>1.49842931186056E-2</v>
      </c>
      <c r="AX11" s="14"/>
      <c r="AY11" s="14">
        <v>3.5674518837121999E-2</v>
      </c>
      <c r="AZ11" s="14">
        <v>0</v>
      </c>
      <c r="BA11" s="14"/>
      <c r="BB11" s="14">
        <v>3.4468849276163199E-2</v>
      </c>
      <c r="BC11" s="14">
        <v>4.5404722802287302E-3</v>
      </c>
    </row>
    <row r="12" spans="2:55" x14ac:dyDescent="0.35">
      <c r="B12" s="15" t="s">
        <v>74</v>
      </c>
      <c r="C12" s="14">
        <v>5.1860232029566203E-2</v>
      </c>
      <c r="D12" s="14">
        <v>6.7749307220311097E-2</v>
      </c>
      <c r="E12" s="14">
        <v>3.6497611240000498E-2</v>
      </c>
      <c r="F12" s="14"/>
      <c r="G12" s="14">
        <v>0.13247464477360099</v>
      </c>
      <c r="H12" s="14">
        <v>0.119694171797564</v>
      </c>
      <c r="I12" s="14">
        <v>4.4700169138853003E-2</v>
      </c>
      <c r="J12" s="14">
        <v>1.5422004729615999E-2</v>
      </c>
      <c r="K12" s="14">
        <v>6.7839060939041702E-3</v>
      </c>
      <c r="L12" s="14">
        <v>8.6808678733391199E-3</v>
      </c>
      <c r="M12" s="14"/>
      <c r="N12" s="14">
        <v>6.5781252588803601E-2</v>
      </c>
      <c r="O12" s="14">
        <v>3.62433447067501E-2</v>
      </c>
      <c r="P12" s="14">
        <v>6.5516667134878304E-2</v>
      </c>
      <c r="Q12" s="14">
        <v>4.1482129679143297E-2</v>
      </c>
      <c r="R12" s="14"/>
      <c r="S12" s="14">
        <v>0.124470040052374</v>
      </c>
      <c r="T12" s="14">
        <v>2.8146291544808199E-2</v>
      </c>
      <c r="U12" s="14">
        <v>1.3173823503396799E-2</v>
      </c>
      <c r="V12" s="14">
        <v>3.1944095829268E-2</v>
      </c>
      <c r="W12" s="14">
        <v>3.2108990295279298E-2</v>
      </c>
      <c r="X12" s="14">
        <v>4.54886104700346E-2</v>
      </c>
      <c r="Y12" s="14">
        <v>3.9743624097533799E-2</v>
      </c>
      <c r="Z12" s="14">
        <v>5.4973504444929801E-2</v>
      </c>
      <c r="AA12" s="14">
        <v>7.9191331037955198E-2</v>
      </c>
      <c r="AB12" s="14">
        <v>3.7880651176672199E-2</v>
      </c>
      <c r="AC12" s="14">
        <v>3.5570760604217301E-2</v>
      </c>
      <c r="AD12" s="14">
        <v>4.0736387844055102E-2</v>
      </c>
      <c r="AE12" s="14"/>
      <c r="AF12" s="14">
        <v>4.8926920782240702E-2</v>
      </c>
      <c r="AG12" s="14">
        <v>8.1021183793618196E-2</v>
      </c>
      <c r="AH12" s="14">
        <v>4.12014821881777E-2</v>
      </c>
      <c r="AI12" s="14">
        <v>2.79289217321021E-2</v>
      </c>
      <c r="AJ12" s="14">
        <v>4.8018456834778997E-2</v>
      </c>
      <c r="AK12" s="14"/>
      <c r="AL12" s="14">
        <v>3.8539494325451E-2</v>
      </c>
      <c r="AM12" s="14">
        <v>0.18578976308327899</v>
      </c>
      <c r="AN12" s="14">
        <v>6.2384514660268203E-3</v>
      </c>
      <c r="AO12" s="14"/>
      <c r="AP12" s="14">
        <v>5.44798036383509E-2</v>
      </c>
      <c r="AQ12" s="14">
        <v>4.7583697316312498E-2</v>
      </c>
      <c r="AR12" s="14"/>
      <c r="AS12" s="14">
        <v>6.7622824798202794E-2</v>
      </c>
      <c r="AT12" s="14">
        <v>2.87092404922887E-2</v>
      </c>
      <c r="AU12" s="14"/>
      <c r="AV12" s="14">
        <v>0.109135797427348</v>
      </c>
      <c r="AW12" s="14">
        <v>3.1115024252201098E-2</v>
      </c>
      <c r="AX12" s="14"/>
      <c r="AY12" s="14">
        <v>6.4427390595862999E-2</v>
      </c>
      <c r="AZ12" s="14">
        <v>1.6264209251442899E-2</v>
      </c>
      <c r="BA12" s="14"/>
      <c r="BB12" s="14">
        <v>6.3577031684086197E-2</v>
      </c>
      <c r="BC12" s="14">
        <v>9.8541373955272401E-3</v>
      </c>
    </row>
    <row r="13" spans="2:55" x14ac:dyDescent="0.35">
      <c r="B13" s="15" t="s">
        <v>75</v>
      </c>
      <c r="C13" s="14">
        <v>4.4245993173722402E-2</v>
      </c>
      <c r="D13" s="14">
        <v>4.89639531982307E-2</v>
      </c>
      <c r="E13" s="14">
        <v>3.9769254162989501E-2</v>
      </c>
      <c r="F13" s="14"/>
      <c r="G13" s="14">
        <v>8.66934682292127E-2</v>
      </c>
      <c r="H13" s="14">
        <v>8.0973622573493401E-2</v>
      </c>
      <c r="I13" s="14">
        <v>5.5790873022184898E-2</v>
      </c>
      <c r="J13" s="14">
        <v>2.93871041975644E-2</v>
      </c>
      <c r="K13" s="14">
        <v>1.55003453037597E-2</v>
      </c>
      <c r="L13" s="14">
        <v>8.0669788858437706E-3</v>
      </c>
      <c r="M13" s="14"/>
      <c r="N13" s="14">
        <v>6.8383212873557295E-2</v>
      </c>
      <c r="O13" s="14">
        <v>4.1442831133605501E-2</v>
      </c>
      <c r="P13" s="14">
        <v>4.6594146655897499E-2</v>
      </c>
      <c r="Q13" s="14">
        <v>1.93924018885221E-2</v>
      </c>
      <c r="R13" s="14"/>
      <c r="S13" s="14">
        <v>7.6213332339342202E-2</v>
      </c>
      <c r="T13" s="14">
        <v>3.23268814682348E-2</v>
      </c>
      <c r="U13" s="14">
        <v>5.0496214527046501E-2</v>
      </c>
      <c r="V13" s="14">
        <v>3.0977699271643799E-2</v>
      </c>
      <c r="W13" s="14">
        <v>3.4813305235149798E-2</v>
      </c>
      <c r="X13" s="14">
        <v>4.9083054559669402E-2</v>
      </c>
      <c r="Y13" s="14">
        <v>2.63510064774614E-2</v>
      </c>
      <c r="Z13" s="14">
        <v>9.4594029463671396E-3</v>
      </c>
      <c r="AA13" s="14">
        <v>6.6242052079776501E-2</v>
      </c>
      <c r="AB13" s="14">
        <v>3.8557239956052002E-2</v>
      </c>
      <c r="AC13" s="14">
        <v>4.9240504752716803E-2</v>
      </c>
      <c r="AD13" s="14">
        <v>0</v>
      </c>
      <c r="AE13" s="14"/>
      <c r="AF13" s="14">
        <v>4.3981626961641401E-2</v>
      </c>
      <c r="AG13" s="14">
        <v>4.8478014998014102E-2</v>
      </c>
      <c r="AH13" s="14">
        <v>7.3104438467051405E-2</v>
      </c>
      <c r="AI13" s="14">
        <v>3.4071116529948701E-2</v>
      </c>
      <c r="AJ13" s="14">
        <v>4.9516586074277301E-2</v>
      </c>
      <c r="AK13" s="14"/>
      <c r="AL13" s="14">
        <v>3.9735766710410701E-2</v>
      </c>
      <c r="AM13" s="14">
        <v>0.10283541072711699</v>
      </c>
      <c r="AN13" s="14">
        <v>5.3671351865738799E-3</v>
      </c>
      <c r="AO13" s="14"/>
      <c r="AP13" s="14">
        <v>4.60621604759021E-2</v>
      </c>
      <c r="AQ13" s="14">
        <v>4.0518729535876499E-2</v>
      </c>
      <c r="AR13" s="14"/>
      <c r="AS13" s="14">
        <v>5.64455465737159E-2</v>
      </c>
      <c r="AT13" s="14">
        <v>2.6765205629082502E-2</v>
      </c>
      <c r="AU13" s="14"/>
      <c r="AV13" s="14">
        <v>8.0880709379549096E-2</v>
      </c>
      <c r="AW13" s="14">
        <v>3.1017844341518601E-2</v>
      </c>
      <c r="AX13" s="14"/>
      <c r="AY13" s="14">
        <v>4.93676589039721E-2</v>
      </c>
      <c r="AZ13" s="14">
        <v>4.0201739952546202E-2</v>
      </c>
      <c r="BA13" s="14"/>
      <c r="BB13" s="14">
        <v>4.9526961843485401E-2</v>
      </c>
      <c r="BC13" s="14">
        <v>4.4656138089686902E-2</v>
      </c>
    </row>
    <row r="14" spans="2:55" x14ac:dyDescent="0.35">
      <c r="B14" s="15" t="s">
        <v>76</v>
      </c>
      <c r="C14" s="14">
        <v>0.13326673055806301</v>
      </c>
      <c r="D14" s="14">
        <v>0.124534763861122</v>
      </c>
      <c r="E14" s="14">
        <v>0.14218547918864699</v>
      </c>
      <c r="F14" s="14"/>
      <c r="G14" s="14">
        <v>0.119528878176401</v>
      </c>
      <c r="H14" s="14">
        <v>0.15073449912009801</v>
      </c>
      <c r="I14" s="14">
        <v>0.17824082457561699</v>
      </c>
      <c r="J14" s="14">
        <v>0.1163688804103</v>
      </c>
      <c r="K14" s="14">
        <v>0.116212671008118</v>
      </c>
      <c r="L14" s="14">
        <v>0.11666598920318499</v>
      </c>
      <c r="M14" s="14"/>
      <c r="N14" s="14">
        <v>0.19696775170377701</v>
      </c>
      <c r="O14" s="14">
        <v>0.140711446228141</v>
      </c>
      <c r="P14" s="14">
        <v>9.65091662775273E-2</v>
      </c>
      <c r="Q14" s="14">
        <v>8.7987615072157702E-2</v>
      </c>
      <c r="R14" s="14"/>
      <c r="S14" s="14">
        <v>0.16684586397266599</v>
      </c>
      <c r="T14" s="14">
        <v>0.104158795180607</v>
      </c>
      <c r="U14" s="14">
        <v>0.149400852492487</v>
      </c>
      <c r="V14" s="14">
        <v>0.140336934606513</v>
      </c>
      <c r="W14" s="14">
        <v>0.13326570509605401</v>
      </c>
      <c r="X14" s="14">
        <v>0.147037160193522</v>
      </c>
      <c r="Y14" s="14">
        <v>8.7144409581628807E-2</v>
      </c>
      <c r="Z14" s="14">
        <v>0.10062067184970901</v>
      </c>
      <c r="AA14" s="14">
        <v>0.16300930156843799</v>
      </c>
      <c r="AB14" s="14">
        <v>0.119339783972278</v>
      </c>
      <c r="AC14" s="14">
        <v>9.3777614565719106E-2</v>
      </c>
      <c r="AD14" s="14">
        <v>0.16222921187799799</v>
      </c>
      <c r="AE14" s="14"/>
      <c r="AF14" s="14">
        <v>0.15441254925943401</v>
      </c>
      <c r="AG14" s="14">
        <v>0.15473924649222801</v>
      </c>
      <c r="AH14" s="14">
        <v>0.13978780630394999</v>
      </c>
      <c r="AI14" s="14">
        <v>0.14371723955934501</v>
      </c>
      <c r="AJ14" s="14">
        <v>8.7337818146437096E-2</v>
      </c>
      <c r="AK14" s="14"/>
      <c r="AL14" s="14">
        <v>0.13938981599792</v>
      </c>
      <c r="AM14" s="14">
        <v>0.14230902951740701</v>
      </c>
      <c r="AN14" s="14">
        <v>2.93067238357992E-2</v>
      </c>
      <c r="AO14" s="14"/>
      <c r="AP14" s="14">
        <v>0.131594115170516</v>
      </c>
      <c r="AQ14" s="14">
        <v>0.137802229180185</v>
      </c>
      <c r="AR14" s="14"/>
      <c r="AS14" s="14">
        <v>0.13725901265121601</v>
      </c>
      <c r="AT14" s="14">
        <v>0.126249565601362</v>
      </c>
      <c r="AU14" s="14"/>
      <c r="AV14" s="14">
        <v>0.192290996941784</v>
      </c>
      <c r="AW14" s="14">
        <v>0.114493557625043</v>
      </c>
      <c r="AX14" s="14"/>
      <c r="AY14" s="14">
        <v>0.148042593056434</v>
      </c>
      <c r="AZ14" s="14">
        <v>0.105655761617494</v>
      </c>
      <c r="BA14" s="14"/>
      <c r="BB14" s="14">
        <v>0.13524725702276</v>
      </c>
      <c r="BC14" s="14">
        <v>0.12364218186277399</v>
      </c>
    </row>
    <row r="15" spans="2:55" x14ac:dyDescent="0.35">
      <c r="B15" s="15" t="s">
        <v>77</v>
      </c>
      <c r="C15" s="14">
        <v>0.107969816970828</v>
      </c>
      <c r="D15" s="14">
        <v>9.0262186072483097E-2</v>
      </c>
      <c r="E15" s="14">
        <v>0.12557860678716501</v>
      </c>
      <c r="F15" s="14"/>
      <c r="G15" s="14">
        <v>8.6804657611300198E-2</v>
      </c>
      <c r="H15" s="14">
        <v>0.106648104282464</v>
      </c>
      <c r="I15" s="14">
        <v>0.10990949195222401</v>
      </c>
      <c r="J15" s="14">
        <v>0.10811484716361699</v>
      </c>
      <c r="K15" s="14">
        <v>0.124933393507</v>
      </c>
      <c r="L15" s="14">
        <v>0.109984927256223</v>
      </c>
      <c r="M15" s="14"/>
      <c r="N15" s="14">
        <v>0.127379681890952</v>
      </c>
      <c r="O15" s="14">
        <v>0.11172312835053699</v>
      </c>
      <c r="P15" s="14">
        <v>0.13102432919985499</v>
      </c>
      <c r="Q15" s="14">
        <v>6.37138455184207E-2</v>
      </c>
      <c r="R15" s="14"/>
      <c r="S15" s="14">
        <v>9.4469982283668305E-2</v>
      </c>
      <c r="T15" s="14">
        <v>0.13142134506807501</v>
      </c>
      <c r="U15" s="14">
        <v>9.8183202076660994E-2</v>
      </c>
      <c r="V15" s="14">
        <v>0.136338610854843</v>
      </c>
      <c r="W15" s="14">
        <v>0.11640668628464999</v>
      </c>
      <c r="X15" s="14">
        <v>9.4555967618599399E-2</v>
      </c>
      <c r="Y15" s="14">
        <v>0.101902900858719</v>
      </c>
      <c r="Z15" s="14">
        <v>7.2681601429828602E-2</v>
      </c>
      <c r="AA15" s="14">
        <v>8.3758994878802395E-2</v>
      </c>
      <c r="AB15" s="14">
        <v>0.144772485617676</v>
      </c>
      <c r="AC15" s="14">
        <v>9.9547079355522594E-2</v>
      </c>
      <c r="AD15" s="14">
        <v>8.7299711430317506E-2</v>
      </c>
      <c r="AE15" s="14"/>
      <c r="AF15" s="14">
        <v>0.12731570458223099</v>
      </c>
      <c r="AG15" s="14">
        <v>8.7435319474741105E-2</v>
      </c>
      <c r="AH15" s="14">
        <v>0.117959560245569</v>
      </c>
      <c r="AI15" s="14">
        <v>0.123539460827724</v>
      </c>
      <c r="AJ15" s="14">
        <v>0.11505669565275201</v>
      </c>
      <c r="AK15" s="14"/>
      <c r="AL15" s="14">
        <v>0.120040450293214</v>
      </c>
      <c r="AM15" s="14">
        <v>5.7572852609855001E-2</v>
      </c>
      <c r="AN15" s="14">
        <v>2.3744778779210701E-2</v>
      </c>
      <c r="AO15" s="14"/>
      <c r="AP15" s="14">
        <v>0.10460208836790499</v>
      </c>
      <c r="AQ15" s="14">
        <v>0.11297383976931701</v>
      </c>
      <c r="AR15" s="14"/>
      <c r="AS15" s="14">
        <v>0.10100774188858801</v>
      </c>
      <c r="AT15" s="14">
        <v>0.11544037736684</v>
      </c>
      <c r="AU15" s="14"/>
      <c r="AV15" s="14">
        <v>0.123784036559265</v>
      </c>
      <c r="AW15" s="14">
        <v>0.104710226638592</v>
      </c>
      <c r="AX15" s="14"/>
      <c r="AY15" s="14">
        <v>0.111798287137706</v>
      </c>
      <c r="AZ15" s="14">
        <v>0.11919433654038999</v>
      </c>
      <c r="BA15" s="14"/>
      <c r="BB15" s="14">
        <v>0.11480445928958501</v>
      </c>
      <c r="BC15" s="14">
        <v>0.101988692407103</v>
      </c>
    </row>
    <row r="16" spans="2:55" x14ac:dyDescent="0.35">
      <c r="B16" s="15" t="s">
        <v>78</v>
      </c>
      <c r="C16" s="14">
        <v>0.19216759492725</v>
      </c>
      <c r="D16" s="14">
        <v>0.181606185511168</v>
      </c>
      <c r="E16" s="14">
        <v>0.20202890418823499</v>
      </c>
      <c r="F16" s="14"/>
      <c r="G16" s="14">
        <v>0.12174955063460199</v>
      </c>
      <c r="H16" s="14">
        <v>0.16919053075581</v>
      </c>
      <c r="I16" s="14">
        <v>0.195088960514925</v>
      </c>
      <c r="J16" s="14">
        <v>0.24920444324723801</v>
      </c>
      <c r="K16" s="14">
        <v>0.17010900715003399</v>
      </c>
      <c r="L16" s="14">
        <v>0.22360834191562501</v>
      </c>
      <c r="M16" s="14"/>
      <c r="N16" s="14">
        <v>0.19395263096201401</v>
      </c>
      <c r="O16" s="14">
        <v>0.21302072868701599</v>
      </c>
      <c r="P16" s="14">
        <v>0.18873016630447101</v>
      </c>
      <c r="Q16" s="14">
        <v>0.171177024007551</v>
      </c>
      <c r="R16" s="14"/>
      <c r="S16" s="14">
        <v>0.16099503902302401</v>
      </c>
      <c r="T16" s="14">
        <v>0.199752613382363</v>
      </c>
      <c r="U16" s="14">
        <v>0.174005971981741</v>
      </c>
      <c r="V16" s="14">
        <v>0.20813521534298199</v>
      </c>
      <c r="W16" s="14">
        <v>0.234160695145463</v>
      </c>
      <c r="X16" s="14">
        <v>0.140582251768164</v>
      </c>
      <c r="Y16" s="14">
        <v>0.21615518309107201</v>
      </c>
      <c r="Z16" s="14">
        <v>0.27552267561021299</v>
      </c>
      <c r="AA16" s="14">
        <v>0.205429019027254</v>
      </c>
      <c r="AB16" s="14">
        <v>0.17163819419732901</v>
      </c>
      <c r="AC16" s="14">
        <v>0.25502439514221098</v>
      </c>
      <c r="AD16" s="14">
        <v>9.4820234924757801E-2</v>
      </c>
      <c r="AE16" s="14"/>
      <c r="AF16" s="14">
        <v>0.18340145887717699</v>
      </c>
      <c r="AG16" s="14">
        <v>0.21822850405675301</v>
      </c>
      <c r="AH16" s="14">
        <v>0.19077098817397201</v>
      </c>
      <c r="AI16" s="14">
        <v>0.177185282870504</v>
      </c>
      <c r="AJ16" s="14">
        <v>0.25526295833768597</v>
      </c>
      <c r="AK16" s="14"/>
      <c r="AL16" s="14">
        <v>0.20773451798185</v>
      </c>
      <c r="AM16" s="14">
        <v>0.10090660144059301</v>
      </c>
      <c r="AN16" s="14">
        <v>0.13002314518428201</v>
      </c>
      <c r="AO16" s="14"/>
      <c r="AP16" s="14">
        <v>0.19876499748624701</v>
      </c>
      <c r="AQ16" s="14">
        <v>0.19153256727568099</v>
      </c>
      <c r="AR16" s="14"/>
      <c r="AS16" s="14">
        <v>0.180353079204842</v>
      </c>
      <c r="AT16" s="14">
        <v>0.21345181269031799</v>
      </c>
      <c r="AU16" s="14"/>
      <c r="AV16" s="14">
        <v>0.15251603810545999</v>
      </c>
      <c r="AW16" s="14">
        <v>0.20462819692618101</v>
      </c>
      <c r="AX16" s="14"/>
      <c r="AY16" s="14">
        <v>0.18555548823036699</v>
      </c>
      <c r="AZ16" s="14">
        <v>0.17224006804240899</v>
      </c>
      <c r="BA16" s="14"/>
      <c r="BB16" s="14">
        <v>0.193115246849689</v>
      </c>
      <c r="BC16" s="14">
        <v>0.19367762630298299</v>
      </c>
    </row>
    <row r="17" spans="2:55" ht="29" x14ac:dyDescent="0.35">
      <c r="B17" s="15" t="s">
        <v>89</v>
      </c>
      <c r="C17" s="20">
        <v>0.424476890533798</v>
      </c>
      <c r="D17" s="20">
        <v>0.42296554015126098</v>
      </c>
      <c r="E17" s="20">
        <v>0.42527604383905598</v>
      </c>
      <c r="F17" s="20"/>
      <c r="G17" s="20">
        <v>0.33433772710984</v>
      </c>
      <c r="H17" s="20">
        <v>0.27693174724993203</v>
      </c>
      <c r="I17" s="20">
        <v>0.35989433617208999</v>
      </c>
      <c r="J17" s="20">
        <v>0.47246737015565299</v>
      </c>
      <c r="K17" s="20">
        <v>0.55521605031572396</v>
      </c>
      <c r="L17" s="20">
        <v>0.53070096035487202</v>
      </c>
      <c r="M17" s="20"/>
      <c r="N17" s="20">
        <v>0.26430385413706903</v>
      </c>
      <c r="O17" s="20">
        <v>0.41731579121720203</v>
      </c>
      <c r="P17" s="20">
        <v>0.441941834844371</v>
      </c>
      <c r="Q17" s="20">
        <v>0.58897090248068096</v>
      </c>
      <c r="R17" s="20"/>
      <c r="S17" s="20">
        <v>0.285263286461369</v>
      </c>
      <c r="T17" s="20">
        <v>0.48321412501038802</v>
      </c>
      <c r="U17" s="20">
        <v>0.48891368838030003</v>
      </c>
      <c r="V17" s="20">
        <v>0.39854404294380602</v>
      </c>
      <c r="W17" s="20">
        <v>0.413541820802383</v>
      </c>
      <c r="X17" s="20">
        <v>0.46032591228754799</v>
      </c>
      <c r="Y17" s="20">
        <v>0.51259967192362299</v>
      </c>
      <c r="Z17" s="20">
        <v>0.44166844646514503</v>
      </c>
      <c r="AA17" s="20">
        <v>0.34581539740491501</v>
      </c>
      <c r="AB17" s="20">
        <v>0.442362576339702</v>
      </c>
      <c r="AC17" s="20">
        <v>0.44187901979713701</v>
      </c>
      <c r="AD17" s="20">
        <v>0.59031531505893997</v>
      </c>
      <c r="AE17" s="20"/>
      <c r="AF17" s="20">
        <v>0.40787519032642899</v>
      </c>
      <c r="AG17" s="20">
        <v>0.33629290175714699</v>
      </c>
      <c r="AH17" s="20">
        <v>0.39425394102542199</v>
      </c>
      <c r="AI17" s="20">
        <v>0.45557387284480599</v>
      </c>
      <c r="AJ17" s="20">
        <v>0.41717763437812899</v>
      </c>
      <c r="AK17" s="20"/>
      <c r="AL17" s="20">
        <v>0.43444342643432898</v>
      </c>
      <c r="AM17" s="20">
        <v>0.13253487249227999</v>
      </c>
      <c r="AN17" s="20">
        <v>0.79787497024253895</v>
      </c>
      <c r="AO17" s="20"/>
      <c r="AP17" s="20">
        <v>0.41044068307371401</v>
      </c>
      <c r="AQ17" s="20">
        <v>0.43389021141537698</v>
      </c>
      <c r="AR17" s="20"/>
      <c r="AS17" s="20">
        <v>0.39983084208389602</v>
      </c>
      <c r="AT17" s="20">
        <v>0.46301570789275798</v>
      </c>
      <c r="AU17" s="20"/>
      <c r="AV17" s="20">
        <v>0.23506786225205201</v>
      </c>
      <c r="AW17" s="20">
        <v>0.48899277914637801</v>
      </c>
      <c r="AX17" s="20"/>
      <c r="AY17" s="20">
        <v>0.38280689913337002</v>
      </c>
      <c r="AZ17" s="20">
        <v>0.53614642722466799</v>
      </c>
      <c r="BA17" s="20"/>
      <c r="BB17" s="20">
        <v>0.38414150571293598</v>
      </c>
      <c r="BC17" s="20">
        <v>0.51368028823753298</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511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507</v>
      </c>
      <c r="C9" s="14">
        <v>0.916422054663935</v>
      </c>
      <c r="D9" s="14">
        <v>0.898128765172299</v>
      </c>
      <c r="E9" s="14">
        <v>0.93403897663653901</v>
      </c>
      <c r="F9" s="14"/>
      <c r="G9" s="14">
        <v>0.84951727259784904</v>
      </c>
      <c r="H9" s="14">
        <v>0.86752131397255094</v>
      </c>
      <c r="I9" s="14">
        <v>0.90771417604609195</v>
      </c>
      <c r="J9" s="14">
        <v>0.94881999250038696</v>
      </c>
      <c r="K9" s="14">
        <v>0.94956963118401505</v>
      </c>
      <c r="L9" s="14">
        <v>0.959225217498621</v>
      </c>
      <c r="M9" s="14"/>
      <c r="N9" s="14">
        <v>0.92452419318719103</v>
      </c>
      <c r="O9" s="14">
        <v>0.90768273845192904</v>
      </c>
      <c r="P9" s="14">
        <v>0.92346832590133798</v>
      </c>
      <c r="Q9" s="14">
        <v>0.90990602582193902</v>
      </c>
      <c r="R9" s="14"/>
      <c r="S9" s="14">
        <v>0.87381331853980704</v>
      </c>
      <c r="T9" s="14">
        <v>0.94338785434992201</v>
      </c>
      <c r="U9" s="14">
        <v>0.93858072043854202</v>
      </c>
      <c r="V9" s="14">
        <v>0.91888410016059796</v>
      </c>
      <c r="W9" s="14">
        <v>0.91412811061154697</v>
      </c>
      <c r="X9" s="14">
        <v>0.92728218176878496</v>
      </c>
      <c r="Y9" s="14">
        <v>0.94044490441422002</v>
      </c>
      <c r="Z9" s="14">
        <v>0.95231519251633501</v>
      </c>
      <c r="AA9" s="14">
        <v>0.88746320893200403</v>
      </c>
      <c r="AB9" s="14">
        <v>0.92074637611142796</v>
      </c>
      <c r="AC9" s="14">
        <v>0.93578199241284798</v>
      </c>
      <c r="AD9" s="14">
        <v>0.85426444761642994</v>
      </c>
      <c r="AE9" s="14"/>
      <c r="AF9" s="14">
        <v>0.92540604466439502</v>
      </c>
      <c r="AG9" s="14">
        <v>0.91990793026612705</v>
      </c>
      <c r="AH9" s="14">
        <v>0.90067729444030897</v>
      </c>
      <c r="AI9" s="14">
        <v>0.92094596425877395</v>
      </c>
      <c r="AJ9" s="14">
        <v>0.94871388701526504</v>
      </c>
      <c r="AK9" s="14"/>
      <c r="AL9" s="14">
        <v>0.92512921160540595</v>
      </c>
      <c r="AM9" s="14">
        <v>0.83172466734035699</v>
      </c>
      <c r="AN9" s="14">
        <v>0.94120673740600302</v>
      </c>
      <c r="AO9" s="14"/>
      <c r="AP9" s="14">
        <v>0.89497801137775201</v>
      </c>
      <c r="AQ9" s="14">
        <v>0.936274103157124</v>
      </c>
      <c r="AR9" s="14"/>
      <c r="AS9" s="14">
        <v>0.90500152418550595</v>
      </c>
      <c r="AT9" s="14">
        <v>0.93698123476295003</v>
      </c>
      <c r="AU9" s="14"/>
      <c r="AV9" s="14">
        <v>0.86223009980240395</v>
      </c>
      <c r="AW9" s="14">
        <v>0.94010261847757604</v>
      </c>
      <c r="AX9" s="14"/>
      <c r="AY9" s="14">
        <v>0.90864727617466001</v>
      </c>
      <c r="AZ9" s="14">
        <v>0.93915337018283196</v>
      </c>
      <c r="BA9" s="14"/>
      <c r="BB9" s="14">
        <v>0.91858834230251996</v>
      </c>
      <c r="BC9" s="14">
        <v>0.93130266139948303</v>
      </c>
    </row>
    <row r="10" spans="2:55" ht="29" x14ac:dyDescent="0.35">
      <c r="B10" s="15" t="s">
        <v>508</v>
      </c>
      <c r="C10" s="20">
        <v>8.3577945336064496E-2</v>
      </c>
      <c r="D10" s="20">
        <v>0.101871234827701</v>
      </c>
      <c r="E10" s="20">
        <v>6.5961023363460602E-2</v>
      </c>
      <c r="F10" s="20"/>
      <c r="G10" s="20">
        <v>0.15048272740215099</v>
      </c>
      <c r="H10" s="20">
        <v>0.132478686027449</v>
      </c>
      <c r="I10" s="20">
        <v>9.2285823953907595E-2</v>
      </c>
      <c r="J10" s="20">
        <v>5.1180007499612802E-2</v>
      </c>
      <c r="K10" s="20">
        <v>5.0430368815984901E-2</v>
      </c>
      <c r="L10" s="20">
        <v>4.0774782501379302E-2</v>
      </c>
      <c r="M10" s="20"/>
      <c r="N10" s="20">
        <v>7.5475806812809396E-2</v>
      </c>
      <c r="O10" s="20">
        <v>9.2317261548070795E-2</v>
      </c>
      <c r="P10" s="20">
        <v>7.6531674098661906E-2</v>
      </c>
      <c r="Q10" s="20">
        <v>9.0093974178061503E-2</v>
      </c>
      <c r="R10" s="20"/>
      <c r="S10" s="20">
        <v>0.12618668146019299</v>
      </c>
      <c r="T10" s="20">
        <v>5.6612145650078403E-2</v>
      </c>
      <c r="U10" s="20">
        <v>6.14192795614582E-2</v>
      </c>
      <c r="V10" s="20">
        <v>8.1115899839402497E-2</v>
      </c>
      <c r="W10" s="20">
        <v>8.5871889388453401E-2</v>
      </c>
      <c r="X10" s="20">
        <v>7.27178182312153E-2</v>
      </c>
      <c r="Y10" s="20">
        <v>5.9555095585780198E-2</v>
      </c>
      <c r="Z10" s="20">
        <v>4.7684807483664902E-2</v>
      </c>
      <c r="AA10" s="20">
        <v>0.11253679106799599</v>
      </c>
      <c r="AB10" s="20">
        <v>7.92536238885721E-2</v>
      </c>
      <c r="AC10" s="20">
        <v>6.4218007587152098E-2</v>
      </c>
      <c r="AD10" s="20">
        <v>0.14573555238357</v>
      </c>
      <c r="AE10" s="20"/>
      <c r="AF10" s="20">
        <v>7.4593955335604506E-2</v>
      </c>
      <c r="AG10" s="20">
        <v>8.0092069733873394E-2</v>
      </c>
      <c r="AH10" s="20">
        <v>9.9322705559691402E-2</v>
      </c>
      <c r="AI10" s="20">
        <v>7.9054035741226103E-2</v>
      </c>
      <c r="AJ10" s="20">
        <v>5.1286112984734802E-2</v>
      </c>
      <c r="AK10" s="20"/>
      <c r="AL10" s="20">
        <v>7.4870788394594198E-2</v>
      </c>
      <c r="AM10" s="20">
        <v>0.16827533265964301</v>
      </c>
      <c r="AN10" s="20">
        <v>5.8793262593996601E-2</v>
      </c>
      <c r="AO10" s="20"/>
      <c r="AP10" s="20">
        <v>0.105021988622248</v>
      </c>
      <c r="AQ10" s="20">
        <v>6.3725896842875801E-2</v>
      </c>
      <c r="AR10" s="20"/>
      <c r="AS10" s="20">
        <v>9.4998475814493805E-2</v>
      </c>
      <c r="AT10" s="20">
        <v>6.3018765237049898E-2</v>
      </c>
      <c r="AU10" s="20"/>
      <c r="AV10" s="20">
        <v>0.137769900197596</v>
      </c>
      <c r="AW10" s="20">
        <v>5.9897381522423902E-2</v>
      </c>
      <c r="AX10" s="20"/>
      <c r="AY10" s="20">
        <v>9.1352723825340307E-2</v>
      </c>
      <c r="AZ10" s="20">
        <v>6.0846629817167701E-2</v>
      </c>
      <c r="BA10" s="20"/>
      <c r="BB10" s="20">
        <v>8.14116576974796E-2</v>
      </c>
      <c r="BC10" s="20">
        <v>6.8697338600517202E-2</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512</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507</v>
      </c>
      <c r="C9" s="14">
        <v>0.88466168988348204</v>
      </c>
      <c r="D9" s="14">
        <v>0.86298380868528402</v>
      </c>
      <c r="E9" s="14">
        <v>0.90549009949299397</v>
      </c>
      <c r="F9" s="14"/>
      <c r="G9" s="14">
        <v>0.80857387909533796</v>
      </c>
      <c r="H9" s="14">
        <v>0.85083091609245598</v>
      </c>
      <c r="I9" s="14">
        <v>0.87225084665913999</v>
      </c>
      <c r="J9" s="14">
        <v>0.91989907033436402</v>
      </c>
      <c r="K9" s="14">
        <v>0.89704588425041798</v>
      </c>
      <c r="L9" s="14">
        <v>0.93583869971774902</v>
      </c>
      <c r="M9" s="14"/>
      <c r="N9" s="14">
        <v>0.87303737674500204</v>
      </c>
      <c r="O9" s="14">
        <v>0.88743333521887502</v>
      </c>
      <c r="P9" s="14">
        <v>0.90154216978090096</v>
      </c>
      <c r="Q9" s="14">
        <v>0.87857800433409505</v>
      </c>
      <c r="R9" s="14"/>
      <c r="S9" s="14">
        <v>0.83361923247690795</v>
      </c>
      <c r="T9" s="14">
        <v>0.92094042636641504</v>
      </c>
      <c r="U9" s="14">
        <v>0.91271832507878903</v>
      </c>
      <c r="V9" s="14">
        <v>0.86965994074361497</v>
      </c>
      <c r="W9" s="14">
        <v>0.90709875005485896</v>
      </c>
      <c r="X9" s="14">
        <v>0.88686995346508402</v>
      </c>
      <c r="Y9" s="14">
        <v>0.87994925206541297</v>
      </c>
      <c r="Z9" s="14">
        <v>0.94300858335806803</v>
      </c>
      <c r="AA9" s="14">
        <v>0.88057532492627999</v>
      </c>
      <c r="AB9" s="14">
        <v>0.86705023990208396</v>
      </c>
      <c r="AC9" s="14">
        <v>0.91281730306661102</v>
      </c>
      <c r="AD9" s="14">
        <v>0.83230503519792198</v>
      </c>
      <c r="AE9" s="14"/>
      <c r="AF9" s="14">
        <v>0.88118416709676495</v>
      </c>
      <c r="AG9" s="14">
        <v>0.88748593633094996</v>
      </c>
      <c r="AH9" s="14">
        <v>0.89664647104523099</v>
      </c>
      <c r="AI9" s="14">
        <v>0.87102571684581198</v>
      </c>
      <c r="AJ9" s="14">
        <v>0.924178087231594</v>
      </c>
      <c r="AK9" s="14"/>
      <c r="AL9" s="14">
        <v>0.90825644085469803</v>
      </c>
      <c r="AM9" s="14">
        <v>0.73674348161320602</v>
      </c>
      <c r="AN9" s="14">
        <v>0.80744560876004501</v>
      </c>
      <c r="AO9" s="14"/>
      <c r="AP9" s="14">
        <v>0.87018089570873502</v>
      </c>
      <c r="AQ9" s="14">
        <v>0.89792159488859602</v>
      </c>
      <c r="AR9" s="14"/>
      <c r="AS9" s="14">
        <v>0.86624158928214001</v>
      </c>
      <c r="AT9" s="14">
        <v>0.91501802850550096</v>
      </c>
      <c r="AU9" s="14"/>
      <c r="AV9" s="14">
        <v>0.85376439659098502</v>
      </c>
      <c r="AW9" s="14">
        <v>0.90034347156801797</v>
      </c>
      <c r="AX9" s="14"/>
      <c r="AY9" s="14">
        <v>0.881475291883696</v>
      </c>
      <c r="AZ9" s="14">
        <v>0.92534636970555995</v>
      </c>
      <c r="BA9" s="14"/>
      <c r="BB9" s="14">
        <v>0.87953124770444702</v>
      </c>
      <c r="BC9" s="14">
        <v>0.91842662319768398</v>
      </c>
    </row>
    <row r="10" spans="2:55" ht="29" x14ac:dyDescent="0.35">
      <c r="B10" s="15" t="s">
        <v>508</v>
      </c>
      <c r="C10" s="20">
        <v>0.115338310116518</v>
      </c>
      <c r="D10" s="20">
        <v>0.13701619131471601</v>
      </c>
      <c r="E10" s="20">
        <v>9.4509900507005598E-2</v>
      </c>
      <c r="F10" s="20"/>
      <c r="G10" s="20">
        <v>0.19142612090466199</v>
      </c>
      <c r="H10" s="20">
        <v>0.14916908390754399</v>
      </c>
      <c r="I10" s="20">
        <v>0.12774915334086001</v>
      </c>
      <c r="J10" s="20">
        <v>8.0100929665635798E-2</v>
      </c>
      <c r="K10" s="20">
        <v>0.10295411574958201</v>
      </c>
      <c r="L10" s="20">
        <v>6.4161300282251102E-2</v>
      </c>
      <c r="M10" s="20"/>
      <c r="N10" s="20">
        <v>0.12696262325499699</v>
      </c>
      <c r="O10" s="20">
        <v>0.11256666478112499</v>
      </c>
      <c r="P10" s="20">
        <v>9.8457830219099401E-2</v>
      </c>
      <c r="Q10" s="20">
        <v>0.121421995665905</v>
      </c>
      <c r="R10" s="20"/>
      <c r="S10" s="20">
        <v>0.166380767523092</v>
      </c>
      <c r="T10" s="20">
        <v>7.9059573633585498E-2</v>
      </c>
      <c r="U10" s="20">
        <v>8.7281674921211E-2</v>
      </c>
      <c r="V10" s="20">
        <v>0.130340059256385</v>
      </c>
      <c r="W10" s="20">
        <v>9.2901249945140596E-2</v>
      </c>
      <c r="X10" s="20">
        <v>0.113130046534916</v>
      </c>
      <c r="Y10" s="20">
        <v>0.120050747934587</v>
      </c>
      <c r="Z10" s="20">
        <v>5.6991416641932302E-2</v>
      </c>
      <c r="AA10" s="20">
        <v>0.11942467507372</v>
      </c>
      <c r="AB10" s="20">
        <v>0.13294976009791601</v>
      </c>
      <c r="AC10" s="20">
        <v>8.7182696933389398E-2</v>
      </c>
      <c r="AD10" s="20">
        <v>0.16769496480207799</v>
      </c>
      <c r="AE10" s="20"/>
      <c r="AF10" s="20">
        <v>0.118815832903235</v>
      </c>
      <c r="AG10" s="20">
        <v>0.11251406366904999</v>
      </c>
      <c r="AH10" s="20">
        <v>0.103353528954769</v>
      </c>
      <c r="AI10" s="20">
        <v>0.12897428315418799</v>
      </c>
      <c r="AJ10" s="20">
        <v>7.5821912768405705E-2</v>
      </c>
      <c r="AK10" s="20"/>
      <c r="AL10" s="20">
        <v>9.1743559145301995E-2</v>
      </c>
      <c r="AM10" s="20">
        <v>0.26325651838679398</v>
      </c>
      <c r="AN10" s="20">
        <v>0.19255439123995499</v>
      </c>
      <c r="AO10" s="20"/>
      <c r="AP10" s="20">
        <v>0.129819104291265</v>
      </c>
      <c r="AQ10" s="20">
        <v>0.10207840511140399</v>
      </c>
      <c r="AR10" s="20"/>
      <c r="AS10" s="20">
        <v>0.13375841071785999</v>
      </c>
      <c r="AT10" s="20">
        <v>8.4981971494498501E-2</v>
      </c>
      <c r="AU10" s="20"/>
      <c r="AV10" s="20">
        <v>0.14623560340901501</v>
      </c>
      <c r="AW10" s="20">
        <v>9.9656528431981806E-2</v>
      </c>
      <c r="AX10" s="20"/>
      <c r="AY10" s="20">
        <v>0.118524708116304</v>
      </c>
      <c r="AZ10" s="20">
        <v>7.4653630294440207E-2</v>
      </c>
      <c r="BA10" s="20"/>
      <c r="BB10" s="20">
        <v>0.120468752295553</v>
      </c>
      <c r="BC10" s="20">
        <v>8.1573376802315495E-2</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513</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507</v>
      </c>
      <c r="C9" s="14">
        <v>0.81930494963153</v>
      </c>
      <c r="D9" s="14">
        <v>0.81447161330593199</v>
      </c>
      <c r="E9" s="14">
        <v>0.82349276484885703</v>
      </c>
      <c r="F9" s="14"/>
      <c r="G9" s="14">
        <v>0.75281986906090004</v>
      </c>
      <c r="H9" s="14">
        <v>0.78309189961298697</v>
      </c>
      <c r="I9" s="14">
        <v>0.76627836786982995</v>
      </c>
      <c r="J9" s="14">
        <v>0.81619823685343695</v>
      </c>
      <c r="K9" s="14">
        <v>0.85729078473636999</v>
      </c>
      <c r="L9" s="14">
        <v>0.91313103636044402</v>
      </c>
      <c r="M9" s="14"/>
      <c r="N9" s="14">
        <v>0.82525024064332098</v>
      </c>
      <c r="O9" s="14">
        <v>0.80890700394696902</v>
      </c>
      <c r="P9" s="14">
        <v>0.826978402345939</v>
      </c>
      <c r="Q9" s="14">
        <v>0.81940935151217498</v>
      </c>
      <c r="R9" s="14"/>
      <c r="S9" s="14">
        <v>0.79363908907984904</v>
      </c>
      <c r="T9" s="14">
        <v>0.88377692203491398</v>
      </c>
      <c r="U9" s="14">
        <v>0.85270913544086302</v>
      </c>
      <c r="V9" s="14">
        <v>0.84932367806044595</v>
      </c>
      <c r="W9" s="14">
        <v>0.82983074019416403</v>
      </c>
      <c r="X9" s="14">
        <v>0.76816196208855403</v>
      </c>
      <c r="Y9" s="14">
        <v>0.86794865841594604</v>
      </c>
      <c r="Z9" s="14">
        <v>0.81878088070022903</v>
      </c>
      <c r="AA9" s="14">
        <v>0.77880959687822604</v>
      </c>
      <c r="AB9" s="14">
        <v>0.71178808847853203</v>
      </c>
      <c r="AC9" s="14">
        <v>0.88145664649539601</v>
      </c>
      <c r="AD9" s="14">
        <v>0.84695761834970196</v>
      </c>
      <c r="AE9" s="14"/>
      <c r="AF9" s="14">
        <v>0.86149688599825902</v>
      </c>
      <c r="AG9" s="14">
        <v>0.80647538198711</v>
      </c>
      <c r="AH9" s="14">
        <v>0.83620145558303804</v>
      </c>
      <c r="AI9" s="14">
        <v>0.809419750667566</v>
      </c>
      <c r="AJ9" s="14">
        <v>0.81311128871985305</v>
      </c>
      <c r="AK9" s="14"/>
      <c r="AL9" s="14">
        <v>0.82900071294196098</v>
      </c>
      <c r="AM9" s="14">
        <v>0.75764483724536302</v>
      </c>
      <c r="AN9" s="14">
        <v>0.78912511088756099</v>
      </c>
      <c r="AO9" s="14"/>
      <c r="AP9" s="14">
        <v>0.80381304128745401</v>
      </c>
      <c r="AQ9" s="14">
        <v>0.83656891742328698</v>
      </c>
      <c r="AR9" s="14"/>
      <c r="AS9" s="14">
        <v>0.79485463268380796</v>
      </c>
      <c r="AT9" s="14">
        <v>0.86308266920141896</v>
      </c>
      <c r="AU9" s="14"/>
      <c r="AV9" s="14">
        <v>0.79139799324114901</v>
      </c>
      <c r="AW9" s="14">
        <v>0.83328831274690396</v>
      </c>
      <c r="AX9" s="14"/>
      <c r="AY9" s="14">
        <v>0.81021902228675502</v>
      </c>
      <c r="AZ9" s="14">
        <v>0.84000934463675903</v>
      </c>
      <c r="BA9" s="14"/>
      <c r="BB9" s="14">
        <v>0.82873624339441099</v>
      </c>
      <c r="BC9" s="14">
        <v>0.83367157358999</v>
      </c>
    </row>
    <row r="10" spans="2:55" ht="29" x14ac:dyDescent="0.35">
      <c r="B10" s="15" t="s">
        <v>508</v>
      </c>
      <c r="C10" s="20">
        <v>0.18069505036847</v>
      </c>
      <c r="D10" s="20">
        <v>0.18552838669406799</v>
      </c>
      <c r="E10" s="20">
        <v>0.176507235151143</v>
      </c>
      <c r="F10" s="20"/>
      <c r="G10" s="20">
        <v>0.24718013093909899</v>
      </c>
      <c r="H10" s="20">
        <v>0.216908100387013</v>
      </c>
      <c r="I10" s="20">
        <v>0.23372163213017</v>
      </c>
      <c r="J10" s="20">
        <v>0.18380176314656299</v>
      </c>
      <c r="K10" s="20">
        <v>0.14270921526363001</v>
      </c>
      <c r="L10" s="20">
        <v>8.6868963639556096E-2</v>
      </c>
      <c r="M10" s="20"/>
      <c r="N10" s="20">
        <v>0.174749759356679</v>
      </c>
      <c r="O10" s="20">
        <v>0.19109299605303101</v>
      </c>
      <c r="P10" s="20">
        <v>0.173021597654061</v>
      </c>
      <c r="Q10" s="20">
        <v>0.180590648487825</v>
      </c>
      <c r="R10" s="20"/>
      <c r="S10" s="20">
        <v>0.20636091092015099</v>
      </c>
      <c r="T10" s="20">
        <v>0.11622307796508601</v>
      </c>
      <c r="U10" s="20">
        <v>0.14729086455913701</v>
      </c>
      <c r="V10" s="20">
        <v>0.15067632193955399</v>
      </c>
      <c r="W10" s="20">
        <v>0.170169259805835</v>
      </c>
      <c r="X10" s="20">
        <v>0.231838037911446</v>
      </c>
      <c r="Y10" s="20">
        <v>0.13205134158405399</v>
      </c>
      <c r="Z10" s="20">
        <v>0.181219119299771</v>
      </c>
      <c r="AA10" s="20">
        <v>0.22119040312177399</v>
      </c>
      <c r="AB10" s="20">
        <v>0.28821191152146802</v>
      </c>
      <c r="AC10" s="20">
        <v>0.118543353504604</v>
      </c>
      <c r="AD10" s="20">
        <v>0.15304238165029799</v>
      </c>
      <c r="AE10" s="20"/>
      <c r="AF10" s="20">
        <v>0.13850311400174101</v>
      </c>
      <c r="AG10" s="20">
        <v>0.19352461801289</v>
      </c>
      <c r="AH10" s="20">
        <v>0.16379854441696201</v>
      </c>
      <c r="AI10" s="20">
        <v>0.190580249332434</v>
      </c>
      <c r="AJ10" s="20">
        <v>0.186888711280147</v>
      </c>
      <c r="AK10" s="20"/>
      <c r="AL10" s="20">
        <v>0.17099928705803899</v>
      </c>
      <c r="AM10" s="20">
        <v>0.242355162754637</v>
      </c>
      <c r="AN10" s="20">
        <v>0.21087488911243901</v>
      </c>
      <c r="AO10" s="20"/>
      <c r="AP10" s="20">
        <v>0.19618695871254599</v>
      </c>
      <c r="AQ10" s="20">
        <v>0.16343108257671299</v>
      </c>
      <c r="AR10" s="20"/>
      <c r="AS10" s="20">
        <v>0.20514536731619201</v>
      </c>
      <c r="AT10" s="20">
        <v>0.13691733079858101</v>
      </c>
      <c r="AU10" s="20"/>
      <c r="AV10" s="20">
        <v>0.20860200675885099</v>
      </c>
      <c r="AW10" s="20">
        <v>0.16671168725309601</v>
      </c>
      <c r="AX10" s="20"/>
      <c r="AY10" s="20">
        <v>0.18978097771324501</v>
      </c>
      <c r="AZ10" s="20">
        <v>0.159990655363241</v>
      </c>
      <c r="BA10" s="20"/>
      <c r="BB10" s="20">
        <v>0.17126375660558901</v>
      </c>
      <c r="BC10" s="20">
        <v>0.16632842641001</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514</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507</v>
      </c>
      <c r="C9" s="14">
        <v>0.78949347980088302</v>
      </c>
      <c r="D9" s="14">
        <v>0.784522584675449</v>
      </c>
      <c r="E9" s="14">
        <v>0.79372787879779005</v>
      </c>
      <c r="F9" s="14"/>
      <c r="G9" s="14">
        <v>0.735916571865741</v>
      </c>
      <c r="H9" s="14">
        <v>0.867044133903078</v>
      </c>
      <c r="I9" s="14">
        <v>0.80644499387146695</v>
      </c>
      <c r="J9" s="14">
        <v>0.78962543490364101</v>
      </c>
      <c r="K9" s="14">
        <v>0.77216237891650097</v>
      </c>
      <c r="L9" s="14">
        <v>0.75920547431343699</v>
      </c>
      <c r="M9" s="14"/>
      <c r="N9" s="14">
        <v>0.79390704482569396</v>
      </c>
      <c r="O9" s="14">
        <v>0.81020768719102199</v>
      </c>
      <c r="P9" s="14">
        <v>0.77277608529938302</v>
      </c>
      <c r="Q9" s="14">
        <v>0.78025924706540095</v>
      </c>
      <c r="R9" s="14"/>
      <c r="S9" s="14">
        <v>0.79162886772089103</v>
      </c>
      <c r="T9" s="14">
        <v>0.80069737524198903</v>
      </c>
      <c r="U9" s="14">
        <v>0.86848831065972298</v>
      </c>
      <c r="V9" s="14">
        <v>0.72303940284629598</v>
      </c>
      <c r="W9" s="14">
        <v>0.80025390340294</v>
      </c>
      <c r="X9" s="14">
        <v>0.79599359006074299</v>
      </c>
      <c r="Y9" s="14">
        <v>0.82186156901149798</v>
      </c>
      <c r="Z9" s="14">
        <v>0.76266834027451103</v>
      </c>
      <c r="AA9" s="14">
        <v>0.80813477736748995</v>
      </c>
      <c r="AB9" s="14">
        <v>0.78437727689838199</v>
      </c>
      <c r="AC9" s="14">
        <v>0.73306672127260597</v>
      </c>
      <c r="AD9" s="14">
        <v>0.66698189095078897</v>
      </c>
      <c r="AE9" s="14"/>
      <c r="AF9" s="14">
        <v>0.766606101802073</v>
      </c>
      <c r="AG9" s="14">
        <v>0.82370920825036398</v>
      </c>
      <c r="AH9" s="14">
        <v>0.753766108787565</v>
      </c>
      <c r="AI9" s="14">
        <v>0.75975958425235102</v>
      </c>
      <c r="AJ9" s="14">
        <v>0.79683412137463205</v>
      </c>
      <c r="AK9" s="14"/>
      <c r="AL9" s="14">
        <v>0.79284876700857099</v>
      </c>
      <c r="AM9" s="14">
        <v>0.76179554059351196</v>
      </c>
      <c r="AN9" s="14">
        <v>0.79030314786607303</v>
      </c>
      <c r="AO9" s="14"/>
      <c r="AP9" s="14">
        <v>0.77851985733628004</v>
      </c>
      <c r="AQ9" s="14">
        <v>0.799700922530036</v>
      </c>
      <c r="AR9" s="14"/>
      <c r="AS9" s="14">
        <v>0.79159944258899195</v>
      </c>
      <c r="AT9" s="14">
        <v>0.78716152639911396</v>
      </c>
      <c r="AU9" s="14"/>
      <c r="AV9" s="14">
        <v>0.79467091787499999</v>
      </c>
      <c r="AW9" s="14">
        <v>0.78710824366042798</v>
      </c>
      <c r="AX9" s="14"/>
      <c r="AY9" s="14">
        <v>0.78965666652340005</v>
      </c>
      <c r="AZ9" s="14">
        <v>0.77039844356115506</v>
      </c>
      <c r="BA9" s="14"/>
      <c r="BB9" s="14">
        <v>0.78748107398673595</v>
      </c>
      <c r="BC9" s="14">
        <v>0.80773574973984996</v>
      </c>
    </row>
    <row r="10" spans="2:55" ht="29" x14ac:dyDescent="0.35">
      <c r="B10" s="15" t="s">
        <v>508</v>
      </c>
      <c r="C10" s="20">
        <v>0.210506520199117</v>
      </c>
      <c r="D10" s="20">
        <v>0.215477415324551</v>
      </c>
      <c r="E10" s="20">
        <v>0.20627212120221</v>
      </c>
      <c r="F10" s="20"/>
      <c r="G10" s="20">
        <v>0.264083428134259</v>
      </c>
      <c r="H10" s="20">
        <v>0.132955866096922</v>
      </c>
      <c r="I10" s="20">
        <v>0.19355500612853299</v>
      </c>
      <c r="J10" s="20">
        <v>0.21037456509635899</v>
      </c>
      <c r="K10" s="20">
        <v>0.227837621083499</v>
      </c>
      <c r="L10" s="20">
        <v>0.24079452568656301</v>
      </c>
      <c r="M10" s="20"/>
      <c r="N10" s="20">
        <v>0.20609295517430601</v>
      </c>
      <c r="O10" s="20">
        <v>0.18979231280897799</v>
      </c>
      <c r="P10" s="20">
        <v>0.22722391470061701</v>
      </c>
      <c r="Q10" s="20">
        <v>0.21974075293459899</v>
      </c>
      <c r="R10" s="20"/>
      <c r="S10" s="20">
        <v>0.208371132279109</v>
      </c>
      <c r="T10" s="20">
        <v>0.199302624758011</v>
      </c>
      <c r="U10" s="20">
        <v>0.13151168934027699</v>
      </c>
      <c r="V10" s="20">
        <v>0.27696059715370402</v>
      </c>
      <c r="W10" s="20">
        <v>0.19974609659706</v>
      </c>
      <c r="X10" s="20">
        <v>0.20400640993925701</v>
      </c>
      <c r="Y10" s="20">
        <v>0.17813843098850199</v>
      </c>
      <c r="Z10" s="20">
        <v>0.237331659725489</v>
      </c>
      <c r="AA10" s="20">
        <v>0.19186522263250999</v>
      </c>
      <c r="AB10" s="20">
        <v>0.21562272310161801</v>
      </c>
      <c r="AC10" s="20">
        <v>0.26693327872739397</v>
      </c>
      <c r="AD10" s="20">
        <v>0.33301810904921098</v>
      </c>
      <c r="AE10" s="20"/>
      <c r="AF10" s="20">
        <v>0.233393898197927</v>
      </c>
      <c r="AG10" s="20">
        <v>0.17629079174963599</v>
      </c>
      <c r="AH10" s="20">
        <v>0.246233891212435</v>
      </c>
      <c r="AI10" s="20">
        <v>0.24024041574765001</v>
      </c>
      <c r="AJ10" s="20">
        <v>0.203165878625368</v>
      </c>
      <c r="AK10" s="20"/>
      <c r="AL10" s="20">
        <v>0.20715123299142901</v>
      </c>
      <c r="AM10" s="20">
        <v>0.23820445940648799</v>
      </c>
      <c r="AN10" s="20">
        <v>0.209696852133927</v>
      </c>
      <c r="AO10" s="20"/>
      <c r="AP10" s="20">
        <v>0.22148014266371999</v>
      </c>
      <c r="AQ10" s="20">
        <v>0.200299077469964</v>
      </c>
      <c r="AR10" s="20"/>
      <c r="AS10" s="20">
        <v>0.20840055741100799</v>
      </c>
      <c r="AT10" s="20">
        <v>0.21283847360088701</v>
      </c>
      <c r="AU10" s="20"/>
      <c r="AV10" s="20">
        <v>0.20532908212500001</v>
      </c>
      <c r="AW10" s="20">
        <v>0.212891756339572</v>
      </c>
      <c r="AX10" s="20"/>
      <c r="AY10" s="20">
        <v>0.2103433334766</v>
      </c>
      <c r="AZ10" s="20">
        <v>0.229601556438845</v>
      </c>
      <c r="BA10" s="20"/>
      <c r="BB10" s="20">
        <v>0.212518926013264</v>
      </c>
      <c r="BC10" s="20">
        <v>0.19226425026015001</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515</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507</v>
      </c>
      <c r="C9" s="14">
        <v>0.33078552219101598</v>
      </c>
      <c r="D9" s="14">
        <v>0.36627057881849101</v>
      </c>
      <c r="E9" s="14">
        <v>0.29612221202581102</v>
      </c>
      <c r="F9" s="14"/>
      <c r="G9" s="14">
        <v>0.56020202054457102</v>
      </c>
      <c r="H9" s="14">
        <v>0.52993124235935696</v>
      </c>
      <c r="I9" s="14">
        <v>0.39877675862537798</v>
      </c>
      <c r="J9" s="14">
        <v>0.235146674990831</v>
      </c>
      <c r="K9" s="14">
        <v>0.18924009297796399</v>
      </c>
      <c r="L9" s="14">
        <v>0.133373569545224</v>
      </c>
      <c r="M9" s="14"/>
      <c r="N9" s="14">
        <v>0.37431216245869298</v>
      </c>
      <c r="O9" s="14">
        <v>0.30867122745846998</v>
      </c>
      <c r="P9" s="14">
        <v>0.321366692883223</v>
      </c>
      <c r="Q9" s="14">
        <v>0.31769819639098101</v>
      </c>
      <c r="R9" s="14"/>
      <c r="S9" s="14">
        <v>0.44479611425437099</v>
      </c>
      <c r="T9" s="14">
        <v>0.28123909353981602</v>
      </c>
      <c r="U9" s="14">
        <v>0.27563954349678199</v>
      </c>
      <c r="V9" s="14">
        <v>0.31527251337496098</v>
      </c>
      <c r="W9" s="14">
        <v>0.356165382192279</v>
      </c>
      <c r="X9" s="14">
        <v>0.35178691333057799</v>
      </c>
      <c r="Y9" s="14">
        <v>0.29942375497864598</v>
      </c>
      <c r="Z9" s="14">
        <v>0.32117293605791197</v>
      </c>
      <c r="AA9" s="14">
        <v>0.353242460760888</v>
      </c>
      <c r="AB9" s="14">
        <v>0.31967189550414099</v>
      </c>
      <c r="AC9" s="14">
        <v>0.23479576800961499</v>
      </c>
      <c r="AD9" s="14">
        <v>0.29303200449365202</v>
      </c>
      <c r="AE9" s="14"/>
      <c r="AF9" s="14">
        <v>0.27282667676301098</v>
      </c>
      <c r="AG9" s="14">
        <v>0.40490744813014101</v>
      </c>
      <c r="AH9" s="14">
        <v>0.23876146562689299</v>
      </c>
      <c r="AI9" s="14">
        <v>0.27947623563080198</v>
      </c>
      <c r="AJ9" s="14">
        <v>0.34793878626605401</v>
      </c>
      <c r="AK9" s="14"/>
      <c r="AL9" s="14">
        <v>0.31134098407646599</v>
      </c>
      <c r="AM9" s="14">
        <v>0.50445867595406002</v>
      </c>
      <c r="AN9" s="14">
        <v>0.30281075628465798</v>
      </c>
      <c r="AO9" s="14"/>
      <c r="AP9" s="14">
        <v>0.35789697068095</v>
      </c>
      <c r="AQ9" s="14">
        <v>0.30494574247144102</v>
      </c>
      <c r="AR9" s="14"/>
      <c r="AS9" s="14">
        <v>0.37467018392170398</v>
      </c>
      <c r="AT9" s="14">
        <v>0.26056565247388502</v>
      </c>
      <c r="AU9" s="14"/>
      <c r="AV9" s="14">
        <v>0.45724937857061299</v>
      </c>
      <c r="AW9" s="14">
        <v>0.27905225872126599</v>
      </c>
      <c r="AX9" s="14"/>
      <c r="AY9" s="14">
        <v>0.359097041236423</v>
      </c>
      <c r="AZ9" s="14">
        <v>0.20592154141270499</v>
      </c>
      <c r="BA9" s="14"/>
      <c r="BB9" s="14">
        <v>0.345394696775702</v>
      </c>
      <c r="BC9" s="14">
        <v>0.29709996622308199</v>
      </c>
    </row>
    <row r="10" spans="2:55" ht="29" x14ac:dyDescent="0.35">
      <c r="B10" s="15" t="s">
        <v>508</v>
      </c>
      <c r="C10" s="20">
        <v>0.66921447780898402</v>
      </c>
      <c r="D10" s="20">
        <v>0.63372942118150899</v>
      </c>
      <c r="E10" s="20">
        <v>0.70387778797418898</v>
      </c>
      <c r="F10" s="20"/>
      <c r="G10" s="20">
        <v>0.43979797945542898</v>
      </c>
      <c r="H10" s="20">
        <v>0.47006875764064299</v>
      </c>
      <c r="I10" s="20">
        <v>0.60122324137462202</v>
      </c>
      <c r="J10" s="20">
        <v>0.76485332500916903</v>
      </c>
      <c r="K10" s="20">
        <v>0.81075990702203604</v>
      </c>
      <c r="L10" s="20">
        <v>0.86662643045477605</v>
      </c>
      <c r="M10" s="20"/>
      <c r="N10" s="20">
        <v>0.62568783754130697</v>
      </c>
      <c r="O10" s="20">
        <v>0.69132877254153002</v>
      </c>
      <c r="P10" s="20">
        <v>0.67863330711677605</v>
      </c>
      <c r="Q10" s="20">
        <v>0.68230180360901904</v>
      </c>
      <c r="R10" s="20"/>
      <c r="S10" s="20">
        <v>0.55520388574562896</v>
      </c>
      <c r="T10" s="20">
        <v>0.71876090646018398</v>
      </c>
      <c r="U10" s="20">
        <v>0.72436045650321701</v>
      </c>
      <c r="V10" s="20">
        <v>0.68472748662503902</v>
      </c>
      <c r="W10" s="20">
        <v>0.643834617807721</v>
      </c>
      <c r="X10" s="20">
        <v>0.64821308666942201</v>
      </c>
      <c r="Y10" s="20">
        <v>0.70057624502135396</v>
      </c>
      <c r="Z10" s="20">
        <v>0.67882706394208803</v>
      </c>
      <c r="AA10" s="20">
        <v>0.64675753923911194</v>
      </c>
      <c r="AB10" s="20">
        <v>0.68032810449585901</v>
      </c>
      <c r="AC10" s="20">
        <v>0.76520423199038501</v>
      </c>
      <c r="AD10" s="20">
        <v>0.70696799550634803</v>
      </c>
      <c r="AE10" s="20"/>
      <c r="AF10" s="20">
        <v>0.72717332323698802</v>
      </c>
      <c r="AG10" s="20">
        <v>0.59509255186985899</v>
      </c>
      <c r="AH10" s="20">
        <v>0.76123853437310696</v>
      </c>
      <c r="AI10" s="20">
        <v>0.72052376436919796</v>
      </c>
      <c r="AJ10" s="20">
        <v>0.65206121373394599</v>
      </c>
      <c r="AK10" s="20"/>
      <c r="AL10" s="20">
        <v>0.68865901592353396</v>
      </c>
      <c r="AM10" s="20">
        <v>0.49554132404593998</v>
      </c>
      <c r="AN10" s="20">
        <v>0.69718924371534197</v>
      </c>
      <c r="AO10" s="20"/>
      <c r="AP10" s="20">
        <v>0.64210302931905106</v>
      </c>
      <c r="AQ10" s="20">
        <v>0.69505425752855898</v>
      </c>
      <c r="AR10" s="20"/>
      <c r="AS10" s="20">
        <v>0.62532981607829596</v>
      </c>
      <c r="AT10" s="20">
        <v>0.73943434752611503</v>
      </c>
      <c r="AU10" s="20"/>
      <c r="AV10" s="20">
        <v>0.54275062142938701</v>
      </c>
      <c r="AW10" s="20">
        <v>0.72094774127873396</v>
      </c>
      <c r="AX10" s="20"/>
      <c r="AY10" s="20">
        <v>0.64090295876357695</v>
      </c>
      <c r="AZ10" s="20">
        <v>0.79407845858729498</v>
      </c>
      <c r="BA10" s="20"/>
      <c r="BB10" s="20">
        <v>0.654605303224298</v>
      </c>
      <c r="BC10" s="20">
        <v>0.70290003377691801</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516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507</v>
      </c>
      <c r="C9" s="14">
        <v>0.242987330715669</v>
      </c>
      <c r="D9" s="14">
        <v>0.29766340765758897</v>
      </c>
      <c r="E9" s="14">
        <v>0.19031276283360599</v>
      </c>
      <c r="F9" s="14"/>
      <c r="G9" s="14">
        <v>0.40510679560356</v>
      </c>
      <c r="H9" s="14">
        <v>0.40447317909083103</v>
      </c>
      <c r="I9" s="14">
        <v>0.322583747436823</v>
      </c>
      <c r="J9" s="14">
        <v>0.157042463075628</v>
      </c>
      <c r="K9" s="14">
        <v>0.129936949094066</v>
      </c>
      <c r="L9" s="14">
        <v>8.4504664264798995E-2</v>
      </c>
      <c r="M9" s="14"/>
      <c r="N9" s="14">
        <v>0.30864244644489902</v>
      </c>
      <c r="O9" s="14">
        <v>0.21619260701224</v>
      </c>
      <c r="P9" s="14">
        <v>0.237785654204414</v>
      </c>
      <c r="Q9" s="14">
        <v>0.20647441420823301</v>
      </c>
      <c r="R9" s="14"/>
      <c r="S9" s="14">
        <v>0.36331840262437198</v>
      </c>
      <c r="T9" s="14">
        <v>0.18030074279306199</v>
      </c>
      <c r="U9" s="14">
        <v>0.15506431696324799</v>
      </c>
      <c r="V9" s="14">
        <v>0.24679948703415699</v>
      </c>
      <c r="W9" s="14">
        <v>0.29789497519609798</v>
      </c>
      <c r="X9" s="14">
        <v>0.28232404072952799</v>
      </c>
      <c r="Y9" s="14">
        <v>0.19881980737764501</v>
      </c>
      <c r="Z9" s="14">
        <v>0.14721531543455199</v>
      </c>
      <c r="AA9" s="14">
        <v>0.27223662167289497</v>
      </c>
      <c r="AB9" s="14">
        <v>0.19096002529651099</v>
      </c>
      <c r="AC9" s="14">
        <v>0.167420559068342</v>
      </c>
      <c r="AD9" s="14">
        <v>0.35002912460510799</v>
      </c>
      <c r="AE9" s="14"/>
      <c r="AF9" s="14">
        <v>0.19686124226791099</v>
      </c>
      <c r="AG9" s="14">
        <v>0.30516774962189203</v>
      </c>
      <c r="AH9" s="14">
        <v>0.163599717395504</v>
      </c>
      <c r="AI9" s="14">
        <v>0.22778322205746901</v>
      </c>
      <c r="AJ9" s="14">
        <v>0.28010716899417898</v>
      </c>
      <c r="AK9" s="14"/>
      <c r="AL9" s="14">
        <v>0.22232603108926999</v>
      </c>
      <c r="AM9" s="14">
        <v>0.45586959870296001</v>
      </c>
      <c r="AN9" s="14">
        <v>0.16311400085993699</v>
      </c>
      <c r="AO9" s="14"/>
      <c r="AP9" s="14">
        <v>0.25922874755970499</v>
      </c>
      <c r="AQ9" s="14">
        <v>0.22392133980531101</v>
      </c>
      <c r="AR9" s="14"/>
      <c r="AS9" s="14">
        <v>0.28300642948048099</v>
      </c>
      <c r="AT9" s="14">
        <v>0.17925499094720301</v>
      </c>
      <c r="AU9" s="14"/>
      <c r="AV9" s="14">
        <v>0.37890752458023402</v>
      </c>
      <c r="AW9" s="14">
        <v>0.191446500823588</v>
      </c>
      <c r="AX9" s="14"/>
      <c r="AY9" s="14">
        <v>0.268472065693587</v>
      </c>
      <c r="AZ9" s="14">
        <v>0.14483817607399899</v>
      </c>
      <c r="BA9" s="14"/>
      <c r="BB9" s="14">
        <v>0.258675434219034</v>
      </c>
      <c r="BC9" s="14">
        <v>0.22794600205020599</v>
      </c>
    </row>
    <row r="10" spans="2:55" ht="29" x14ac:dyDescent="0.35">
      <c r="B10" s="15" t="s">
        <v>508</v>
      </c>
      <c r="C10" s="20">
        <v>0.75701266928433097</v>
      </c>
      <c r="D10" s="20">
        <v>0.70233659234241097</v>
      </c>
      <c r="E10" s="20">
        <v>0.80968723716639401</v>
      </c>
      <c r="F10" s="20"/>
      <c r="G10" s="20">
        <v>0.59489320439644</v>
      </c>
      <c r="H10" s="20">
        <v>0.59552682090916897</v>
      </c>
      <c r="I10" s="20">
        <v>0.67741625256317695</v>
      </c>
      <c r="J10" s="20">
        <v>0.84295753692437203</v>
      </c>
      <c r="K10" s="20">
        <v>0.87006305090593405</v>
      </c>
      <c r="L10" s="20">
        <v>0.91549533573520103</v>
      </c>
      <c r="M10" s="20"/>
      <c r="N10" s="20">
        <v>0.69135755355510098</v>
      </c>
      <c r="O10" s="20">
        <v>0.78380739298776003</v>
      </c>
      <c r="P10" s="20">
        <v>0.762214345795586</v>
      </c>
      <c r="Q10" s="20">
        <v>0.79352558579176702</v>
      </c>
      <c r="R10" s="20"/>
      <c r="S10" s="20">
        <v>0.63668159737562802</v>
      </c>
      <c r="T10" s="20">
        <v>0.81969925720693904</v>
      </c>
      <c r="U10" s="20">
        <v>0.84493568303675104</v>
      </c>
      <c r="V10" s="20">
        <v>0.75320051296584301</v>
      </c>
      <c r="W10" s="20">
        <v>0.70210502480390202</v>
      </c>
      <c r="X10" s="20">
        <v>0.71767595927047201</v>
      </c>
      <c r="Y10" s="20">
        <v>0.80118019262235496</v>
      </c>
      <c r="Z10" s="20">
        <v>0.85278468456544798</v>
      </c>
      <c r="AA10" s="20">
        <v>0.72776337832710503</v>
      </c>
      <c r="AB10" s="20">
        <v>0.80903997470348898</v>
      </c>
      <c r="AC10" s="20">
        <v>0.83257944093165703</v>
      </c>
      <c r="AD10" s="20">
        <v>0.64997087539489196</v>
      </c>
      <c r="AE10" s="20"/>
      <c r="AF10" s="20">
        <v>0.80313875773208898</v>
      </c>
      <c r="AG10" s="20">
        <v>0.69483225037810803</v>
      </c>
      <c r="AH10" s="20">
        <v>0.83640028260449595</v>
      </c>
      <c r="AI10" s="20">
        <v>0.77221677794253096</v>
      </c>
      <c r="AJ10" s="20">
        <v>0.71989283100582102</v>
      </c>
      <c r="AK10" s="20"/>
      <c r="AL10" s="20">
        <v>0.77767396891073004</v>
      </c>
      <c r="AM10" s="20">
        <v>0.54413040129704004</v>
      </c>
      <c r="AN10" s="20">
        <v>0.83688599914006301</v>
      </c>
      <c r="AO10" s="20"/>
      <c r="AP10" s="20">
        <v>0.74077125244029496</v>
      </c>
      <c r="AQ10" s="20">
        <v>0.77607866019468896</v>
      </c>
      <c r="AR10" s="20"/>
      <c r="AS10" s="20">
        <v>0.71699357051951895</v>
      </c>
      <c r="AT10" s="20">
        <v>0.82074500905279701</v>
      </c>
      <c r="AU10" s="20"/>
      <c r="AV10" s="20">
        <v>0.62109247541976598</v>
      </c>
      <c r="AW10" s="20">
        <v>0.80855349917641195</v>
      </c>
      <c r="AX10" s="20"/>
      <c r="AY10" s="20">
        <v>0.73152793430641305</v>
      </c>
      <c r="AZ10" s="20">
        <v>0.85516182392600104</v>
      </c>
      <c r="BA10" s="20"/>
      <c r="BB10" s="20">
        <v>0.74132456578096595</v>
      </c>
      <c r="BC10" s="20">
        <v>0.77205399794979401</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517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507</v>
      </c>
      <c r="C9" s="14">
        <v>0.67421218397781202</v>
      </c>
      <c r="D9" s="14">
        <v>0.67268075472410305</v>
      </c>
      <c r="E9" s="14">
        <v>0.675688021907627</v>
      </c>
      <c r="F9" s="14"/>
      <c r="G9" s="14">
        <v>0.669602257932158</v>
      </c>
      <c r="H9" s="14">
        <v>0.74473240525902795</v>
      </c>
      <c r="I9" s="14">
        <v>0.70924839879617396</v>
      </c>
      <c r="J9" s="14">
        <v>0.70732132780586199</v>
      </c>
      <c r="K9" s="14">
        <v>0.61629925366015303</v>
      </c>
      <c r="L9" s="14">
        <v>0.60295560552865701</v>
      </c>
      <c r="M9" s="14"/>
      <c r="N9" s="14">
        <v>0.70359799516981303</v>
      </c>
      <c r="O9" s="14">
        <v>0.67650212475152904</v>
      </c>
      <c r="P9" s="14">
        <v>0.67128161633637495</v>
      </c>
      <c r="Q9" s="14">
        <v>0.64201372553676295</v>
      </c>
      <c r="R9" s="14"/>
      <c r="S9" s="14">
        <v>0.62268403827508001</v>
      </c>
      <c r="T9" s="14">
        <v>0.65524930060004005</v>
      </c>
      <c r="U9" s="14">
        <v>0.65061543435396096</v>
      </c>
      <c r="V9" s="14">
        <v>0.65448454280483803</v>
      </c>
      <c r="W9" s="14">
        <v>0.67773631189763295</v>
      </c>
      <c r="X9" s="14">
        <v>0.72178986738667805</v>
      </c>
      <c r="Y9" s="14">
        <v>0.67638636059905399</v>
      </c>
      <c r="Z9" s="14">
        <v>0.74020871648905096</v>
      </c>
      <c r="AA9" s="14">
        <v>0.75769148727638103</v>
      </c>
      <c r="AB9" s="14">
        <v>0.67729734755916404</v>
      </c>
      <c r="AC9" s="14">
        <v>0.67454249992566795</v>
      </c>
      <c r="AD9" s="14">
        <v>0.55853005922675303</v>
      </c>
      <c r="AE9" s="14"/>
      <c r="AF9" s="14">
        <v>0.64400131840895702</v>
      </c>
      <c r="AG9" s="14">
        <v>0.71537942411220301</v>
      </c>
      <c r="AH9" s="14">
        <v>0.67937658706695103</v>
      </c>
      <c r="AI9" s="14">
        <v>0.63976066641023699</v>
      </c>
      <c r="AJ9" s="14">
        <v>0.653111773214477</v>
      </c>
      <c r="AK9" s="14"/>
      <c r="AL9" s="14">
        <v>0.67313994361208196</v>
      </c>
      <c r="AM9" s="14">
        <v>0.68392501465669397</v>
      </c>
      <c r="AN9" s="14">
        <v>0.67242912515741304</v>
      </c>
      <c r="AO9" s="14"/>
      <c r="AP9" s="14">
        <v>0.66655146978166202</v>
      </c>
      <c r="AQ9" s="14">
        <v>0.68392191326835405</v>
      </c>
      <c r="AR9" s="14"/>
      <c r="AS9" s="14">
        <v>0.68009042427458899</v>
      </c>
      <c r="AT9" s="14">
        <v>0.66869398890401099</v>
      </c>
      <c r="AU9" s="14"/>
      <c r="AV9" s="14">
        <v>0.706674878772515</v>
      </c>
      <c r="AW9" s="14">
        <v>0.66602891274766696</v>
      </c>
      <c r="AX9" s="14"/>
      <c r="AY9" s="14">
        <v>0.683749011878794</v>
      </c>
      <c r="AZ9" s="14">
        <v>0.660228719487715</v>
      </c>
      <c r="BA9" s="14"/>
      <c r="BB9" s="14">
        <v>0.67961042995618604</v>
      </c>
      <c r="BC9" s="14">
        <v>0.70418293731071302</v>
      </c>
    </row>
    <row r="10" spans="2:55" ht="29" x14ac:dyDescent="0.35">
      <c r="B10" s="15" t="s">
        <v>508</v>
      </c>
      <c r="C10" s="20">
        <v>0.32578781602218798</v>
      </c>
      <c r="D10" s="20">
        <v>0.32731924527589701</v>
      </c>
      <c r="E10" s="20">
        <v>0.324311978092373</v>
      </c>
      <c r="F10" s="20"/>
      <c r="G10" s="20">
        <v>0.330397742067842</v>
      </c>
      <c r="H10" s="20">
        <v>0.25526759474097199</v>
      </c>
      <c r="I10" s="20">
        <v>0.29075160120382598</v>
      </c>
      <c r="J10" s="20">
        <v>0.29267867219413801</v>
      </c>
      <c r="K10" s="20">
        <v>0.38370074633984702</v>
      </c>
      <c r="L10" s="20">
        <v>0.39704439447134299</v>
      </c>
      <c r="M10" s="20"/>
      <c r="N10" s="20">
        <v>0.29640200483018703</v>
      </c>
      <c r="O10" s="20">
        <v>0.32349787524847101</v>
      </c>
      <c r="P10" s="20">
        <v>0.32871838366362499</v>
      </c>
      <c r="Q10" s="20">
        <v>0.357986274463237</v>
      </c>
      <c r="R10" s="20"/>
      <c r="S10" s="20">
        <v>0.37731596172491999</v>
      </c>
      <c r="T10" s="20">
        <v>0.34475069939996</v>
      </c>
      <c r="U10" s="20">
        <v>0.34938456564603898</v>
      </c>
      <c r="V10" s="20">
        <v>0.34551545719516202</v>
      </c>
      <c r="W10" s="20">
        <v>0.322263688102367</v>
      </c>
      <c r="X10" s="20">
        <v>0.278210132613322</v>
      </c>
      <c r="Y10" s="20">
        <v>0.32361363940094601</v>
      </c>
      <c r="Z10" s="20">
        <v>0.25979128351094899</v>
      </c>
      <c r="AA10" s="20">
        <v>0.242308512723619</v>
      </c>
      <c r="AB10" s="20">
        <v>0.32270265244083601</v>
      </c>
      <c r="AC10" s="20">
        <v>0.325457500074332</v>
      </c>
      <c r="AD10" s="20">
        <v>0.44146994077324703</v>
      </c>
      <c r="AE10" s="20"/>
      <c r="AF10" s="20">
        <v>0.35599868159104298</v>
      </c>
      <c r="AG10" s="20">
        <v>0.28462057588779699</v>
      </c>
      <c r="AH10" s="20">
        <v>0.32062341293304902</v>
      </c>
      <c r="AI10" s="20">
        <v>0.36023933358976301</v>
      </c>
      <c r="AJ10" s="20">
        <v>0.346888226785523</v>
      </c>
      <c r="AK10" s="20"/>
      <c r="AL10" s="20">
        <v>0.32686005638791799</v>
      </c>
      <c r="AM10" s="20">
        <v>0.31607498534330603</v>
      </c>
      <c r="AN10" s="20">
        <v>0.32757087484258701</v>
      </c>
      <c r="AO10" s="20"/>
      <c r="AP10" s="20">
        <v>0.33344853021833798</v>
      </c>
      <c r="AQ10" s="20">
        <v>0.316078086731646</v>
      </c>
      <c r="AR10" s="20"/>
      <c r="AS10" s="20">
        <v>0.31990957572541101</v>
      </c>
      <c r="AT10" s="20">
        <v>0.33130601109598901</v>
      </c>
      <c r="AU10" s="20"/>
      <c r="AV10" s="20">
        <v>0.293325121227485</v>
      </c>
      <c r="AW10" s="20">
        <v>0.33397108725233399</v>
      </c>
      <c r="AX10" s="20"/>
      <c r="AY10" s="20">
        <v>0.316250988121206</v>
      </c>
      <c r="AZ10" s="20">
        <v>0.339771280512285</v>
      </c>
      <c r="BA10" s="20"/>
      <c r="BB10" s="20">
        <v>0.32038957004381402</v>
      </c>
      <c r="BC10" s="20">
        <v>0.29581706268928598</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518</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507</v>
      </c>
      <c r="C9" s="14">
        <v>0.49287566075630901</v>
      </c>
      <c r="D9" s="14">
        <v>0.55656741388446496</v>
      </c>
      <c r="E9" s="14">
        <v>0.43111578722202698</v>
      </c>
      <c r="F9" s="14"/>
      <c r="G9" s="14">
        <v>0.67193146207848597</v>
      </c>
      <c r="H9" s="14">
        <v>0.61101240171140303</v>
      </c>
      <c r="I9" s="14">
        <v>0.52128520498130604</v>
      </c>
      <c r="J9" s="14">
        <v>0.42737010883736098</v>
      </c>
      <c r="K9" s="14">
        <v>0.41008468295470102</v>
      </c>
      <c r="L9" s="14">
        <v>0.363376166980583</v>
      </c>
      <c r="M9" s="14"/>
      <c r="N9" s="14">
        <v>0.51741428840703296</v>
      </c>
      <c r="O9" s="14">
        <v>0.46219360347989102</v>
      </c>
      <c r="P9" s="14">
        <v>0.52545181279983899</v>
      </c>
      <c r="Q9" s="14">
        <v>0.46755008392458802</v>
      </c>
      <c r="R9" s="14"/>
      <c r="S9" s="14">
        <v>0.59647922954746502</v>
      </c>
      <c r="T9" s="14">
        <v>0.42815189325923703</v>
      </c>
      <c r="U9" s="14">
        <v>0.473153781913838</v>
      </c>
      <c r="V9" s="14">
        <v>0.50405810630937897</v>
      </c>
      <c r="W9" s="14">
        <v>0.49141227817429101</v>
      </c>
      <c r="X9" s="14">
        <v>0.56782947895926805</v>
      </c>
      <c r="Y9" s="14">
        <v>0.44496360937374901</v>
      </c>
      <c r="Z9" s="14">
        <v>0.49351320565336398</v>
      </c>
      <c r="AA9" s="14">
        <v>0.481446396572415</v>
      </c>
      <c r="AB9" s="14">
        <v>0.44017697537856898</v>
      </c>
      <c r="AC9" s="14">
        <v>0.47195972605257303</v>
      </c>
      <c r="AD9" s="14">
        <v>0.45014471178890603</v>
      </c>
      <c r="AE9" s="14"/>
      <c r="AF9" s="14">
        <v>0.44825903991596699</v>
      </c>
      <c r="AG9" s="14">
        <v>0.52376939632456998</v>
      </c>
      <c r="AH9" s="14">
        <v>0.48473838644695799</v>
      </c>
      <c r="AI9" s="14">
        <v>0.50106906442731203</v>
      </c>
      <c r="AJ9" s="14">
        <v>0.56631002100899996</v>
      </c>
      <c r="AK9" s="14"/>
      <c r="AL9" s="14">
        <v>0.48432487861067203</v>
      </c>
      <c r="AM9" s="14">
        <v>0.58636009798031397</v>
      </c>
      <c r="AN9" s="14">
        <v>0.450296530807964</v>
      </c>
      <c r="AO9" s="14"/>
      <c r="AP9" s="14">
        <v>0.510506377872883</v>
      </c>
      <c r="AQ9" s="14">
        <v>0.47820190782432198</v>
      </c>
      <c r="AR9" s="14"/>
      <c r="AS9" s="14">
        <v>0.53209870551805805</v>
      </c>
      <c r="AT9" s="14">
        <v>0.43395527095379099</v>
      </c>
      <c r="AU9" s="14"/>
      <c r="AV9" s="14">
        <v>0.58224273614176902</v>
      </c>
      <c r="AW9" s="14">
        <v>0.45883030257303797</v>
      </c>
      <c r="AX9" s="14"/>
      <c r="AY9" s="14">
        <v>0.513426385121873</v>
      </c>
      <c r="AZ9" s="14">
        <v>0.37594037555690202</v>
      </c>
      <c r="BA9" s="14"/>
      <c r="BB9" s="14">
        <v>0.51510449122560598</v>
      </c>
      <c r="BC9" s="14">
        <v>0.46114851083437403</v>
      </c>
    </row>
    <row r="10" spans="2:55" ht="29" x14ac:dyDescent="0.35">
      <c r="B10" s="15" t="s">
        <v>508</v>
      </c>
      <c r="C10" s="20">
        <v>0.50712433924369105</v>
      </c>
      <c r="D10" s="20">
        <v>0.44343258611553499</v>
      </c>
      <c r="E10" s="20">
        <v>0.56888421277797296</v>
      </c>
      <c r="F10" s="20"/>
      <c r="G10" s="20">
        <v>0.32806853792151403</v>
      </c>
      <c r="H10" s="20">
        <v>0.38898759828859703</v>
      </c>
      <c r="I10" s="20">
        <v>0.47871479501869402</v>
      </c>
      <c r="J10" s="20">
        <v>0.57262989116263896</v>
      </c>
      <c r="K10" s="20">
        <v>0.58991531704529898</v>
      </c>
      <c r="L10" s="20">
        <v>0.63662383301941705</v>
      </c>
      <c r="M10" s="20"/>
      <c r="N10" s="20">
        <v>0.48258571159296698</v>
      </c>
      <c r="O10" s="20">
        <v>0.53780639652010898</v>
      </c>
      <c r="P10" s="20">
        <v>0.47454818720016101</v>
      </c>
      <c r="Q10" s="20">
        <v>0.53244991607541203</v>
      </c>
      <c r="R10" s="20"/>
      <c r="S10" s="20">
        <v>0.40352077045253498</v>
      </c>
      <c r="T10" s="20">
        <v>0.57184810674076303</v>
      </c>
      <c r="U10" s="20">
        <v>0.52684621808616205</v>
      </c>
      <c r="V10" s="20">
        <v>0.49594189369062103</v>
      </c>
      <c r="W10" s="20">
        <v>0.50858772182570799</v>
      </c>
      <c r="X10" s="20">
        <v>0.432170521040732</v>
      </c>
      <c r="Y10" s="20">
        <v>0.55503639062625099</v>
      </c>
      <c r="Z10" s="20">
        <v>0.50648679434663602</v>
      </c>
      <c r="AA10" s="20">
        <v>0.51855360342758505</v>
      </c>
      <c r="AB10" s="20">
        <v>0.55982302462143096</v>
      </c>
      <c r="AC10" s="20">
        <v>0.52804027394742703</v>
      </c>
      <c r="AD10" s="20">
        <v>0.54985528821109397</v>
      </c>
      <c r="AE10" s="20"/>
      <c r="AF10" s="20">
        <v>0.55174096008403295</v>
      </c>
      <c r="AG10" s="20">
        <v>0.47623060367543002</v>
      </c>
      <c r="AH10" s="20">
        <v>0.51526161355304201</v>
      </c>
      <c r="AI10" s="20">
        <v>0.49893093557268797</v>
      </c>
      <c r="AJ10" s="20">
        <v>0.43368997899099998</v>
      </c>
      <c r="AK10" s="20"/>
      <c r="AL10" s="20">
        <v>0.51567512138932803</v>
      </c>
      <c r="AM10" s="20">
        <v>0.41363990201968598</v>
      </c>
      <c r="AN10" s="20">
        <v>0.54970346919203605</v>
      </c>
      <c r="AO10" s="20"/>
      <c r="AP10" s="20">
        <v>0.489493622127117</v>
      </c>
      <c r="AQ10" s="20">
        <v>0.52179809217567796</v>
      </c>
      <c r="AR10" s="20"/>
      <c r="AS10" s="20">
        <v>0.46790129448194201</v>
      </c>
      <c r="AT10" s="20">
        <v>0.56604472904620895</v>
      </c>
      <c r="AU10" s="20"/>
      <c r="AV10" s="20">
        <v>0.41775726385823098</v>
      </c>
      <c r="AW10" s="20">
        <v>0.54116969742696297</v>
      </c>
      <c r="AX10" s="20"/>
      <c r="AY10" s="20">
        <v>0.486573614878127</v>
      </c>
      <c r="AZ10" s="20">
        <v>0.62405962444309904</v>
      </c>
      <c r="BA10" s="20"/>
      <c r="BB10" s="20">
        <v>0.48489550877439402</v>
      </c>
      <c r="BC10" s="20">
        <v>0.53885148916562597</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519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507</v>
      </c>
      <c r="C9" s="14">
        <v>0.70244732894888795</v>
      </c>
      <c r="D9" s="14">
        <v>0.70847048738372298</v>
      </c>
      <c r="E9" s="14">
        <v>0.69569014536713703</v>
      </c>
      <c r="F9" s="14"/>
      <c r="G9" s="14">
        <v>0.55930685162173299</v>
      </c>
      <c r="H9" s="14">
        <v>0.62795968492987797</v>
      </c>
      <c r="I9" s="14">
        <v>0.75883068114743502</v>
      </c>
      <c r="J9" s="14">
        <v>0.77693224297033403</v>
      </c>
      <c r="K9" s="14">
        <v>0.74417013981435098</v>
      </c>
      <c r="L9" s="14">
        <v>0.723719161209746</v>
      </c>
      <c r="M9" s="14"/>
      <c r="N9" s="14">
        <v>0.70916021903436399</v>
      </c>
      <c r="O9" s="14">
        <v>0.689306699931999</v>
      </c>
      <c r="P9" s="14">
        <v>0.712393446374046</v>
      </c>
      <c r="Q9" s="14">
        <v>0.69775757760355295</v>
      </c>
      <c r="R9" s="14"/>
      <c r="S9" s="14">
        <v>0.66852430250745198</v>
      </c>
      <c r="T9" s="14">
        <v>0.71688916144974801</v>
      </c>
      <c r="U9" s="14">
        <v>0.75360335399011402</v>
      </c>
      <c r="V9" s="14">
        <v>0.73901216899191502</v>
      </c>
      <c r="W9" s="14">
        <v>0.69344842449508004</v>
      </c>
      <c r="X9" s="14">
        <v>0.68449694428969299</v>
      </c>
      <c r="Y9" s="14">
        <v>0.68087351592105105</v>
      </c>
      <c r="Z9" s="14">
        <v>0.73518274319862398</v>
      </c>
      <c r="AA9" s="14">
        <v>0.67818822319635697</v>
      </c>
      <c r="AB9" s="14">
        <v>0.71784271931093901</v>
      </c>
      <c r="AC9" s="14">
        <v>0.70238102092782595</v>
      </c>
      <c r="AD9" s="14">
        <v>0.683922778398803</v>
      </c>
      <c r="AE9" s="14"/>
      <c r="AF9" s="14">
        <v>0.68637886211402899</v>
      </c>
      <c r="AG9" s="14">
        <v>0.72607506767322505</v>
      </c>
      <c r="AH9" s="14">
        <v>0.73250146145619299</v>
      </c>
      <c r="AI9" s="14">
        <v>0.71972995929089101</v>
      </c>
      <c r="AJ9" s="14">
        <v>0.66082550700544196</v>
      </c>
      <c r="AK9" s="14"/>
      <c r="AL9" s="14">
        <v>0.71109225967461098</v>
      </c>
      <c r="AM9" s="14">
        <v>0.67776596947823098</v>
      </c>
      <c r="AN9" s="14">
        <v>0.62193176610804302</v>
      </c>
      <c r="AO9" s="14"/>
      <c r="AP9" s="14">
        <v>0.66549360287491199</v>
      </c>
      <c r="AQ9" s="14">
        <v>0.73525874654605405</v>
      </c>
      <c r="AR9" s="14"/>
      <c r="AS9" s="14">
        <v>0.675982606389538</v>
      </c>
      <c r="AT9" s="14">
        <v>0.74019004614168604</v>
      </c>
      <c r="AU9" s="14"/>
      <c r="AV9" s="14">
        <v>0.66404079140055206</v>
      </c>
      <c r="AW9" s="14">
        <v>0.72470257545036298</v>
      </c>
      <c r="AX9" s="14"/>
      <c r="AY9" s="14">
        <v>0.68750299841179396</v>
      </c>
      <c r="AZ9" s="14">
        <v>0.73649296978585099</v>
      </c>
      <c r="BA9" s="14"/>
      <c r="BB9" s="14">
        <v>0.69522763428637802</v>
      </c>
      <c r="BC9" s="14">
        <v>0.694285699348131</v>
      </c>
    </row>
    <row r="10" spans="2:55" ht="29" x14ac:dyDescent="0.35">
      <c r="B10" s="15" t="s">
        <v>508</v>
      </c>
      <c r="C10" s="20">
        <v>0.29755267105111199</v>
      </c>
      <c r="D10" s="20">
        <v>0.29152951261627702</v>
      </c>
      <c r="E10" s="20">
        <v>0.30430985463286297</v>
      </c>
      <c r="F10" s="20"/>
      <c r="G10" s="20">
        <v>0.44069314837826701</v>
      </c>
      <c r="H10" s="20">
        <v>0.37204031507012197</v>
      </c>
      <c r="I10" s="20">
        <v>0.24116931885256501</v>
      </c>
      <c r="J10" s="20">
        <v>0.223067757029666</v>
      </c>
      <c r="K10" s="20">
        <v>0.25582986018565002</v>
      </c>
      <c r="L10" s="20">
        <v>0.276280838790254</v>
      </c>
      <c r="M10" s="20"/>
      <c r="N10" s="20">
        <v>0.29083978096563601</v>
      </c>
      <c r="O10" s="20">
        <v>0.310693300068001</v>
      </c>
      <c r="P10" s="20">
        <v>0.287606553625954</v>
      </c>
      <c r="Q10" s="20">
        <v>0.302242422396448</v>
      </c>
      <c r="R10" s="20"/>
      <c r="S10" s="20">
        <v>0.33147569749254802</v>
      </c>
      <c r="T10" s="20">
        <v>0.28311083855025199</v>
      </c>
      <c r="U10" s="20">
        <v>0.24639664600988601</v>
      </c>
      <c r="V10" s="20">
        <v>0.26098783100808498</v>
      </c>
      <c r="W10" s="20">
        <v>0.30655157550492002</v>
      </c>
      <c r="X10" s="20">
        <v>0.31550305571030701</v>
      </c>
      <c r="Y10" s="20">
        <v>0.319126484078949</v>
      </c>
      <c r="Z10" s="20">
        <v>0.26481725680137702</v>
      </c>
      <c r="AA10" s="20">
        <v>0.32181177680364298</v>
      </c>
      <c r="AB10" s="20">
        <v>0.28215728068906099</v>
      </c>
      <c r="AC10" s="20">
        <v>0.29761897907217399</v>
      </c>
      <c r="AD10" s="20">
        <v>0.316077221601197</v>
      </c>
      <c r="AE10" s="20"/>
      <c r="AF10" s="20">
        <v>0.31362113788597001</v>
      </c>
      <c r="AG10" s="20">
        <v>0.27392493232677501</v>
      </c>
      <c r="AH10" s="20">
        <v>0.26749853854380701</v>
      </c>
      <c r="AI10" s="20">
        <v>0.28027004070910899</v>
      </c>
      <c r="AJ10" s="20">
        <v>0.33917449299455699</v>
      </c>
      <c r="AK10" s="20"/>
      <c r="AL10" s="20">
        <v>0.28890774032538902</v>
      </c>
      <c r="AM10" s="20">
        <v>0.32223403052176902</v>
      </c>
      <c r="AN10" s="20">
        <v>0.37806823389195698</v>
      </c>
      <c r="AO10" s="20"/>
      <c r="AP10" s="20">
        <v>0.33450639712508801</v>
      </c>
      <c r="AQ10" s="20">
        <v>0.264741253453946</v>
      </c>
      <c r="AR10" s="20"/>
      <c r="AS10" s="20">
        <v>0.324017393610462</v>
      </c>
      <c r="AT10" s="20">
        <v>0.25980995385831401</v>
      </c>
      <c r="AU10" s="20"/>
      <c r="AV10" s="20">
        <v>0.335959208599448</v>
      </c>
      <c r="AW10" s="20">
        <v>0.27529742454963702</v>
      </c>
      <c r="AX10" s="20"/>
      <c r="AY10" s="20">
        <v>0.31249700158820598</v>
      </c>
      <c r="AZ10" s="20">
        <v>0.26350703021414901</v>
      </c>
      <c r="BA10" s="20"/>
      <c r="BB10" s="20">
        <v>0.30477236571362099</v>
      </c>
      <c r="BC10" s="20">
        <v>0.305714300651869</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520</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507</v>
      </c>
      <c r="C9" s="14">
        <v>0.617577825052399</v>
      </c>
      <c r="D9" s="14">
        <v>0.62992223278673698</v>
      </c>
      <c r="E9" s="14">
        <v>0.60533760242328705</v>
      </c>
      <c r="F9" s="14"/>
      <c r="G9" s="14">
        <v>0.65806169167985296</v>
      </c>
      <c r="H9" s="14">
        <v>0.67957648374243496</v>
      </c>
      <c r="I9" s="14">
        <v>0.63595871989934105</v>
      </c>
      <c r="J9" s="14">
        <v>0.64305269140763999</v>
      </c>
      <c r="K9" s="14">
        <v>0.59078591555114701</v>
      </c>
      <c r="L9" s="14">
        <v>0.52232937953360803</v>
      </c>
      <c r="M9" s="14"/>
      <c r="N9" s="14">
        <v>0.61626616106677601</v>
      </c>
      <c r="O9" s="14">
        <v>0.59509193893796797</v>
      </c>
      <c r="P9" s="14">
        <v>0.63203672947727696</v>
      </c>
      <c r="Q9" s="14">
        <v>0.62662718395191197</v>
      </c>
      <c r="R9" s="14"/>
      <c r="S9" s="14">
        <v>0.64599380478769497</v>
      </c>
      <c r="T9" s="14">
        <v>0.547967597507096</v>
      </c>
      <c r="U9" s="14">
        <v>0.64313761040394302</v>
      </c>
      <c r="V9" s="14">
        <v>0.60160097823292602</v>
      </c>
      <c r="W9" s="14">
        <v>0.67762902256855895</v>
      </c>
      <c r="X9" s="14">
        <v>0.62765383580711498</v>
      </c>
      <c r="Y9" s="14">
        <v>0.63670158458541204</v>
      </c>
      <c r="Z9" s="14">
        <v>0.62852227428407104</v>
      </c>
      <c r="AA9" s="14">
        <v>0.60731547162842103</v>
      </c>
      <c r="AB9" s="14">
        <v>0.62106130423860295</v>
      </c>
      <c r="AC9" s="14">
        <v>0.63129164327716003</v>
      </c>
      <c r="AD9" s="14">
        <v>0.53575248649517304</v>
      </c>
      <c r="AE9" s="14"/>
      <c r="AF9" s="14">
        <v>0.584884732894558</v>
      </c>
      <c r="AG9" s="14">
        <v>0.65435272937878897</v>
      </c>
      <c r="AH9" s="14">
        <v>0.61857163715850405</v>
      </c>
      <c r="AI9" s="14">
        <v>0.62427022327091597</v>
      </c>
      <c r="AJ9" s="14">
        <v>0.60460196728502802</v>
      </c>
      <c r="AK9" s="14"/>
      <c r="AL9" s="14">
        <v>0.61845692938895303</v>
      </c>
      <c r="AM9" s="14">
        <v>0.64620751188518599</v>
      </c>
      <c r="AN9" s="14">
        <v>0.55429095891631097</v>
      </c>
      <c r="AO9" s="14"/>
      <c r="AP9" s="14">
        <v>0.59206296896444399</v>
      </c>
      <c r="AQ9" s="14">
        <v>0.641857571329011</v>
      </c>
      <c r="AR9" s="14"/>
      <c r="AS9" s="14">
        <v>0.62184345823957299</v>
      </c>
      <c r="AT9" s="14">
        <v>0.61593424148550202</v>
      </c>
      <c r="AU9" s="14"/>
      <c r="AV9" s="14">
        <v>0.66352161412390798</v>
      </c>
      <c r="AW9" s="14">
        <v>0.60223459979358396</v>
      </c>
      <c r="AX9" s="14"/>
      <c r="AY9" s="14">
        <v>0.62095960301471598</v>
      </c>
      <c r="AZ9" s="14">
        <v>0.62438701132741103</v>
      </c>
      <c r="BA9" s="14"/>
      <c r="BB9" s="14">
        <v>0.62514942133607299</v>
      </c>
      <c r="BC9" s="14">
        <v>0.63570856855382096</v>
      </c>
    </row>
    <row r="10" spans="2:55" ht="29" x14ac:dyDescent="0.35">
      <c r="B10" s="15" t="s">
        <v>508</v>
      </c>
      <c r="C10" s="20">
        <v>0.382422174947601</v>
      </c>
      <c r="D10" s="20">
        <v>0.37007776721326302</v>
      </c>
      <c r="E10" s="20">
        <v>0.39466239757671301</v>
      </c>
      <c r="F10" s="20"/>
      <c r="G10" s="20">
        <v>0.34193830832014699</v>
      </c>
      <c r="H10" s="20">
        <v>0.32042351625756499</v>
      </c>
      <c r="I10" s="20">
        <v>0.364041280100659</v>
      </c>
      <c r="J10" s="20">
        <v>0.35694730859236001</v>
      </c>
      <c r="K10" s="20">
        <v>0.40921408444885299</v>
      </c>
      <c r="L10" s="20">
        <v>0.47767062046639203</v>
      </c>
      <c r="M10" s="20"/>
      <c r="N10" s="20">
        <v>0.38373383893322399</v>
      </c>
      <c r="O10" s="20">
        <v>0.40490806106203198</v>
      </c>
      <c r="P10" s="20">
        <v>0.36796327052272298</v>
      </c>
      <c r="Q10" s="20">
        <v>0.37337281604808797</v>
      </c>
      <c r="R10" s="20"/>
      <c r="S10" s="20">
        <v>0.35400619521230497</v>
      </c>
      <c r="T10" s="20">
        <v>0.452032402492904</v>
      </c>
      <c r="U10" s="20">
        <v>0.35686238959605598</v>
      </c>
      <c r="V10" s="20">
        <v>0.39839902176707398</v>
      </c>
      <c r="W10" s="20">
        <v>0.322370977431441</v>
      </c>
      <c r="X10" s="20">
        <v>0.37234616419288502</v>
      </c>
      <c r="Y10" s="20">
        <v>0.36329841541458802</v>
      </c>
      <c r="Z10" s="20">
        <v>0.37147772571592902</v>
      </c>
      <c r="AA10" s="20">
        <v>0.39268452837157902</v>
      </c>
      <c r="AB10" s="20">
        <v>0.37893869576139699</v>
      </c>
      <c r="AC10" s="20">
        <v>0.36870835672284002</v>
      </c>
      <c r="AD10" s="20">
        <v>0.46424751350482701</v>
      </c>
      <c r="AE10" s="20"/>
      <c r="AF10" s="20">
        <v>0.415115267105442</v>
      </c>
      <c r="AG10" s="20">
        <v>0.34564727062121098</v>
      </c>
      <c r="AH10" s="20">
        <v>0.381428362841496</v>
      </c>
      <c r="AI10" s="20">
        <v>0.37572977672908398</v>
      </c>
      <c r="AJ10" s="20">
        <v>0.39539803271497198</v>
      </c>
      <c r="AK10" s="20"/>
      <c r="AL10" s="20">
        <v>0.38154307061104697</v>
      </c>
      <c r="AM10" s="20">
        <v>0.35379248811481501</v>
      </c>
      <c r="AN10" s="20">
        <v>0.44570904108368897</v>
      </c>
      <c r="AO10" s="20"/>
      <c r="AP10" s="20">
        <v>0.40793703103555601</v>
      </c>
      <c r="AQ10" s="20">
        <v>0.358142428670989</v>
      </c>
      <c r="AR10" s="20"/>
      <c r="AS10" s="20">
        <v>0.37815654176042701</v>
      </c>
      <c r="AT10" s="20">
        <v>0.38406575851449798</v>
      </c>
      <c r="AU10" s="20"/>
      <c r="AV10" s="20">
        <v>0.33647838587609202</v>
      </c>
      <c r="AW10" s="20">
        <v>0.39776540020641599</v>
      </c>
      <c r="AX10" s="20"/>
      <c r="AY10" s="20">
        <v>0.37904039698528402</v>
      </c>
      <c r="AZ10" s="20">
        <v>0.37561298867258902</v>
      </c>
      <c r="BA10" s="20"/>
      <c r="BB10" s="20">
        <v>0.37485057866392701</v>
      </c>
      <c r="BC10" s="20">
        <v>0.36429143144617898</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96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7.9228433823973696E-3</v>
      </c>
      <c r="D9" s="14">
        <v>1.130699630738E-2</v>
      </c>
      <c r="E9" s="14">
        <v>4.6416275742432499E-3</v>
      </c>
      <c r="F9" s="14"/>
      <c r="G9" s="14">
        <v>1.9717552459040201E-2</v>
      </c>
      <c r="H9" s="14">
        <v>8.4887558771183404E-3</v>
      </c>
      <c r="I9" s="14">
        <v>1.3036625467597899E-2</v>
      </c>
      <c r="J9" s="14">
        <v>8.91638044671288E-3</v>
      </c>
      <c r="K9" s="14">
        <v>0</v>
      </c>
      <c r="L9" s="14">
        <v>0</v>
      </c>
      <c r="M9" s="14"/>
      <c r="N9" s="14">
        <v>1.31223167811874E-2</v>
      </c>
      <c r="O9" s="14">
        <v>4.2895222148142996E-3</v>
      </c>
      <c r="P9" s="14">
        <v>4.3060772182082103E-3</v>
      </c>
      <c r="Q9" s="14">
        <v>9.3288372853877408E-3</v>
      </c>
      <c r="R9" s="14"/>
      <c r="S9" s="14">
        <v>1.47168304879615E-2</v>
      </c>
      <c r="T9" s="14">
        <v>0</v>
      </c>
      <c r="U9" s="14">
        <v>6.6798250269801797E-3</v>
      </c>
      <c r="V9" s="14">
        <v>5.1502852110611097E-3</v>
      </c>
      <c r="W9" s="14">
        <v>1.4374006038496199E-2</v>
      </c>
      <c r="X9" s="14">
        <v>4.3053084230555098E-3</v>
      </c>
      <c r="Y9" s="14">
        <v>6.9812936117916698E-3</v>
      </c>
      <c r="Z9" s="14">
        <v>0</v>
      </c>
      <c r="AA9" s="14">
        <v>1.1971472196403999E-2</v>
      </c>
      <c r="AB9" s="14">
        <v>1.7786337898901699E-2</v>
      </c>
      <c r="AC9" s="14">
        <v>0</v>
      </c>
      <c r="AD9" s="14">
        <v>0</v>
      </c>
      <c r="AE9" s="14"/>
      <c r="AF9" s="14">
        <v>1.35248312349958E-2</v>
      </c>
      <c r="AG9" s="14">
        <v>1.03196959227327E-2</v>
      </c>
      <c r="AH9" s="14">
        <v>0</v>
      </c>
      <c r="AI9" s="14">
        <v>0</v>
      </c>
      <c r="AJ9" s="14">
        <v>8.9413420146691406E-3</v>
      </c>
      <c r="AK9" s="14"/>
      <c r="AL9" s="14">
        <v>2.1217531259392201E-3</v>
      </c>
      <c r="AM9" s="14">
        <v>5.9497403055073998E-2</v>
      </c>
      <c r="AN9" s="14">
        <v>0</v>
      </c>
      <c r="AO9" s="14"/>
      <c r="AP9" s="14">
        <v>1.20533470359796E-2</v>
      </c>
      <c r="AQ9" s="14">
        <v>4.7363125291460997E-3</v>
      </c>
      <c r="AR9" s="14"/>
      <c r="AS9" s="14">
        <v>1.04197957241292E-2</v>
      </c>
      <c r="AT9" s="14">
        <v>4.7595611819777296E-3</v>
      </c>
      <c r="AU9" s="14"/>
      <c r="AV9" s="14">
        <v>1.8780212381549401E-2</v>
      </c>
      <c r="AW9" s="14">
        <v>4.0937932048239504E-3</v>
      </c>
      <c r="AX9" s="14"/>
      <c r="AY9" s="14">
        <v>9.3730124469249207E-3</v>
      </c>
      <c r="AZ9" s="14">
        <v>6.2742879313017101E-3</v>
      </c>
      <c r="BA9" s="14"/>
      <c r="BB9" s="14">
        <v>1.06473193932775E-2</v>
      </c>
      <c r="BC9" s="14">
        <v>0</v>
      </c>
    </row>
    <row r="10" spans="2:55" x14ac:dyDescent="0.35">
      <c r="B10" s="15" t="s">
        <v>72</v>
      </c>
      <c r="C10" s="14">
        <v>2.97853799321025E-2</v>
      </c>
      <c r="D10" s="14">
        <v>3.7900034037385497E-2</v>
      </c>
      <c r="E10" s="14">
        <v>2.1949301868378599E-2</v>
      </c>
      <c r="F10" s="14"/>
      <c r="G10" s="14">
        <v>4.3841041552956699E-2</v>
      </c>
      <c r="H10" s="14">
        <v>8.1245095466755096E-2</v>
      </c>
      <c r="I10" s="14">
        <v>3.1139689355735901E-2</v>
      </c>
      <c r="J10" s="14">
        <v>1.3926158657789E-2</v>
      </c>
      <c r="K10" s="14">
        <v>1.1895834394512901E-2</v>
      </c>
      <c r="L10" s="14">
        <v>2.1593992601645299E-3</v>
      </c>
      <c r="M10" s="14"/>
      <c r="N10" s="14">
        <v>2.5164174292590099E-2</v>
      </c>
      <c r="O10" s="14">
        <v>2.68190179920978E-2</v>
      </c>
      <c r="P10" s="14">
        <v>5.8610882686268302E-2</v>
      </c>
      <c r="Q10" s="14">
        <v>1.27654818391899E-2</v>
      </c>
      <c r="R10" s="14"/>
      <c r="S10" s="14">
        <v>3.5450664226000697E-2</v>
      </c>
      <c r="T10" s="14">
        <v>1.9747782326814799E-2</v>
      </c>
      <c r="U10" s="14">
        <v>1.2268445434865299E-2</v>
      </c>
      <c r="V10" s="14">
        <v>3.3010517689497199E-2</v>
      </c>
      <c r="W10" s="14">
        <v>1.97342984736604E-2</v>
      </c>
      <c r="X10" s="14">
        <v>3.6359941232389802E-2</v>
      </c>
      <c r="Y10" s="14">
        <v>2.6282843102435699E-2</v>
      </c>
      <c r="Z10" s="14">
        <v>2.2309116515024201E-2</v>
      </c>
      <c r="AA10" s="14">
        <v>5.4088188547266297E-2</v>
      </c>
      <c r="AB10" s="14">
        <v>4.41290386945066E-2</v>
      </c>
      <c r="AC10" s="14">
        <v>0</v>
      </c>
      <c r="AD10" s="14">
        <v>2.4599138863932099E-2</v>
      </c>
      <c r="AE10" s="14"/>
      <c r="AF10" s="14">
        <v>2.1232066501221999E-2</v>
      </c>
      <c r="AG10" s="14">
        <v>3.96930328714225E-2</v>
      </c>
      <c r="AH10" s="14">
        <v>1.12789843355227E-2</v>
      </c>
      <c r="AI10" s="14">
        <v>3.53672426696513E-2</v>
      </c>
      <c r="AJ10" s="14">
        <v>4.1436857326912602E-2</v>
      </c>
      <c r="AK10" s="14"/>
      <c r="AL10" s="14">
        <v>2.21489047126949E-2</v>
      </c>
      <c r="AM10" s="14">
        <v>0.10441192634923099</v>
      </c>
      <c r="AN10" s="14">
        <v>7.4396204392869602E-3</v>
      </c>
      <c r="AO10" s="14"/>
      <c r="AP10" s="14">
        <v>3.0033941544795401E-2</v>
      </c>
      <c r="AQ10" s="14">
        <v>2.9388011851397899E-2</v>
      </c>
      <c r="AR10" s="14"/>
      <c r="AS10" s="14">
        <v>3.6564521529130201E-2</v>
      </c>
      <c r="AT10" s="14">
        <v>1.8003006198189401E-2</v>
      </c>
      <c r="AU10" s="14"/>
      <c r="AV10" s="14">
        <v>5.1846666138530798E-2</v>
      </c>
      <c r="AW10" s="14">
        <v>2.0683760464310801E-2</v>
      </c>
      <c r="AX10" s="14"/>
      <c r="AY10" s="14">
        <v>3.75422443306953E-2</v>
      </c>
      <c r="AZ10" s="14">
        <v>9.5421199600519598E-3</v>
      </c>
      <c r="BA10" s="14"/>
      <c r="BB10" s="14">
        <v>3.4188041190703303E-2</v>
      </c>
      <c r="BC10" s="14">
        <v>1.7969579201526802E-2</v>
      </c>
    </row>
    <row r="11" spans="2:55" x14ac:dyDescent="0.35">
      <c r="B11" s="15" t="s">
        <v>73</v>
      </c>
      <c r="C11" s="14">
        <v>3.7358148238633697E-2</v>
      </c>
      <c r="D11" s="14">
        <v>4.9627550081584697E-2</v>
      </c>
      <c r="E11" s="14">
        <v>2.5487359092337802E-2</v>
      </c>
      <c r="F11" s="14"/>
      <c r="G11" s="14">
        <v>7.9006161007762393E-2</v>
      </c>
      <c r="H11" s="14">
        <v>8.0279620376376606E-2</v>
      </c>
      <c r="I11" s="14">
        <v>3.7834086078414098E-2</v>
      </c>
      <c r="J11" s="14">
        <v>2.39181248021689E-2</v>
      </c>
      <c r="K11" s="14">
        <v>8.8959650410101298E-3</v>
      </c>
      <c r="L11" s="14">
        <v>4.2973289330067903E-3</v>
      </c>
      <c r="M11" s="14"/>
      <c r="N11" s="14">
        <v>4.8530501839325703E-2</v>
      </c>
      <c r="O11" s="14">
        <v>2.3807565342670998E-2</v>
      </c>
      <c r="P11" s="14">
        <v>4.6700018378091998E-2</v>
      </c>
      <c r="Q11" s="14">
        <v>3.1474833806678801E-2</v>
      </c>
      <c r="R11" s="14"/>
      <c r="S11" s="14">
        <v>5.9979716203138897E-2</v>
      </c>
      <c r="T11" s="14">
        <v>1.7186248593183701E-2</v>
      </c>
      <c r="U11" s="14">
        <v>1.7745889079126598E-2</v>
      </c>
      <c r="V11" s="14">
        <v>4.3195605507978997E-2</v>
      </c>
      <c r="W11" s="14">
        <v>5.5690899466075798E-2</v>
      </c>
      <c r="X11" s="14">
        <v>3.45421360262336E-2</v>
      </c>
      <c r="Y11" s="14">
        <v>1.37264882542229E-2</v>
      </c>
      <c r="Z11" s="14">
        <v>3.3012051321610898E-2</v>
      </c>
      <c r="AA11" s="14">
        <v>5.9037833034089202E-2</v>
      </c>
      <c r="AB11" s="14">
        <v>3.9268078507700699E-2</v>
      </c>
      <c r="AC11" s="14">
        <v>1.48468454035348E-2</v>
      </c>
      <c r="AD11" s="14">
        <v>4.0736387844055102E-2</v>
      </c>
      <c r="AE11" s="14"/>
      <c r="AF11" s="14">
        <v>3.41174559326212E-2</v>
      </c>
      <c r="AG11" s="14">
        <v>4.3169692716057098E-2</v>
      </c>
      <c r="AH11" s="14">
        <v>8.9339682845042904E-3</v>
      </c>
      <c r="AI11" s="14">
        <v>6.8991626919555404E-2</v>
      </c>
      <c r="AJ11" s="14">
        <v>2.7801674612885501E-2</v>
      </c>
      <c r="AK11" s="14"/>
      <c r="AL11" s="14">
        <v>2.4568626454256601E-2</v>
      </c>
      <c r="AM11" s="14">
        <v>0.16230470775991701</v>
      </c>
      <c r="AN11" s="14">
        <v>0</v>
      </c>
      <c r="AO11" s="14"/>
      <c r="AP11" s="14">
        <v>2.95308108001303E-2</v>
      </c>
      <c r="AQ11" s="14">
        <v>3.9068320642520103E-2</v>
      </c>
      <c r="AR11" s="14"/>
      <c r="AS11" s="14">
        <v>4.1441466701852198E-2</v>
      </c>
      <c r="AT11" s="14">
        <v>2.61763697919234E-2</v>
      </c>
      <c r="AU11" s="14"/>
      <c r="AV11" s="14">
        <v>8.5060854564721206E-2</v>
      </c>
      <c r="AW11" s="14">
        <v>2.2406301644723101E-2</v>
      </c>
      <c r="AX11" s="14"/>
      <c r="AY11" s="14">
        <v>3.90139546876472E-2</v>
      </c>
      <c r="AZ11" s="14">
        <v>1.1474775104891E-2</v>
      </c>
      <c r="BA11" s="14"/>
      <c r="BB11" s="14">
        <v>3.9679770066400902E-2</v>
      </c>
      <c r="BC11" s="14">
        <v>3.2390183981354598E-2</v>
      </c>
    </row>
    <row r="12" spans="2:55" x14ac:dyDescent="0.35">
      <c r="B12" s="15" t="s">
        <v>74</v>
      </c>
      <c r="C12" s="14">
        <v>5.6140958785384401E-2</v>
      </c>
      <c r="D12" s="14">
        <v>6.6833984551270403E-2</v>
      </c>
      <c r="E12" s="14">
        <v>4.58647382016188E-2</v>
      </c>
      <c r="F12" s="14"/>
      <c r="G12" s="14">
        <v>0.146036087133319</v>
      </c>
      <c r="H12" s="14">
        <v>0.114970065611397</v>
      </c>
      <c r="I12" s="14">
        <v>5.3985506200719201E-2</v>
      </c>
      <c r="J12" s="14">
        <v>2.6043951673007899E-2</v>
      </c>
      <c r="K12" s="14">
        <v>6.4334709098244599E-3</v>
      </c>
      <c r="L12" s="14">
        <v>8.0673642227465404E-3</v>
      </c>
      <c r="M12" s="14"/>
      <c r="N12" s="14">
        <v>7.37872137018145E-2</v>
      </c>
      <c r="O12" s="14">
        <v>5.6046028147295097E-2</v>
      </c>
      <c r="P12" s="14">
        <v>4.5886837411770499E-2</v>
      </c>
      <c r="Q12" s="14">
        <v>4.6647157167845503E-2</v>
      </c>
      <c r="R12" s="14"/>
      <c r="S12" s="14">
        <v>0.103884956969801</v>
      </c>
      <c r="T12" s="14">
        <v>3.2747334499544797E-2</v>
      </c>
      <c r="U12" s="14">
        <v>5.1890417592807499E-2</v>
      </c>
      <c r="V12" s="14">
        <v>3.5942381601338898E-2</v>
      </c>
      <c r="W12" s="14">
        <v>3.9617315226352902E-2</v>
      </c>
      <c r="X12" s="14">
        <v>6.4193392977422395E-2</v>
      </c>
      <c r="Y12" s="14">
        <v>5.7929233135552698E-2</v>
      </c>
      <c r="Z12" s="14">
        <v>6.0346285935490199E-2</v>
      </c>
      <c r="AA12" s="14">
        <v>5.8723351004528801E-2</v>
      </c>
      <c r="AB12" s="14">
        <v>5.2487103278875701E-2</v>
      </c>
      <c r="AC12" s="14">
        <v>6.3720335294655595E-2</v>
      </c>
      <c r="AD12" s="14">
        <v>0</v>
      </c>
      <c r="AE12" s="14"/>
      <c r="AF12" s="14">
        <v>3.5192643934807102E-2</v>
      </c>
      <c r="AG12" s="14">
        <v>7.2792335938303296E-2</v>
      </c>
      <c r="AH12" s="14">
        <v>3.8505884418779501E-2</v>
      </c>
      <c r="AI12" s="14">
        <v>6.6448739382141297E-2</v>
      </c>
      <c r="AJ12" s="14">
        <v>4.9543070655297602E-2</v>
      </c>
      <c r="AK12" s="14"/>
      <c r="AL12" s="14">
        <v>4.6432046495900603E-2</v>
      </c>
      <c r="AM12" s="14">
        <v>0.15503637247028201</v>
      </c>
      <c r="AN12" s="14">
        <v>2.0624436118672099E-2</v>
      </c>
      <c r="AO12" s="14"/>
      <c r="AP12" s="14">
        <v>5.9958738274371801E-2</v>
      </c>
      <c r="AQ12" s="14">
        <v>5.2935417069181499E-2</v>
      </c>
      <c r="AR12" s="14"/>
      <c r="AS12" s="14">
        <v>7.1427522103906002E-2</v>
      </c>
      <c r="AT12" s="14">
        <v>3.3503755839935603E-2</v>
      </c>
      <c r="AU12" s="14"/>
      <c r="AV12" s="14">
        <v>0.110303359079758</v>
      </c>
      <c r="AW12" s="14">
        <v>3.9145475861609401E-2</v>
      </c>
      <c r="AX12" s="14"/>
      <c r="AY12" s="14">
        <v>6.5285909003207507E-2</v>
      </c>
      <c r="AZ12" s="14">
        <v>3.1163599801696501E-2</v>
      </c>
      <c r="BA12" s="14"/>
      <c r="BB12" s="14">
        <v>5.9017123312113499E-2</v>
      </c>
      <c r="BC12" s="14">
        <v>4.0646673321241798E-2</v>
      </c>
    </row>
    <row r="13" spans="2:55" x14ac:dyDescent="0.35">
      <c r="B13" s="15" t="s">
        <v>75</v>
      </c>
      <c r="C13" s="14">
        <v>3.9014519582777997E-2</v>
      </c>
      <c r="D13" s="14">
        <v>4.7370474479918503E-2</v>
      </c>
      <c r="E13" s="14">
        <v>3.09699802753187E-2</v>
      </c>
      <c r="F13" s="14"/>
      <c r="G13" s="14">
        <v>0.103070802838984</v>
      </c>
      <c r="H13" s="14">
        <v>5.5740923635665698E-2</v>
      </c>
      <c r="I13" s="14">
        <v>4.0572002959506803E-2</v>
      </c>
      <c r="J13" s="14">
        <v>1.6100662268891199E-2</v>
      </c>
      <c r="K13" s="14">
        <v>3.0648265861073599E-2</v>
      </c>
      <c r="L13" s="14">
        <v>5.9100196476445602E-3</v>
      </c>
      <c r="M13" s="14"/>
      <c r="N13" s="14">
        <v>4.5479472624047203E-2</v>
      </c>
      <c r="O13" s="14">
        <v>2.87367729925825E-2</v>
      </c>
      <c r="P13" s="14">
        <v>4.9445001533939499E-2</v>
      </c>
      <c r="Q13" s="14">
        <v>3.3866561374389897E-2</v>
      </c>
      <c r="R13" s="14"/>
      <c r="S13" s="14">
        <v>7.4949058083486397E-2</v>
      </c>
      <c r="T13" s="14">
        <v>2.0080321191556401E-2</v>
      </c>
      <c r="U13" s="14">
        <v>1.11892361343289E-2</v>
      </c>
      <c r="V13" s="14">
        <v>2.6491360418158E-2</v>
      </c>
      <c r="W13" s="14">
        <v>5.7041864426532099E-2</v>
      </c>
      <c r="X13" s="14">
        <v>4.15618836370635E-2</v>
      </c>
      <c r="Y13" s="14">
        <v>1.82298690570523E-2</v>
      </c>
      <c r="Z13" s="14">
        <v>2.5953772647260901E-2</v>
      </c>
      <c r="AA13" s="14">
        <v>3.12062409982122E-2</v>
      </c>
      <c r="AB13" s="14">
        <v>6.1515468425712601E-2</v>
      </c>
      <c r="AC13" s="14">
        <v>2.9111294538191002E-2</v>
      </c>
      <c r="AD13" s="14">
        <v>6.5879000303608604E-2</v>
      </c>
      <c r="AE13" s="14"/>
      <c r="AF13" s="14">
        <v>4.40056780417767E-2</v>
      </c>
      <c r="AG13" s="14">
        <v>3.6957823123608298E-2</v>
      </c>
      <c r="AH13" s="14">
        <v>5.9864743084251902E-2</v>
      </c>
      <c r="AI13" s="14">
        <v>3.72003724181071E-2</v>
      </c>
      <c r="AJ13" s="14">
        <v>5.3387249239266903E-2</v>
      </c>
      <c r="AK13" s="14"/>
      <c r="AL13" s="14">
        <v>3.1541647943074201E-2</v>
      </c>
      <c r="AM13" s="14">
        <v>9.9155003496451996E-2</v>
      </c>
      <c r="AN13" s="14">
        <v>3.9950607108378798E-2</v>
      </c>
      <c r="AO13" s="14"/>
      <c r="AP13" s="14">
        <v>4.59730840854254E-2</v>
      </c>
      <c r="AQ13" s="14">
        <v>3.3325090258033201E-2</v>
      </c>
      <c r="AR13" s="14"/>
      <c r="AS13" s="14">
        <v>4.2621278956918002E-2</v>
      </c>
      <c r="AT13" s="14">
        <v>3.5113439967267297E-2</v>
      </c>
      <c r="AU13" s="14"/>
      <c r="AV13" s="14">
        <v>8.4073936121169299E-2</v>
      </c>
      <c r="AW13" s="14">
        <v>2.5056485159943801E-2</v>
      </c>
      <c r="AX13" s="14"/>
      <c r="AY13" s="14">
        <v>4.5043820706478298E-2</v>
      </c>
      <c r="AZ13" s="14">
        <v>2.0951731967590401E-2</v>
      </c>
      <c r="BA13" s="14"/>
      <c r="BB13" s="14">
        <v>3.9546652048858703E-2</v>
      </c>
      <c r="BC13" s="14">
        <v>2.1846934590273499E-2</v>
      </c>
    </row>
    <row r="14" spans="2:55" x14ac:dyDescent="0.35">
      <c r="B14" s="15" t="s">
        <v>76</v>
      </c>
      <c r="C14" s="14">
        <v>6.3973601335456098E-2</v>
      </c>
      <c r="D14" s="14">
        <v>6.2534084285243804E-2</v>
      </c>
      <c r="E14" s="14">
        <v>6.4628261968476305E-2</v>
      </c>
      <c r="F14" s="14"/>
      <c r="G14" s="14">
        <v>0.102035532210244</v>
      </c>
      <c r="H14" s="14">
        <v>0.105236942742578</v>
      </c>
      <c r="I14" s="14">
        <v>9.6627145330947004E-2</v>
      </c>
      <c r="J14" s="14">
        <v>3.8781660591494897E-2</v>
      </c>
      <c r="K14" s="14">
        <v>3.27785489163928E-2</v>
      </c>
      <c r="L14" s="14">
        <v>1.9863671198762499E-2</v>
      </c>
      <c r="M14" s="14"/>
      <c r="N14" s="14">
        <v>7.5388147719035598E-2</v>
      </c>
      <c r="O14" s="14">
        <v>6.5474142516627296E-2</v>
      </c>
      <c r="P14" s="14">
        <v>5.2238090676797098E-2</v>
      </c>
      <c r="Q14" s="14">
        <v>6.0912186608682597E-2</v>
      </c>
      <c r="R14" s="14"/>
      <c r="S14" s="14">
        <v>9.5682614852428405E-2</v>
      </c>
      <c r="T14" s="14">
        <v>5.7849793598552003E-2</v>
      </c>
      <c r="U14" s="14">
        <v>5.4568577993474303E-2</v>
      </c>
      <c r="V14" s="14">
        <v>6.2850134417058501E-2</v>
      </c>
      <c r="W14" s="14">
        <v>4.5504737551243901E-2</v>
      </c>
      <c r="X14" s="14">
        <v>0.115752043674619</v>
      </c>
      <c r="Y14" s="14">
        <v>5.0736694723767198E-2</v>
      </c>
      <c r="Z14" s="14">
        <v>6.0841179154792299E-2</v>
      </c>
      <c r="AA14" s="14">
        <v>6.9004354831048997E-2</v>
      </c>
      <c r="AB14" s="14">
        <v>3.4971354063858998E-2</v>
      </c>
      <c r="AC14" s="14">
        <v>4.4540861719668798E-2</v>
      </c>
      <c r="AD14" s="14">
        <v>0</v>
      </c>
      <c r="AE14" s="14"/>
      <c r="AF14" s="14">
        <v>5.1243485900878398E-2</v>
      </c>
      <c r="AG14" s="14">
        <v>9.1971258587448201E-2</v>
      </c>
      <c r="AH14" s="14">
        <v>2.2443551431976901E-2</v>
      </c>
      <c r="AI14" s="14">
        <v>4.3288021806129999E-2</v>
      </c>
      <c r="AJ14" s="14">
        <v>8.7374686314583797E-2</v>
      </c>
      <c r="AK14" s="14"/>
      <c r="AL14" s="14">
        <v>6.7039898589819596E-2</v>
      </c>
      <c r="AM14" s="14">
        <v>6.3055096832888499E-2</v>
      </c>
      <c r="AN14" s="14">
        <v>2.1550383175417201E-2</v>
      </c>
      <c r="AO14" s="14"/>
      <c r="AP14" s="14">
        <v>6.2360090746252601E-2</v>
      </c>
      <c r="AQ14" s="14">
        <v>6.5341305758152293E-2</v>
      </c>
      <c r="AR14" s="14"/>
      <c r="AS14" s="14">
        <v>6.8638096885638405E-2</v>
      </c>
      <c r="AT14" s="14">
        <v>5.5731994217737502E-2</v>
      </c>
      <c r="AU14" s="14"/>
      <c r="AV14" s="14">
        <v>8.5219202911630904E-2</v>
      </c>
      <c r="AW14" s="14">
        <v>5.5015544840462602E-2</v>
      </c>
      <c r="AX14" s="14"/>
      <c r="AY14" s="14">
        <v>6.8166022241299903E-2</v>
      </c>
      <c r="AZ14" s="14">
        <v>4.45922533485213E-2</v>
      </c>
      <c r="BA14" s="14"/>
      <c r="BB14" s="14">
        <v>6.6049524096359197E-2</v>
      </c>
      <c r="BC14" s="14">
        <v>6.2150759196346501E-2</v>
      </c>
    </row>
    <row r="15" spans="2:55" x14ac:dyDescent="0.35">
      <c r="B15" s="15" t="s">
        <v>77</v>
      </c>
      <c r="C15" s="14">
        <v>2.1323131196736799E-2</v>
      </c>
      <c r="D15" s="14">
        <v>2.3316645620671098E-2</v>
      </c>
      <c r="E15" s="14">
        <v>1.9439274841444899E-2</v>
      </c>
      <c r="F15" s="14"/>
      <c r="G15" s="14">
        <v>3.0207127656313601E-2</v>
      </c>
      <c r="H15" s="14">
        <v>4.3526564346419598E-2</v>
      </c>
      <c r="I15" s="14">
        <v>1.44856913103896E-2</v>
      </c>
      <c r="J15" s="14">
        <v>1.35092740805473E-2</v>
      </c>
      <c r="K15" s="14">
        <v>9.2003690284854795E-3</v>
      </c>
      <c r="L15" s="14">
        <v>1.7318507579224301E-2</v>
      </c>
      <c r="M15" s="14"/>
      <c r="N15" s="14">
        <v>2.0829595227480999E-2</v>
      </c>
      <c r="O15" s="14">
        <v>1.9718733332364301E-2</v>
      </c>
      <c r="P15" s="14">
        <v>2.75952233747579E-2</v>
      </c>
      <c r="Q15" s="14">
        <v>1.81822125018548E-2</v>
      </c>
      <c r="R15" s="14"/>
      <c r="S15" s="14">
        <v>2.4443102612950698E-2</v>
      </c>
      <c r="T15" s="14">
        <v>2.6446356176689199E-2</v>
      </c>
      <c r="U15" s="14">
        <v>2.6110334004589002E-2</v>
      </c>
      <c r="V15" s="14">
        <v>4.7519554934199303E-3</v>
      </c>
      <c r="W15" s="14">
        <v>1.40316038266528E-2</v>
      </c>
      <c r="X15" s="14">
        <v>2.4780503430808901E-2</v>
      </c>
      <c r="Y15" s="14">
        <v>1.9421937888161399E-2</v>
      </c>
      <c r="Z15" s="14">
        <v>3.0409475528911E-2</v>
      </c>
      <c r="AA15" s="14">
        <v>4.5298581266996402E-2</v>
      </c>
      <c r="AB15" s="14">
        <v>1.08938699708073E-2</v>
      </c>
      <c r="AC15" s="14">
        <v>0</v>
      </c>
      <c r="AD15" s="14">
        <v>0</v>
      </c>
      <c r="AE15" s="14"/>
      <c r="AF15" s="14">
        <v>1.9359517322405401E-2</v>
      </c>
      <c r="AG15" s="14">
        <v>1.7826426275349801E-2</v>
      </c>
      <c r="AH15" s="14">
        <v>1.71933567852606E-2</v>
      </c>
      <c r="AI15" s="14">
        <v>2.7814405136352801E-2</v>
      </c>
      <c r="AJ15" s="14">
        <v>4.8968759822024602E-2</v>
      </c>
      <c r="AK15" s="14"/>
      <c r="AL15" s="14">
        <v>2.26984386105323E-2</v>
      </c>
      <c r="AM15" s="14">
        <v>2.2208361297345901E-2</v>
      </c>
      <c r="AN15" s="14">
        <v>0</v>
      </c>
      <c r="AO15" s="14"/>
      <c r="AP15" s="14">
        <v>2.4054394577417201E-2</v>
      </c>
      <c r="AQ15" s="14">
        <v>1.8900888143874601E-2</v>
      </c>
      <c r="AR15" s="14"/>
      <c r="AS15" s="14">
        <v>2.1196660282486401E-2</v>
      </c>
      <c r="AT15" s="14">
        <v>2.0338743697173998E-2</v>
      </c>
      <c r="AU15" s="14"/>
      <c r="AV15" s="14">
        <v>2.3641457890823701E-2</v>
      </c>
      <c r="AW15" s="14">
        <v>2.007113127596E-2</v>
      </c>
      <c r="AX15" s="14"/>
      <c r="AY15" s="14">
        <v>2.5065314876641799E-2</v>
      </c>
      <c r="AZ15" s="14">
        <v>1.1897188557915399E-2</v>
      </c>
      <c r="BA15" s="14"/>
      <c r="BB15" s="14">
        <v>2.2343049532708301E-2</v>
      </c>
      <c r="BC15" s="14">
        <v>2.2816259075410301E-2</v>
      </c>
    </row>
    <row r="16" spans="2:55" x14ac:dyDescent="0.35">
      <c r="B16" s="15" t="s">
        <v>78</v>
      </c>
      <c r="C16" s="14">
        <v>0.119975736263291</v>
      </c>
      <c r="D16" s="14">
        <v>0.11878948942727199</v>
      </c>
      <c r="E16" s="14">
        <v>0.121487176873056</v>
      </c>
      <c r="F16" s="14"/>
      <c r="G16" s="14">
        <v>0.13371686586916601</v>
      </c>
      <c r="H16" s="14">
        <v>0.116049581379643</v>
      </c>
      <c r="I16" s="14">
        <v>0.190481822086744</v>
      </c>
      <c r="J16" s="14">
        <v>0.12732477788160099</v>
      </c>
      <c r="K16" s="14">
        <v>9.2701424302893007E-2</v>
      </c>
      <c r="L16" s="14">
        <v>6.9062838296532494E-2</v>
      </c>
      <c r="M16" s="14"/>
      <c r="N16" s="14">
        <v>0.117138522222273</v>
      </c>
      <c r="O16" s="14">
        <v>0.13376286174118099</v>
      </c>
      <c r="P16" s="14">
        <v>0.12659028189831001</v>
      </c>
      <c r="Q16" s="14">
        <v>0.101713608485253</v>
      </c>
      <c r="R16" s="14"/>
      <c r="S16" s="14">
        <v>0.15369111466065499</v>
      </c>
      <c r="T16" s="14">
        <v>8.8262433741491494E-2</v>
      </c>
      <c r="U16" s="14">
        <v>0.1009153108054</v>
      </c>
      <c r="V16" s="14">
        <v>8.7972044328130494E-2</v>
      </c>
      <c r="W16" s="14">
        <v>0.13149180145082501</v>
      </c>
      <c r="X16" s="14">
        <v>8.0091457822454803E-2</v>
      </c>
      <c r="Y16" s="14">
        <v>0.12038920089067</v>
      </c>
      <c r="Z16" s="14">
        <v>7.3381804496777503E-2</v>
      </c>
      <c r="AA16" s="14">
        <v>0.14203638356974899</v>
      </c>
      <c r="AB16" s="14">
        <v>0.13973019955254701</v>
      </c>
      <c r="AC16" s="14">
        <v>0.128852744060372</v>
      </c>
      <c r="AD16" s="14">
        <v>0.24448156663210699</v>
      </c>
      <c r="AE16" s="14"/>
      <c r="AF16" s="14">
        <v>9.7176556472295395E-2</v>
      </c>
      <c r="AG16" s="14">
        <v>0.13655337357856501</v>
      </c>
      <c r="AH16" s="14">
        <v>0.13912750328118101</v>
      </c>
      <c r="AI16" s="14">
        <v>0.1268318915512</v>
      </c>
      <c r="AJ16" s="14">
        <v>7.2441188418417707E-2</v>
      </c>
      <c r="AK16" s="14"/>
      <c r="AL16" s="14">
        <v>0.127748267947212</v>
      </c>
      <c r="AM16" s="14">
        <v>0.101122673560993</v>
      </c>
      <c r="AN16" s="14">
        <v>4.1679733119683898E-2</v>
      </c>
      <c r="AO16" s="14"/>
      <c r="AP16" s="14">
        <v>0.13002421225928301</v>
      </c>
      <c r="AQ16" s="14">
        <v>0.11353063911547299</v>
      </c>
      <c r="AR16" s="14"/>
      <c r="AS16" s="14">
        <v>0.13337234682026999</v>
      </c>
      <c r="AT16" s="14">
        <v>9.7568555334941895E-2</v>
      </c>
      <c r="AU16" s="14"/>
      <c r="AV16" s="14">
        <v>0.12998453345875199</v>
      </c>
      <c r="AW16" s="14">
        <v>0.11349255894796501</v>
      </c>
      <c r="AX16" s="14"/>
      <c r="AY16" s="14">
        <v>0.121351646669616</v>
      </c>
      <c r="AZ16" s="14">
        <v>0.11175145772341499</v>
      </c>
      <c r="BA16" s="14"/>
      <c r="BB16" s="14">
        <v>0.120061137760371</v>
      </c>
      <c r="BC16" s="14">
        <v>0.12754985237647601</v>
      </c>
    </row>
    <row r="17" spans="2:55" ht="29" x14ac:dyDescent="0.35">
      <c r="B17" s="15" t="s">
        <v>89</v>
      </c>
      <c r="C17" s="20">
        <v>0.62450568128322004</v>
      </c>
      <c r="D17" s="20">
        <v>0.58232074120927402</v>
      </c>
      <c r="E17" s="20">
        <v>0.66553227930512604</v>
      </c>
      <c r="F17" s="20"/>
      <c r="G17" s="20">
        <v>0.34236882927221401</v>
      </c>
      <c r="H17" s="20">
        <v>0.394462450564047</v>
      </c>
      <c r="I17" s="20">
        <v>0.52183743120994497</v>
      </c>
      <c r="J17" s="20">
        <v>0.731479009597787</v>
      </c>
      <c r="K17" s="20">
        <v>0.80744612154580797</v>
      </c>
      <c r="L17" s="20">
        <v>0.87332087086191801</v>
      </c>
      <c r="M17" s="20"/>
      <c r="N17" s="20">
        <v>0.58056005559224499</v>
      </c>
      <c r="O17" s="20">
        <v>0.64134535572036699</v>
      </c>
      <c r="P17" s="20">
        <v>0.58862758682185701</v>
      </c>
      <c r="Q17" s="20">
        <v>0.68510912093071796</v>
      </c>
      <c r="R17" s="20"/>
      <c r="S17" s="20">
        <v>0.43720194190357697</v>
      </c>
      <c r="T17" s="20">
        <v>0.73767972987216801</v>
      </c>
      <c r="U17" s="20">
        <v>0.71863196392842899</v>
      </c>
      <c r="V17" s="20">
        <v>0.700635715333357</v>
      </c>
      <c r="W17" s="20">
        <v>0.62251347354016096</v>
      </c>
      <c r="X17" s="20">
        <v>0.59841333277595199</v>
      </c>
      <c r="Y17" s="20">
        <v>0.68630243933634605</v>
      </c>
      <c r="Z17" s="20">
        <v>0.69374631440013301</v>
      </c>
      <c r="AA17" s="20">
        <v>0.528633594551706</v>
      </c>
      <c r="AB17" s="20">
        <v>0.59921854960708898</v>
      </c>
      <c r="AC17" s="20">
        <v>0.718927918983577</v>
      </c>
      <c r="AD17" s="20">
        <v>0.62430390635629696</v>
      </c>
      <c r="AE17" s="20"/>
      <c r="AF17" s="20">
        <v>0.68414776465899796</v>
      </c>
      <c r="AG17" s="20">
        <v>0.550716360986513</v>
      </c>
      <c r="AH17" s="20">
        <v>0.70265200837852404</v>
      </c>
      <c r="AI17" s="20">
        <v>0.59405770011686199</v>
      </c>
      <c r="AJ17" s="20">
        <v>0.61010517159594202</v>
      </c>
      <c r="AK17" s="20"/>
      <c r="AL17" s="20">
        <v>0.65570041612056995</v>
      </c>
      <c r="AM17" s="20">
        <v>0.23320845517781599</v>
      </c>
      <c r="AN17" s="20">
        <v>0.86875522003856098</v>
      </c>
      <c r="AO17" s="20"/>
      <c r="AP17" s="20">
        <v>0.60601138067634497</v>
      </c>
      <c r="AQ17" s="20">
        <v>0.64277401463222195</v>
      </c>
      <c r="AR17" s="20"/>
      <c r="AS17" s="20">
        <v>0.57431831099566899</v>
      </c>
      <c r="AT17" s="20">
        <v>0.70880457377085304</v>
      </c>
      <c r="AU17" s="20"/>
      <c r="AV17" s="20">
        <v>0.41108977745306502</v>
      </c>
      <c r="AW17" s="20">
        <v>0.70003494860020099</v>
      </c>
      <c r="AX17" s="20"/>
      <c r="AY17" s="20">
        <v>0.58915807503748896</v>
      </c>
      <c r="AZ17" s="20">
        <v>0.75235258560461604</v>
      </c>
      <c r="BA17" s="20"/>
      <c r="BB17" s="20">
        <v>0.60846738259920696</v>
      </c>
      <c r="BC17" s="20">
        <v>0.67462975825737004</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521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507</v>
      </c>
      <c r="C9" s="14">
        <v>0.24619494640814699</v>
      </c>
      <c r="D9" s="14">
        <v>0.28690801093524398</v>
      </c>
      <c r="E9" s="14">
        <v>0.207164322337901</v>
      </c>
      <c r="F9" s="14"/>
      <c r="G9" s="14">
        <v>0.46243660618977001</v>
      </c>
      <c r="H9" s="14">
        <v>0.41098249420032301</v>
      </c>
      <c r="I9" s="14">
        <v>0.31281491893861002</v>
      </c>
      <c r="J9" s="14">
        <v>0.15385850565690101</v>
      </c>
      <c r="K9" s="14">
        <v>0.10425725192999</v>
      </c>
      <c r="L9" s="14">
        <v>8.4320390992128499E-2</v>
      </c>
      <c r="M9" s="14"/>
      <c r="N9" s="14">
        <v>0.300820585098733</v>
      </c>
      <c r="O9" s="14">
        <v>0.22693938306521</v>
      </c>
      <c r="P9" s="14">
        <v>0.224873628641312</v>
      </c>
      <c r="Q9" s="14">
        <v>0.227939956463695</v>
      </c>
      <c r="R9" s="14"/>
      <c r="S9" s="14">
        <v>0.38825626822043602</v>
      </c>
      <c r="T9" s="14">
        <v>0.20810943457066</v>
      </c>
      <c r="U9" s="14">
        <v>0.15333349401065299</v>
      </c>
      <c r="V9" s="14">
        <v>0.21944882153897899</v>
      </c>
      <c r="W9" s="14">
        <v>0.23853003368572101</v>
      </c>
      <c r="X9" s="14">
        <v>0.32327273296999198</v>
      </c>
      <c r="Y9" s="14">
        <v>0.19382887699635001</v>
      </c>
      <c r="Z9" s="14">
        <v>0.14531158917881101</v>
      </c>
      <c r="AA9" s="14">
        <v>0.27423085670803699</v>
      </c>
      <c r="AB9" s="14">
        <v>0.214783514880761</v>
      </c>
      <c r="AC9" s="14">
        <v>0.19092471315089901</v>
      </c>
      <c r="AD9" s="14">
        <v>0.22159000989417199</v>
      </c>
      <c r="AE9" s="14"/>
      <c r="AF9" s="14">
        <v>0.21219689878727599</v>
      </c>
      <c r="AG9" s="14">
        <v>0.314526700521297</v>
      </c>
      <c r="AH9" s="14">
        <v>0.166348855963311</v>
      </c>
      <c r="AI9" s="14">
        <v>0.19988147705241399</v>
      </c>
      <c r="AJ9" s="14">
        <v>0.26076147027454499</v>
      </c>
      <c r="AK9" s="14"/>
      <c r="AL9" s="14">
        <v>0.222728448086954</v>
      </c>
      <c r="AM9" s="14">
        <v>0.45517679075863998</v>
      </c>
      <c r="AN9" s="14">
        <v>0.21352081629706299</v>
      </c>
      <c r="AO9" s="14"/>
      <c r="AP9" s="14">
        <v>0.28557758900498598</v>
      </c>
      <c r="AQ9" s="14">
        <v>0.21116494295443999</v>
      </c>
      <c r="AR9" s="14"/>
      <c r="AS9" s="14">
        <v>0.30104236769966802</v>
      </c>
      <c r="AT9" s="14">
        <v>0.16410002462262999</v>
      </c>
      <c r="AU9" s="14"/>
      <c r="AV9" s="14">
        <v>0.39065472359514603</v>
      </c>
      <c r="AW9" s="14">
        <v>0.19356081554867799</v>
      </c>
      <c r="AX9" s="14"/>
      <c r="AY9" s="14">
        <v>0.28153432461953098</v>
      </c>
      <c r="AZ9" s="14">
        <v>0.123220920472876</v>
      </c>
      <c r="BA9" s="14"/>
      <c r="BB9" s="14">
        <v>0.27395566420051998</v>
      </c>
      <c r="BC9" s="14">
        <v>0.1889679396234</v>
      </c>
    </row>
    <row r="10" spans="2:55" ht="29" x14ac:dyDescent="0.35">
      <c r="B10" s="15" t="s">
        <v>508</v>
      </c>
      <c r="C10" s="20">
        <v>0.75380505359185301</v>
      </c>
      <c r="D10" s="20">
        <v>0.71309198906475602</v>
      </c>
      <c r="E10" s="20">
        <v>0.79283567766209895</v>
      </c>
      <c r="F10" s="20"/>
      <c r="G10" s="20">
        <v>0.53756339381022999</v>
      </c>
      <c r="H10" s="20">
        <v>0.58901750579967704</v>
      </c>
      <c r="I10" s="20">
        <v>0.68718508106138998</v>
      </c>
      <c r="J10" s="20">
        <v>0.84614149434309904</v>
      </c>
      <c r="K10" s="20">
        <v>0.89574274807000998</v>
      </c>
      <c r="L10" s="20">
        <v>0.91567960900787104</v>
      </c>
      <c r="M10" s="20"/>
      <c r="N10" s="20">
        <v>0.69917941490126601</v>
      </c>
      <c r="O10" s="20">
        <v>0.77306061693479</v>
      </c>
      <c r="P10" s="20">
        <v>0.775126371358688</v>
      </c>
      <c r="Q10" s="20">
        <v>0.77206004353630497</v>
      </c>
      <c r="R10" s="20"/>
      <c r="S10" s="20">
        <v>0.61174373177956398</v>
      </c>
      <c r="T10" s="20">
        <v>0.79189056542934</v>
      </c>
      <c r="U10" s="20">
        <v>0.84666650598934701</v>
      </c>
      <c r="V10" s="20">
        <v>0.78055117846102196</v>
      </c>
      <c r="W10" s="20">
        <v>0.76146996631427899</v>
      </c>
      <c r="X10" s="20">
        <v>0.67672726703000796</v>
      </c>
      <c r="Y10" s="20">
        <v>0.80617112300365001</v>
      </c>
      <c r="Z10" s="20">
        <v>0.85468841082118996</v>
      </c>
      <c r="AA10" s="20">
        <v>0.72576914329196296</v>
      </c>
      <c r="AB10" s="20">
        <v>0.78521648511923903</v>
      </c>
      <c r="AC10" s="20">
        <v>0.80907528684910102</v>
      </c>
      <c r="AD10" s="20">
        <v>0.77840999010582801</v>
      </c>
      <c r="AE10" s="20"/>
      <c r="AF10" s="20">
        <v>0.78780310121272401</v>
      </c>
      <c r="AG10" s="20">
        <v>0.68547329947870295</v>
      </c>
      <c r="AH10" s="20">
        <v>0.83365114403668905</v>
      </c>
      <c r="AI10" s="20">
        <v>0.80011852294758601</v>
      </c>
      <c r="AJ10" s="20">
        <v>0.73923852972545501</v>
      </c>
      <c r="AK10" s="20"/>
      <c r="AL10" s="20">
        <v>0.77727155191304598</v>
      </c>
      <c r="AM10" s="20">
        <v>0.54482320924135996</v>
      </c>
      <c r="AN10" s="20">
        <v>0.78647918370293701</v>
      </c>
      <c r="AO10" s="20"/>
      <c r="AP10" s="20">
        <v>0.71442241099501402</v>
      </c>
      <c r="AQ10" s="20">
        <v>0.78883505704556001</v>
      </c>
      <c r="AR10" s="20"/>
      <c r="AS10" s="20">
        <v>0.69895763230033203</v>
      </c>
      <c r="AT10" s="20">
        <v>0.83589997537737004</v>
      </c>
      <c r="AU10" s="20"/>
      <c r="AV10" s="20">
        <v>0.60934527640485403</v>
      </c>
      <c r="AW10" s="20">
        <v>0.80643918445132201</v>
      </c>
      <c r="AX10" s="20"/>
      <c r="AY10" s="20">
        <v>0.71846567538046902</v>
      </c>
      <c r="AZ10" s="20">
        <v>0.87677907952712397</v>
      </c>
      <c r="BA10" s="20"/>
      <c r="BB10" s="20">
        <v>0.72604433579948002</v>
      </c>
      <c r="BC10" s="20">
        <v>0.81103206037660003</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522</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507</v>
      </c>
      <c r="C9" s="14">
        <v>0.416426894332803</v>
      </c>
      <c r="D9" s="14">
        <v>0.45348294394125999</v>
      </c>
      <c r="E9" s="14">
        <v>0.37954233409604898</v>
      </c>
      <c r="F9" s="14"/>
      <c r="G9" s="14">
        <v>0.53457123263842798</v>
      </c>
      <c r="H9" s="14">
        <v>0.54768380912926795</v>
      </c>
      <c r="I9" s="14">
        <v>0.45960157657745898</v>
      </c>
      <c r="J9" s="14">
        <v>0.34347910574563401</v>
      </c>
      <c r="K9" s="14">
        <v>0.34132269252865099</v>
      </c>
      <c r="L9" s="14">
        <v>0.30539207458733197</v>
      </c>
      <c r="M9" s="14"/>
      <c r="N9" s="14">
        <v>0.45561216908935998</v>
      </c>
      <c r="O9" s="14">
        <v>0.39964277016445299</v>
      </c>
      <c r="P9" s="14">
        <v>0.38348163030941601</v>
      </c>
      <c r="Q9" s="14">
        <v>0.42191766322002</v>
      </c>
      <c r="R9" s="14"/>
      <c r="S9" s="14">
        <v>0.489486058845165</v>
      </c>
      <c r="T9" s="14">
        <v>0.39420845596833198</v>
      </c>
      <c r="U9" s="14">
        <v>0.38978645998523398</v>
      </c>
      <c r="V9" s="14">
        <v>0.37600872343675401</v>
      </c>
      <c r="W9" s="14">
        <v>0.43994872156557902</v>
      </c>
      <c r="X9" s="14">
        <v>0.45818186534133198</v>
      </c>
      <c r="Y9" s="14">
        <v>0.36435505478657099</v>
      </c>
      <c r="Z9" s="14">
        <v>0.35749813627765298</v>
      </c>
      <c r="AA9" s="14">
        <v>0.46533400706049499</v>
      </c>
      <c r="AB9" s="14">
        <v>0.38420252041666197</v>
      </c>
      <c r="AC9" s="14">
        <v>0.43128324654087802</v>
      </c>
      <c r="AD9" s="14">
        <v>0.294946949146975</v>
      </c>
      <c r="AE9" s="14"/>
      <c r="AF9" s="14">
        <v>0.39029376627874701</v>
      </c>
      <c r="AG9" s="14">
        <v>0.47064169442690201</v>
      </c>
      <c r="AH9" s="14">
        <v>0.35858440173161099</v>
      </c>
      <c r="AI9" s="14">
        <v>0.38797004156759601</v>
      </c>
      <c r="AJ9" s="14">
        <v>0.45916557156441701</v>
      </c>
      <c r="AK9" s="14"/>
      <c r="AL9" s="14">
        <v>0.40336303525996298</v>
      </c>
      <c r="AM9" s="14">
        <v>0.53875842811177399</v>
      </c>
      <c r="AN9" s="14">
        <v>0.38763680296040898</v>
      </c>
      <c r="AO9" s="14"/>
      <c r="AP9" s="14">
        <v>0.43821664979470598</v>
      </c>
      <c r="AQ9" s="14">
        <v>0.39738942827077001</v>
      </c>
      <c r="AR9" s="14"/>
      <c r="AS9" s="14">
        <v>0.44790610797417901</v>
      </c>
      <c r="AT9" s="14">
        <v>0.36973901573470602</v>
      </c>
      <c r="AU9" s="14"/>
      <c r="AV9" s="14">
        <v>0.50750219163835897</v>
      </c>
      <c r="AW9" s="14">
        <v>0.38246616713391601</v>
      </c>
      <c r="AX9" s="14"/>
      <c r="AY9" s="14">
        <v>0.42281594089678698</v>
      </c>
      <c r="AZ9" s="14">
        <v>0.36396800073063801</v>
      </c>
      <c r="BA9" s="14"/>
      <c r="BB9" s="14">
        <v>0.42397488502847602</v>
      </c>
      <c r="BC9" s="14">
        <v>0.42329170778782599</v>
      </c>
    </row>
    <row r="10" spans="2:55" ht="29" x14ac:dyDescent="0.35">
      <c r="B10" s="15" t="s">
        <v>508</v>
      </c>
      <c r="C10" s="20">
        <v>0.583573105667197</v>
      </c>
      <c r="D10" s="20">
        <v>0.54651705605874001</v>
      </c>
      <c r="E10" s="20">
        <v>0.62045766590395102</v>
      </c>
      <c r="F10" s="20"/>
      <c r="G10" s="20">
        <v>0.46542876736157202</v>
      </c>
      <c r="H10" s="20">
        <v>0.45231619087073199</v>
      </c>
      <c r="I10" s="20">
        <v>0.54039842342254096</v>
      </c>
      <c r="J10" s="20">
        <v>0.65652089425436599</v>
      </c>
      <c r="K10" s="20">
        <v>0.65867730747135</v>
      </c>
      <c r="L10" s="20">
        <v>0.69460792541266803</v>
      </c>
      <c r="M10" s="20"/>
      <c r="N10" s="20">
        <v>0.54438783091064002</v>
      </c>
      <c r="O10" s="20">
        <v>0.60035722983554696</v>
      </c>
      <c r="P10" s="20">
        <v>0.61651836969058404</v>
      </c>
      <c r="Q10" s="20">
        <v>0.57808233677998</v>
      </c>
      <c r="R10" s="20"/>
      <c r="S10" s="20">
        <v>0.51051394115483495</v>
      </c>
      <c r="T10" s="20">
        <v>0.60579154403166802</v>
      </c>
      <c r="U10" s="20">
        <v>0.61021354001476502</v>
      </c>
      <c r="V10" s="20">
        <v>0.62399127656324604</v>
      </c>
      <c r="W10" s="20">
        <v>0.56005127843442104</v>
      </c>
      <c r="X10" s="20">
        <v>0.54181813465866802</v>
      </c>
      <c r="Y10" s="20">
        <v>0.63564494521342896</v>
      </c>
      <c r="Z10" s="20">
        <v>0.64250186372234697</v>
      </c>
      <c r="AA10" s="20">
        <v>0.53466599293950501</v>
      </c>
      <c r="AB10" s="20">
        <v>0.61579747958333797</v>
      </c>
      <c r="AC10" s="20">
        <v>0.56871675345912198</v>
      </c>
      <c r="AD10" s="20">
        <v>0.70505305085302505</v>
      </c>
      <c r="AE10" s="20"/>
      <c r="AF10" s="20">
        <v>0.60970623372125299</v>
      </c>
      <c r="AG10" s="20">
        <v>0.52935830557309804</v>
      </c>
      <c r="AH10" s="20">
        <v>0.64141559826838901</v>
      </c>
      <c r="AI10" s="20">
        <v>0.61202995843240404</v>
      </c>
      <c r="AJ10" s="20">
        <v>0.54083442843558305</v>
      </c>
      <c r="AK10" s="20"/>
      <c r="AL10" s="20">
        <v>0.59663696474003702</v>
      </c>
      <c r="AM10" s="20">
        <v>0.46124157188822601</v>
      </c>
      <c r="AN10" s="20">
        <v>0.61236319703959097</v>
      </c>
      <c r="AO10" s="20"/>
      <c r="AP10" s="20">
        <v>0.56178335020529402</v>
      </c>
      <c r="AQ10" s="20">
        <v>0.60261057172923005</v>
      </c>
      <c r="AR10" s="20"/>
      <c r="AS10" s="20">
        <v>0.55209389202582104</v>
      </c>
      <c r="AT10" s="20">
        <v>0.63026098426529398</v>
      </c>
      <c r="AU10" s="20"/>
      <c r="AV10" s="20">
        <v>0.49249780836164098</v>
      </c>
      <c r="AW10" s="20">
        <v>0.61753383286608499</v>
      </c>
      <c r="AX10" s="20"/>
      <c r="AY10" s="20">
        <v>0.57718405910321302</v>
      </c>
      <c r="AZ10" s="20">
        <v>0.63603199926936205</v>
      </c>
      <c r="BA10" s="20"/>
      <c r="BB10" s="20">
        <v>0.57602511497152398</v>
      </c>
      <c r="BC10" s="20">
        <v>0.57670829221217401</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523</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507</v>
      </c>
      <c r="C9" s="14">
        <v>0.459809263246378</v>
      </c>
      <c r="D9" s="14">
        <v>0.494917951544801</v>
      </c>
      <c r="E9" s="14">
        <v>0.42495392799766901</v>
      </c>
      <c r="F9" s="14"/>
      <c r="G9" s="14">
        <v>0.55673444966378205</v>
      </c>
      <c r="H9" s="14">
        <v>0.55230879864884697</v>
      </c>
      <c r="I9" s="14">
        <v>0.525269768012815</v>
      </c>
      <c r="J9" s="14">
        <v>0.414326714914732</v>
      </c>
      <c r="K9" s="14">
        <v>0.38765010723065202</v>
      </c>
      <c r="L9" s="14">
        <v>0.35209912684455802</v>
      </c>
      <c r="M9" s="14"/>
      <c r="N9" s="14">
        <v>0.50389844365271497</v>
      </c>
      <c r="O9" s="14">
        <v>0.43109401028347499</v>
      </c>
      <c r="P9" s="14">
        <v>0.470084357977751</v>
      </c>
      <c r="Q9" s="14">
        <v>0.43476848797863299</v>
      </c>
      <c r="R9" s="14"/>
      <c r="S9" s="14">
        <v>0.52212864577710605</v>
      </c>
      <c r="T9" s="14">
        <v>0.440551026711062</v>
      </c>
      <c r="U9" s="14">
        <v>0.43024854211576102</v>
      </c>
      <c r="V9" s="14">
        <v>0.45557599753752598</v>
      </c>
      <c r="W9" s="14">
        <v>0.42240309452178698</v>
      </c>
      <c r="X9" s="14">
        <v>0.51993577080376996</v>
      </c>
      <c r="Y9" s="14">
        <v>0.41679536026425801</v>
      </c>
      <c r="Z9" s="14">
        <v>0.45226518786734898</v>
      </c>
      <c r="AA9" s="14">
        <v>0.42636106345102098</v>
      </c>
      <c r="AB9" s="14">
        <v>0.483827482180749</v>
      </c>
      <c r="AC9" s="14">
        <v>0.42719563607393701</v>
      </c>
      <c r="AD9" s="14">
        <v>0.48116924333504701</v>
      </c>
      <c r="AE9" s="14"/>
      <c r="AF9" s="14">
        <v>0.38635185189851601</v>
      </c>
      <c r="AG9" s="14">
        <v>0.51162071689684596</v>
      </c>
      <c r="AH9" s="14">
        <v>0.38511728753422803</v>
      </c>
      <c r="AI9" s="14">
        <v>0.44398056959549698</v>
      </c>
      <c r="AJ9" s="14">
        <v>0.47932161257671502</v>
      </c>
      <c r="AK9" s="14"/>
      <c r="AL9" s="14">
        <v>0.45120035660081997</v>
      </c>
      <c r="AM9" s="14">
        <v>0.57686354044469901</v>
      </c>
      <c r="AN9" s="14">
        <v>0.37635993548123797</v>
      </c>
      <c r="AO9" s="14"/>
      <c r="AP9" s="14">
        <v>0.47628187445325598</v>
      </c>
      <c r="AQ9" s="14">
        <v>0.44230547666264802</v>
      </c>
      <c r="AR9" s="14"/>
      <c r="AS9" s="14">
        <v>0.48390931244947799</v>
      </c>
      <c r="AT9" s="14">
        <v>0.42316756015158002</v>
      </c>
      <c r="AU9" s="14"/>
      <c r="AV9" s="14">
        <v>0.52302600808293798</v>
      </c>
      <c r="AW9" s="14">
        <v>0.43620195620397301</v>
      </c>
      <c r="AX9" s="14"/>
      <c r="AY9" s="14">
        <v>0.47407783776717</v>
      </c>
      <c r="AZ9" s="14">
        <v>0.408981874876366</v>
      </c>
      <c r="BA9" s="14"/>
      <c r="BB9" s="14">
        <v>0.47837065927945599</v>
      </c>
      <c r="BC9" s="14">
        <v>0.45841382807481801</v>
      </c>
    </row>
    <row r="10" spans="2:55" ht="29" x14ac:dyDescent="0.35">
      <c r="B10" s="15" t="s">
        <v>508</v>
      </c>
      <c r="C10" s="20">
        <v>0.54019073675362195</v>
      </c>
      <c r="D10" s="20">
        <v>0.505082048455199</v>
      </c>
      <c r="E10" s="20">
        <v>0.57504607200233104</v>
      </c>
      <c r="F10" s="20"/>
      <c r="G10" s="20">
        <v>0.44326555033621801</v>
      </c>
      <c r="H10" s="20">
        <v>0.44769120135115298</v>
      </c>
      <c r="I10" s="20">
        <v>0.474730231987185</v>
      </c>
      <c r="J10" s="20">
        <v>0.58567328508526795</v>
      </c>
      <c r="K10" s="20">
        <v>0.61234989276934804</v>
      </c>
      <c r="L10" s="20">
        <v>0.64790087315544198</v>
      </c>
      <c r="M10" s="20"/>
      <c r="N10" s="20">
        <v>0.49610155634728498</v>
      </c>
      <c r="O10" s="20">
        <v>0.56890598971652495</v>
      </c>
      <c r="P10" s="20">
        <v>0.52991564202224894</v>
      </c>
      <c r="Q10" s="20">
        <v>0.56523151202136701</v>
      </c>
      <c r="R10" s="20"/>
      <c r="S10" s="20">
        <v>0.47787135422289401</v>
      </c>
      <c r="T10" s="20">
        <v>0.55944897328893795</v>
      </c>
      <c r="U10" s="20">
        <v>0.56975145788423898</v>
      </c>
      <c r="V10" s="20">
        <v>0.54442400246247402</v>
      </c>
      <c r="W10" s="20">
        <v>0.57759690547821296</v>
      </c>
      <c r="X10" s="20">
        <v>0.48006422919622999</v>
      </c>
      <c r="Y10" s="20">
        <v>0.58320463973574199</v>
      </c>
      <c r="Z10" s="20">
        <v>0.54773481213265096</v>
      </c>
      <c r="AA10" s="20">
        <v>0.57363893654897902</v>
      </c>
      <c r="AB10" s="20">
        <v>0.516172517819251</v>
      </c>
      <c r="AC10" s="20">
        <v>0.57280436392606304</v>
      </c>
      <c r="AD10" s="20">
        <v>0.51883075666495304</v>
      </c>
      <c r="AE10" s="20"/>
      <c r="AF10" s="20">
        <v>0.61364814810148405</v>
      </c>
      <c r="AG10" s="20">
        <v>0.48837928310315398</v>
      </c>
      <c r="AH10" s="20">
        <v>0.61488271246577197</v>
      </c>
      <c r="AI10" s="20">
        <v>0.55601943040450297</v>
      </c>
      <c r="AJ10" s="20">
        <v>0.52067838742328498</v>
      </c>
      <c r="AK10" s="20"/>
      <c r="AL10" s="20">
        <v>0.54879964339917997</v>
      </c>
      <c r="AM10" s="20">
        <v>0.42313645955530099</v>
      </c>
      <c r="AN10" s="20">
        <v>0.62364006451876197</v>
      </c>
      <c r="AO10" s="20"/>
      <c r="AP10" s="20">
        <v>0.52371812554674402</v>
      </c>
      <c r="AQ10" s="20">
        <v>0.55769452333735203</v>
      </c>
      <c r="AR10" s="20"/>
      <c r="AS10" s="20">
        <v>0.51609068755052201</v>
      </c>
      <c r="AT10" s="20">
        <v>0.57683243984842003</v>
      </c>
      <c r="AU10" s="20"/>
      <c r="AV10" s="20">
        <v>0.47697399191706202</v>
      </c>
      <c r="AW10" s="20">
        <v>0.56379804379602705</v>
      </c>
      <c r="AX10" s="20"/>
      <c r="AY10" s="20">
        <v>0.52592216223282995</v>
      </c>
      <c r="AZ10" s="20">
        <v>0.59101812512363405</v>
      </c>
      <c r="BA10" s="20"/>
      <c r="BB10" s="20">
        <v>0.52162934072054401</v>
      </c>
      <c r="BC10" s="20">
        <v>0.54158617192518199</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206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58" x14ac:dyDescent="0.35">
      <c r="B9" s="15" t="s">
        <v>524</v>
      </c>
      <c r="C9" s="14">
        <v>0.51421846379047897</v>
      </c>
      <c r="D9" s="14">
        <v>0.49390488597200399</v>
      </c>
      <c r="E9" s="14">
        <v>0.534628257135909</v>
      </c>
      <c r="F9" s="14"/>
      <c r="G9" s="14">
        <v>0.56261724502893995</v>
      </c>
      <c r="H9" s="14">
        <v>0.54786830378161</v>
      </c>
      <c r="I9" s="14">
        <v>0.52808723389318502</v>
      </c>
      <c r="J9" s="14">
        <v>0.53683932670581802</v>
      </c>
      <c r="K9" s="14">
        <v>0.50560336976285503</v>
      </c>
      <c r="L9" s="14">
        <v>0.43073468075877003</v>
      </c>
      <c r="M9" s="14"/>
      <c r="N9" s="14">
        <v>0.56459572806989899</v>
      </c>
      <c r="O9" s="14">
        <v>0.50793332057015705</v>
      </c>
      <c r="P9" s="14">
        <v>0.47496536825924301</v>
      </c>
      <c r="Q9" s="14">
        <v>0.50089997981785594</v>
      </c>
      <c r="R9" s="14"/>
      <c r="S9" s="14">
        <v>0.52852143924177097</v>
      </c>
      <c r="T9" s="14">
        <v>0.49828219393643602</v>
      </c>
      <c r="U9" s="14">
        <v>0.52227222915787197</v>
      </c>
      <c r="V9" s="14">
        <v>0.48459689252209098</v>
      </c>
      <c r="W9" s="14">
        <v>0.55317895642055503</v>
      </c>
      <c r="X9" s="14">
        <v>0.553180370524057</v>
      </c>
      <c r="Y9" s="14">
        <v>0.49676587960799501</v>
      </c>
      <c r="Z9" s="14">
        <v>0.496544387120953</v>
      </c>
      <c r="AA9" s="14">
        <v>0.527237388657813</v>
      </c>
      <c r="AB9" s="14">
        <v>0.45656648573556802</v>
      </c>
      <c r="AC9" s="14">
        <v>0.51038685046587995</v>
      </c>
      <c r="AD9" s="14">
        <v>0.57712676572100496</v>
      </c>
      <c r="AE9" s="14"/>
      <c r="AF9" s="14">
        <v>0.46886338715780301</v>
      </c>
      <c r="AG9" s="14">
        <v>0.55032099278623103</v>
      </c>
      <c r="AH9" s="14">
        <v>0.48980022505429099</v>
      </c>
      <c r="AI9" s="14">
        <v>0.53868554532600499</v>
      </c>
      <c r="AJ9" s="14">
        <v>0.60513398536267504</v>
      </c>
      <c r="AK9" s="14"/>
      <c r="AL9" s="14">
        <v>0.51299838374231399</v>
      </c>
      <c r="AM9" s="14">
        <v>0.54094251530234505</v>
      </c>
      <c r="AN9" s="14">
        <v>0.48445901361827098</v>
      </c>
      <c r="AO9" s="14"/>
      <c r="AP9" s="14">
        <v>0.50692814518932905</v>
      </c>
      <c r="AQ9" s="14">
        <v>0.52368221704336204</v>
      </c>
      <c r="AR9" s="14"/>
      <c r="AS9" s="14">
        <v>0.52457288139911296</v>
      </c>
      <c r="AT9" s="14">
        <v>0.50394959214827795</v>
      </c>
      <c r="AU9" s="14"/>
      <c r="AV9" s="14">
        <v>0.58391115237789104</v>
      </c>
      <c r="AW9" s="14">
        <v>0.49694776230583099</v>
      </c>
      <c r="AX9" s="14"/>
      <c r="AY9" s="14">
        <v>0.52041058438910504</v>
      </c>
      <c r="AZ9" s="14">
        <v>0.50763971184634804</v>
      </c>
      <c r="BA9" s="14"/>
      <c r="BB9" s="14">
        <v>0.503707023729284</v>
      </c>
      <c r="BC9" s="14">
        <v>0.58142894164447001</v>
      </c>
    </row>
    <row r="10" spans="2:55" ht="43.5" x14ac:dyDescent="0.35">
      <c r="B10" s="15" t="s">
        <v>525</v>
      </c>
      <c r="C10" s="14">
        <v>0.38117912579062202</v>
      </c>
      <c r="D10" s="14">
        <v>0.40423182022128501</v>
      </c>
      <c r="E10" s="14">
        <v>0.357786802066348</v>
      </c>
      <c r="F10" s="14"/>
      <c r="G10" s="14">
        <v>0.34051478835935001</v>
      </c>
      <c r="H10" s="14">
        <v>0.37508924184963299</v>
      </c>
      <c r="I10" s="14">
        <v>0.36680049882367799</v>
      </c>
      <c r="J10" s="14">
        <v>0.372046699677056</v>
      </c>
      <c r="K10" s="14">
        <v>0.36675754159822599</v>
      </c>
      <c r="L10" s="14">
        <v>0.441879820742754</v>
      </c>
      <c r="M10" s="14"/>
      <c r="N10" s="14">
        <v>0.35662289653938301</v>
      </c>
      <c r="O10" s="14">
        <v>0.38787380284203399</v>
      </c>
      <c r="P10" s="14">
        <v>0.40663158968949698</v>
      </c>
      <c r="Q10" s="14">
        <v>0.37749256269737302</v>
      </c>
      <c r="R10" s="14"/>
      <c r="S10" s="14">
        <v>0.384844641869862</v>
      </c>
      <c r="T10" s="14">
        <v>0.41308280824919302</v>
      </c>
      <c r="U10" s="14">
        <v>0.35057951121228798</v>
      </c>
      <c r="V10" s="14">
        <v>0.37795191109124199</v>
      </c>
      <c r="W10" s="14">
        <v>0.356813778778031</v>
      </c>
      <c r="X10" s="14">
        <v>0.34578331486611202</v>
      </c>
      <c r="Y10" s="14">
        <v>0.40795047703570297</v>
      </c>
      <c r="Z10" s="14">
        <v>0.32529636707376303</v>
      </c>
      <c r="AA10" s="14">
        <v>0.381269324454104</v>
      </c>
      <c r="AB10" s="14">
        <v>0.45719435884933002</v>
      </c>
      <c r="AC10" s="14">
        <v>0.37524080120049602</v>
      </c>
      <c r="AD10" s="14">
        <v>0.26635881443347098</v>
      </c>
      <c r="AE10" s="14"/>
      <c r="AF10" s="14">
        <v>0.444240289473677</v>
      </c>
      <c r="AG10" s="14">
        <v>0.363759507371959</v>
      </c>
      <c r="AH10" s="14">
        <v>0.42086753216596601</v>
      </c>
      <c r="AI10" s="14">
        <v>0.345246796998741</v>
      </c>
      <c r="AJ10" s="14">
        <v>0.23237232948474901</v>
      </c>
      <c r="AK10" s="14"/>
      <c r="AL10" s="14">
        <v>0.38237179463129001</v>
      </c>
      <c r="AM10" s="14">
        <v>0.39451681448154402</v>
      </c>
      <c r="AN10" s="14">
        <v>0.34044591133996499</v>
      </c>
      <c r="AO10" s="14"/>
      <c r="AP10" s="14">
        <v>0.35661401573018298</v>
      </c>
      <c r="AQ10" s="14">
        <v>0.40252930562317102</v>
      </c>
      <c r="AR10" s="14"/>
      <c r="AS10" s="14">
        <v>0.37360123160022202</v>
      </c>
      <c r="AT10" s="14">
        <v>0.39871027134203102</v>
      </c>
      <c r="AU10" s="14"/>
      <c r="AV10" s="14">
        <v>0.36420788783248598</v>
      </c>
      <c r="AW10" s="14">
        <v>0.38871116599044903</v>
      </c>
      <c r="AX10" s="14"/>
      <c r="AY10" s="14">
        <v>0.39107669031381898</v>
      </c>
      <c r="AZ10" s="14">
        <v>0.40777647838842901</v>
      </c>
      <c r="BA10" s="14"/>
      <c r="BB10" s="14">
        <v>0.404188237606663</v>
      </c>
      <c r="BC10" s="14">
        <v>0.300073707592171</v>
      </c>
    </row>
    <row r="11" spans="2:55" x14ac:dyDescent="0.35">
      <c r="B11" s="15" t="s">
        <v>205</v>
      </c>
      <c r="C11" s="20">
        <v>0.10460241041889801</v>
      </c>
      <c r="D11" s="20">
        <v>0.101863293806711</v>
      </c>
      <c r="E11" s="20">
        <v>0.107584940797743</v>
      </c>
      <c r="F11" s="20"/>
      <c r="G11" s="20">
        <v>9.6867966611710099E-2</v>
      </c>
      <c r="H11" s="20">
        <v>7.7042454368755994E-2</v>
      </c>
      <c r="I11" s="20">
        <v>0.105112267283137</v>
      </c>
      <c r="J11" s="20">
        <v>9.1113973617126406E-2</v>
      </c>
      <c r="K11" s="20">
        <v>0.12763908863891901</v>
      </c>
      <c r="L11" s="20">
        <v>0.127385498498476</v>
      </c>
      <c r="M11" s="20"/>
      <c r="N11" s="20">
        <v>7.8781375390718403E-2</v>
      </c>
      <c r="O11" s="20">
        <v>0.104192876587809</v>
      </c>
      <c r="P11" s="20">
        <v>0.118403042051259</v>
      </c>
      <c r="Q11" s="20">
        <v>0.121607457484771</v>
      </c>
      <c r="R11" s="20"/>
      <c r="S11" s="20">
        <v>8.6633918888366607E-2</v>
      </c>
      <c r="T11" s="20">
        <v>8.8634997814371494E-2</v>
      </c>
      <c r="U11" s="20">
        <v>0.12714825962984</v>
      </c>
      <c r="V11" s="20">
        <v>0.137451196386667</v>
      </c>
      <c r="W11" s="20">
        <v>9.0007264801413203E-2</v>
      </c>
      <c r="X11" s="20">
        <v>0.10103631460983099</v>
      </c>
      <c r="Y11" s="20">
        <v>9.52836433563021E-2</v>
      </c>
      <c r="Z11" s="20">
        <v>0.178159245805285</v>
      </c>
      <c r="AA11" s="20">
        <v>9.1493286888083197E-2</v>
      </c>
      <c r="AB11" s="20">
        <v>8.6239155415101895E-2</v>
      </c>
      <c r="AC11" s="20">
        <v>0.114372348333624</v>
      </c>
      <c r="AD11" s="20">
        <v>0.156514419845524</v>
      </c>
      <c r="AE11" s="20"/>
      <c r="AF11" s="20">
        <v>8.6896323368520698E-2</v>
      </c>
      <c r="AG11" s="20">
        <v>8.5919499841810396E-2</v>
      </c>
      <c r="AH11" s="20">
        <v>8.9332242779742596E-2</v>
      </c>
      <c r="AI11" s="20">
        <v>0.116067657675254</v>
      </c>
      <c r="AJ11" s="20">
        <v>0.16249368515257601</v>
      </c>
      <c r="AK11" s="20"/>
      <c r="AL11" s="20">
        <v>0.104629821626397</v>
      </c>
      <c r="AM11" s="20">
        <v>6.4540670216110804E-2</v>
      </c>
      <c r="AN11" s="20">
        <v>0.175095075041764</v>
      </c>
      <c r="AO11" s="20"/>
      <c r="AP11" s="20">
        <v>0.136457839080487</v>
      </c>
      <c r="AQ11" s="20">
        <v>7.3788477333467203E-2</v>
      </c>
      <c r="AR11" s="20"/>
      <c r="AS11" s="20">
        <v>0.101825887000665</v>
      </c>
      <c r="AT11" s="20">
        <v>9.7340136509691005E-2</v>
      </c>
      <c r="AU11" s="20"/>
      <c r="AV11" s="20">
        <v>5.18809597896231E-2</v>
      </c>
      <c r="AW11" s="20">
        <v>0.11434107170372</v>
      </c>
      <c r="AX11" s="20"/>
      <c r="AY11" s="20">
        <v>8.8512725297076003E-2</v>
      </c>
      <c r="AZ11" s="20">
        <v>8.4583809765222798E-2</v>
      </c>
      <c r="BA11" s="20"/>
      <c r="BB11" s="20">
        <v>9.2104738664053595E-2</v>
      </c>
      <c r="BC11" s="20">
        <v>0.118497350763359</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B2:G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7" width="20.7265625" customWidth="1"/>
  </cols>
  <sheetData>
    <row r="2" spans="2:7" ht="40" customHeight="1" x14ac:dyDescent="0.35">
      <c r="D2" s="29" t="s">
        <v>532</v>
      </c>
      <c r="E2" s="26"/>
      <c r="F2" s="26"/>
      <c r="G2" s="26"/>
    </row>
    <row r="6" spans="2:7" ht="50" customHeight="1" x14ac:dyDescent="0.35">
      <c r="B6" s="17" t="s">
        <v>14</v>
      </c>
      <c r="C6" s="17" t="s">
        <v>526</v>
      </c>
      <c r="D6" s="17" t="s">
        <v>527</v>
      </c>
      <c r="E6" s="17" t="s">
        <v>528</v>
      </c>
      <c r="F6" s="17" t="s">
        <v>529</v>
      </c>
    </row>
    <row r="7" spans="2:7" ht="29" x14ac:dyDescent="0.35">
      <c r="B7" s="15" t="s">
        <v>530</v>
      </c>
      <c r="C7" s="14">
        <v>0.61168054686374196</v>
      </c>
      <c r="D7" s="14">
        <v>0.76938297500504405</v>
      </c>
      <c r="E7" s="14">
        <v>0.69690867165623804</v>
      </c>
      <c r="F7" s="14">
        <v>0.203110975868593</v>
      </c>
    </row>
    <row r="8" spans="2:7" ht="29" x14ac:dyDescent="0.35">
      <c r="B8" s="15" t="s">
        <v>531</v>
      </c>
      <c r="C8" s="14">
        <v>0.24593908347785801</v>
      </c>
      <c r="D8" s="14">
        <v>0.12654231273170399</v>
      </c>
      <c r="E8" s="14">
        <v>0.19028255730263799</v>
      </c>
      <c r="F8" s="14">
        <v>0.56428175020510296</v>
      </c>
    </row>
    <row r="9" spans="2:7" x14ac:dyDescent="0.35">
      <c r="B9" s="15" t="s">
        <v>205</v>
      </c>
      <c r="C9" s="14">
        <v>0.14238036965840001</v>
      </c>
      <c r="D9" s="14">
        <v>0.104074712263252</v>
      </c>
      <c r="E9" s="14">
        <v>0.112808771041124</v>
      </c>
      <c r="F9" s="14">
        <v>0.23260727392630501</v>
      </c>
    </row>
    <row r="10" spans="2:7" x14ac:dyDescent="0.35">
      <c r="B10" s="16"/>
      <c r="C10" s="16"/>
      <c r="D10" s="16"/>
      <c r="E10" s="16"/>
      <c r="F10" s="16"/>
    </row>
    <row r="11" spans="2:7" x14ac:dyDescent="0.35">
      <c r="B11" t="s">
        <v>81</v>
      </c>
    </row>
    <row r="12" spans="2:7" x14ac:dyDescent="0.35">
      <c r="B12" t="s">
        <v>630</v>
      </c>
    </row>
    <row r="16" spans="2:7" x14ac:dyDescent="0.35">
      <c r="B16" s="8" t="str">
        <f>HYPERLINK("#'Contents'!A1", "Return to Contents")</f>
        <v>Return to Contents</v>
      </c>
    </row>
  </sheetData>
  <mergeCells count="1">
    <mergeCell ref="D2:G2"/>
  </mergeCells>
  <pageMargins left="0.7" right="0.7" top="0.75" bottom="0.75" header="0.3" footer="0.3"/>
  <pageSetup paperSize="9" orientation="portrait" horizontalDpi="300" verticalDpi="300"/>
  <drawing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533</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530</v>
      </c>
      <c r="C9" s="14">
        <v>0.61168054686374196</v>
      </c>
      <c r="D9" s="14">
        <v>0.59630111830826504</v>
      </c>
      <c r="E9" s="14">
        <v>0.62657246525675103</v>
      </c>
      <c r="F9" s="14"/>
      <c r="G9" s="14">
        <v>0.49169209884345699</v>
      </c>
      <c r="H9" s="14">
        <v>0.490506313647389</v>
      </c>
      <c r="I9" s="14">
        <v>0.57732924887380599</v>
      </c>
      <c r="J9" s="14">
        <v>0.65125178541706696</v>
      </c>
      <c r="K9" s="14">
        <v>0.67421661545763201</v>
      </c>
      <c r="L9" s="14">
        <v>0.74408886007076402</v>
      </c>
      <c r="M9" s="14"/>
      <c r="N9" s="14">
        <v>0.659343629245144</v>
      </c>
      <c r="O9" s="14">
        <v>0.59174268531046903</v>
      </c>
      <c r="P9" s="14">
        <v>0.60783358909371998</v>
      </c>
      <c r="Q9" s="14">
        <v>0.58125017982808702</v>
      </c>
      <c r="R9" s="14"/>
      <c r="S9" s="14">
        <v>0.54659964374307801</v>
      </c>
      <c r="T9" s="14">
        <v>0.65022532175524195</v>
      </c>
      <c r="U9" s="14">
        <v>0.59984614256078195</v>
      </c>
      <c r="V9" s="14">
        <v>0.61431234237544496</v>
      </c>
      <c r="W9" s="14">
        <v>0.63096018700129497</v>
      </c>
      <c r="X9" s="14">
        <v>0.62901131214557604</v>
      </c>
      <c r="Y9" s="14">
        <v>0.63295237601016896</v>
      </c>
      <c r="Z9" s="14">
        <v>0.55985373985192399</v>
      </c>
      <c r="AA9" s="14">
        <v>0.61308183605974598</v>
      </c>
      <c r="AB9" s="14">
        <v>0.635199041374095</v>
      </c>
      <c r="AC9" s="14">
        <v>0.65712749551052696</v>
      </c>
      <c r="AD9" s="14">
        <v>0.53690695889014495</v>
      </c>
      <c r="AE9" s="14"/>
      <c r="AF9" s="14">
        <v>0.63676549318886599</v>
      </c>
      <c r="AG9" s="14">
        <v>0.64015741609077503</v>
      </c>
      <c r="AH9" s="14">
        <v>0.67257826536601295</v>
      </c>
      <c r="AI9" s="14">
        <v>0.60632209255590197</v>
      </c>
      <c r="AJ9" s="14">
        <v>0.47294579770156903</v>
      </c>
      <c r="AK9" s="14"/>
      <c r="AL9" s="14">
        <v>0.62118680732274401</v>
      </c>
      <c r="AM9" s="14">
        <v>0.56673565878005505</v>
      </c>
      <c r="AN9" s="14">
        <v>0.55464656804176005</v>
      </c>
      <c r="AO9" s="14"/>
      <c r="AP9" s="14">
        <v>0.58048153028375304</v>
      </c>
      <c r="AQ9" s="14">
        <v>0.64598755350096704</v>
      </c>
      <c r="AR9" s="14"/>
      <c r="AS9" s="14">
        <v>0.58698830269020597</v>
      </c>
      <c r="AT9" s="14">
        <v>0.65449616851546399</v>
      </c>
      <c r="AU9" s="14"/>
      <c r="AV9" s="14">
        <v>0.57396543435511105</v>
      </c>
      <c r="AW9" s="14">
        <v>0.62946099680831702</v>
      </c>
      <c r="AX9" s="14"/>
      <c r="AY9" s="14">
        <v>0.60988638484777402</v>
      </c>
      <c r="AZ9" s="14">
        <v>0.68493186456962596</v>
      </c>
      <c r="BA9" s="14"/>
      <c r="BB9" s="14">
        <v>0.63329960085914005</v>
      </c>
      <c r="BC9" s="14">
        <v>0.56616896988004795</v>
      </c>
    </row>
    <row r="10" spans="2:55" ht="29" x14ac:dyDescent="0.35">
      <c r="B10" s="15" t="s">
        <v>531</v>
      </c>
      <c r="C10" s="14">
        <v>0.24593908347785801</v>
      </c>
      <c r="D10" s="14">
        <v>0.25674786957217199</v>
      </c>
      <c r="E10" s="14">
        <v>0.23509123147130001</v>
      </c>
      <c r="F10" s="14"/>
      <c r="G10" s="14">
        <v>0.34957705692855001</v>
      </c>
      <c r="H10" s="14">
        <v>0.37215928134687898</v>
      </c>
      <c r="I10" s="14">
        <v>0.26927323522150798</v>
      </c>
      <c r="J10" s="14">
        <v>0.214585019996894</v>
      </c>
      <c r="K10" s="14">
        <v>0.164392286745704</v>
      </c>
      <c r="L10" s="14">
        <v>0.13525304987501099</v>
      </c>
      <c r="M10" s="14"/>
      <c r="N10" s="14">
        <v>0.23553819278659099</v>
      </c>
      <c r="O10" s="14">
        <v>0.25795198061938002</v>
      </c>
      <c r="P10" s="14">
        <v>0.23713019958304801</v>
      </c>
      <c r="Q10" s="14">
        <v>0.254372923350141</v>
      </c>
      <c r="R10" s="14"/>
      <c r="S10" s="14">
        <v>0.30573143963168897</v>
      </c>
      <c r="T10" s="14">
        <v>0.18298952179160499</v>
      </c>
      <c r="U10" s="14">
        <v>0.24508474716425199</v>
      </c>
      <c r="V10" s="14">
        <v>0.268018661164661</v>
      </c>
      <c r="W10" s="14">
        <v>0.25453458208040702</v>
      </c>
      <c r="X10" s="14">
        <v>0.264049071144278</v>
      </c>
      <c r="Y10" s="14">
        <v>0.21907699553922499</v>
      </c>
      <c r="Z10" s="14">
        <v>0.29711066573876199</v>
      </c>
      <c r="AA10" s="14">
        <v>0.23303553695385701</v>
      </c>
      <c r="AB10" s="14">
        <v>0.24136128174091301</v>
      </c>
      <c r="AC10" s="14">
        <v>0.16774188953535399</v>
      </c>
      <c r="AD10" s="14">
        <v>0.29608437564164503</v>
      </c>
      <c r="AE10" s="14"/>
      <c r="AF10" s="14">
        <v>0.242967757589859</v>
      </c>
      <c r="AG10" s="14">
        <v>0.26224049964206497</v>
      </c>
      <c r="AH10" s="14">
        <v>0.176115885926518</v>
      </c>
      <c r="AI10" s="14">
        <v>0.22372134851464301</v>
      </c>
      <c r="AJ10" s="14">
        <v>0.28859910433374802</v>
      </c>
      <c r="AK10" s="14"/>
      <c r="AL10" s="14">
        <v>0.240930641875086</v>
      </c>
      <c r="AM10" s="14">
        <v>0.30583966955105002</v>
      </c>
      <c r="AN10" s="14">
        <v>0.21189724200719201</v>
      </c>
      <c r="AO10" s="14"/>
      <c r="AP10" s="14">
        <v>0.26221131545353599</v>
      </c>
      <c r="AQ10" s="14">
        <v>0.23122778366578101</v>
      </c>
      <c r="AR10" s="14"/>
      <c r="AS10" s="14">
        <v>0.25802996406645901</v>
      </c>
      <c r="AT10" s="14">
        <v>0.230692389497376</v>
      </c>
      <c r="AU10" s="14"/>
      <c r="AV10" s="14">
        <v>0.32016613663007898</v>
      </c>
      <c r="AW10" s="14">
        <v>0.22394959714304299</v>
      </c>
      <c r="AX10" s="14"/>
      <c r="AY10" s="14">
        <v>0.25882784537056602</v>
      </c>
      <c r="AZ10" s="14">
        <v>0.192717232419263</v>
      </c>
      <c r="BA10" s="14"/>
      <c r="BB10" s="14">
        <v>0.23793646728790999</v>
      </c>
      <c r="BC10" s="14">
        <v>0.29056964364399102</v>
      </c>
    </row>
    <row r="11" spans="2:55" x14ac:dyDescent="0.35">
      <c r="B11" s="15" t="s">
        <v>205</v>
      </c>
      <c r="C11" s="20">
        <v>0.14238036965840001</v>
      </c>
      <c r="D11" s="20">
        <v>0.14695101211956299</v>
      </c>
      <c r="E11" s="20">
        <v>0.13833630327194901</v>
      </c>
      <c r="F11" s="20"/>
      <c r="G11" s="20">
        <v>0.158730844227993</v>
      </c>
      <c r="H11" s="20">
        <v>0.13733440500573199</v>
      </c>
      <c r="I11" s="20">
        <v>0.153397515904686</v>
      </c>
      <c r="J11" s="20">
        <v>0.13416319458603801</v>
      </c>
      <c r="K11" s="20">
        <v>0.161391097796665</v>
      </c>
      <c r="L11" s="20">
        <v>0.120658090054225</v>
      </c>
      <c r="M11" s="20"/>
      <c r="N11" s="20">
        <v>0.105118177968265</v>
      </c>
      <c r="O11" s="20">
        <v>0.15030533407015101</v>
      </c>
      <c r="P11" s="20">
        <v>0.155036211323233</v>
      </c>
      <c r="Q11" s="20">
        <v>0.16437689682177101</v>
      </c>
      <c r="R11" s="20"/>
      <c r="S11" s="20">
        <v>0.14766891662523199</v>
      </c>
      <c r="T11" s="20">
        <v>0.16678515645315301</v>
      </c>
      <c r="U11" s="20">
        <v>0.15506911027496501</v>
      </c>
      <c r="V11" s="20">
        <v>0.117668996459894</v>
      </c>
      <c r="W11" s="20">
        <v>0.11450523091829801</v>
      </c>
      <c r="X11" s="20">
        <v>0.106939616710146</v>
      </c>
      <c r="Y11" s="20">
        <v>0.14797062845060599</v>
      </c>
      <c r="Z11" s="20">
        <v>0.14303559440931399</v>
      </c>
      <c r="AA11" s="20">
        <v>0.15388262698639699</v>
      </c>
      <c r="AB11" s="20">
        <v>0.12343967688499299</v>
      </c>
      <c r="AC11" s="20">
        <v>0.175130614954119</v>
      </c>
      <c r="AD11" s="20">
        <v>0.167008665468211</v>
      </c>
      <c r="AE11" s="20"/>
      <c r="AF11" s="20">
        <v>0.120266749221275</v>
      </c>
      <c r="AG11" s="20">
        <v>9.7602084267160494E-2</v>
      </c>
      <c r="AH11" s="20">
        <v>0.15130584870746999</v>
      </c>
      <c r="AI11" s="20">
        <v>0.16995655892945599</v>
      </c>
      <c r="AJ11" s="20">
        <v>0.238455097964683</v>
      </c>
      <c r="AK11" s="20"/>
      <c r="AL11" s="20">
        <v>0.13788255080216999</v>
      </c>
      <c r="AM11" s="20">
        <v>0.12742467166889501</v>
      </c>
      <c r="AN11" s="20">
        <v>0.233456189951048</v>
      </c>
      <c r="AO11" s="20"/>
      <c r="AP11" s="20">
        <v>0.157307154262711</v>
      </c>
      <c r="AQ11" s="20">
        <v>0.122784662833252</v>
      </c>
      <c r="AR11" s="20"/>
      <c r="AS11" s="20">
        <v>0.154981733243335</v>
      </c>
      <c r="AT11" s="20">
        <v>0.11481144198716001</v>
      </c>
      <c r="AU11" s="20"/>
      <c r="AV11" s="20">
        <v>0.10586842901481</v>
      </c>
      <c r="AW11" s="20">
        <v>0.14658940604863999</v>
      </c>
      <c r="AX11" s="20"/>
      <c r="AY11" s="20">
        <v>0.13128576978166001</v>
      </c>
      <c r="AZ11" s="20">
        <v>0.122350903011111</v>
      </c>
      <c r="BA11" s="20"/>
      <c r="BB11" s="20">
        <v>0.12876393185294999</v>
      </c>
      <c r="BC11" s="20">
        <v>0.14326138647596101</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534</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530</v>
      </c>
      <c r="C9" s="14">
        <v>0.76938297500504405</v>
      </c>
      <c r="D9" s="14">
        <v>0.75458668185958</v>
      </c>
      <c r="E9" s="14">
        <v>0.783152421456906</v>
      </c>
      <c r="F9" s="14"/>
      <c r="G9" s="14">
        <v>0.70071795574029505</v>
      </c>
      <c r="H9" s="14">
        <v>0.71880826772908701</v>
      </c>
      <c r="I9" s="14">
        <v>0.74709822668265602</v>
      </c>
      <c r="J9" s="14">
        <v>0.80232416350257396</v>
      </c>
      <c r="K9" s="14">
        <v>0.78725253818252405</v>
      </c>
      <c r="L9" s="14">
        <v>0.83557266289243604</v>
      </c>
      <c r="M9" s="14"/>
      <c r="N9" s="14">
        <v>0.81359115178948704</v>
      </c>
      <c r="O9" s="14">
        <v>0.74163547826950704</v>
      </c>
      <c r="P9" s="14">
        <v>0.77023424196978596</v>
      </c>
      <c r="Q9" s="14">
        <v>0.74792804995601403</v>
      </c>
      <c r="R9" s="14"/>
      <c r="S9" s="14">
        <v>0.729913918124655</v>
      </c>
      <c r="T9" s="14">
        <v>0.84903737518044697</v>
      </c>
      <c r="U9" s="14">
        <v>0.80492076662115897</v>
      </c>
      <c r="V9" s="14">
        <v>0.75454657218938803</v>
      </c>
      <c r="W9" s="14">
        <v>0.80254661512631698</v>
      </c>
      <c r="X9" s="14">
        <v>0.81837401041115398</v>
      </c>
      <c r="Y9" s="14">
        <v>0.724234260994011</v>
      </c>
      <c r="Z9" s="14">
        <v>0.789029935237201</v>
      </c>
      <c r="AA9" s="14">
        <v>0.72223898611589898</v>
      </c>
      <c r="AB9" s="14">
        <v>0.71887714408093095</v>
      </c>
      <c r="AC9" s="14">
        <v>0.789281917158977</v>
      </c>
      <c r="AD9" s="14">
        <v>0.71951162825860104</v>
      </c>
      <c r="AE9" s="14"/>
      <c r="AF9" s="14">
        <v>0.78319835332113996</v>
      </c>
      <c r="AG9" s="14">
        <v>0.77817966185788601</v>
      </c>
      <c r="AH9" s="14">
        <v>0.79679521121229402</v>
      </c>
      <c r="AI9" s="14">
        <v>0.75470907789502595</v>
      </c>
      <c r="AJ9" s="14">
        <v>0.71874649131774504</v>
      </c>
      <c r="AK9" s="14"/>
      <c r="AL9" s="14">
        <v>0.78015511874413102</v>
      </c>
      <c r="AM9" s="14">
        <v>0.72187411423685699</v>
      </c>
      <c r="AN9" s="14">
        <v>0.69870090361063797</v>
      </c>
      <c r="AO9" s="14"/>
      <c r="AP9" s="14">
        <v>0.75584913407470899</v>
      </c>
      <c r="AQ9" s="14">
        <v>0.785572782417161</v>
      </c>
      <c r="AR9" s="14"/>
      <c r="AS9" s="14">
        <v>0.76266050481742098</v>
      </c>
      <c r="AT9" s="14">
        <v>0.79153947973560002</v>
      </c>
      <c r="AU9" s="14"/>
      <c r="AV9" s="14">
        <v>0.763881327805501</v>
      </c>
      <c r="AW9" s="14">
        <v>0.77756701735925704</v>
      </c>
      <c r="AX9" s="14"/>
      <c r="AY9" s="14">
        <v>0.78187428648577795</v>
      </c>
      <c r="AZ9" s="14">
        <v>0.76855110686009998</v>
      </c>
      <c r="BA9" s="14"/>
      <c r="BB9" s="14">
        <v>0.78194588481925198</v>
      </c>
      <c r="BC9" s="14">
        <v>0.75398263634210205</v>
      </c>
    </row>
    <row r="10" spans="2:55" ht="29" x14ac:dyDescent="0.35">
      <c r="B10" s="15" t="s">
        <v>531</v>
      </c>
      <c r="C10" s="14">
        <v>0.12654231273170399</v>
      </c>
      <c r="D10" s="14">
        <v>0.13683514379148701</v>
      </c>
      <c r="E10" s="14">
        <v>0.11686407090503199</v>
      </c>
      <c r="F10" s="14"/>
      <c r="G10" s="14">
        <v>0.18434272804476901</v>
      </c>
      <c r="H10" s="14">
        <v>0.191065338086959</v>
      </c>
      <c r="I10" s="14">
        <v>0.143748305097018</v>
      </c>
      <c r="J10" s="14">
        <v>8.9680140815543194E-2</v>
      </c>
      <c r="K10" s="14">
        <v>9.6712974375874894E-2</v>
      </c>
      <c r="L10" s="14">
        <v>7.1470327714062004E-2</v>
      </c>
      <c r="M10" s="14"/>
      <c r="N10" s="14">
        <v>0.125280978698463</v>
      </c>
      <c r="O10" s="14">
        <v>0.13310998692175599</v>
      </c>
      <c r="P10" s="14">
        <v>0.12368290918462201</v>
      </c>
      <c r="Q10" s="14">
        <v>0.124594074953153</v>
      </c>
      <c r="R10" s="14"/>
      <c r="S10" s="14">
        <v>0.15228182374631599</v>
      </c>
      <c r="T10" s="14">
        <v>9.5960963451746498E-2</v>
      </c>
      <c r="U10" s="14">
        <v>0.10201065237051</v>
      </c>
      <c r="V10" s="14">
        <v>0.120738811472425</v>
      </c>
      <c r="W10" s="14">
        <v>9.8639787463562598E-2</v>
      </c>
      <c r="X10" s="14">
        <v>0.112162350615097</v>
      </c>
      <c r="Y10" s="14">
        <v>0.14221439451620699</v>
      </c>
      <c r="Z10" s="14">
        <v>0.15128108951546401</v>
      </c>
      <c r="AA10" s="14">
        <v>0.14563118529683799</v>
      </c>
      <c r="AB10" s="14">
        <v>0.14905918879066701</v>
      </c>
      <c r="AC10" s="14">
        <v>0.10188403845118101</v>
      </c>
      <c r="AD10" s="14">
        <v>0.15838181929849099</v>
      </c>
      <c r="AE10" s="14"/>
      <c r="AF10" s="14">
        <v>0.12878316636701501</v>
      </c>
      <c r="AG10" s="14">
        <v>0.139648594243346</v>
      </c>
      <c r="AH10" s="14">
        <v>0.121244546804571</v>
      </c>
      <c r="AI10" s="14">
        <v>0.13660270969672</v>
      </c>
      <c r="AJ10" s="14">
        <v>0.144610243168904</v>
      </c>
      <c r="AK10" s="14"/>
      <c r="AL10" s="14">
        <v>0.11703236891737601</v>
      </c>
      <c r="AM10" s="14">
        <v>0.219185095303713</v>
      </c>
      <c r="AN10" s="14">
        <v>9.9231129087513997E-2</v>
      </c>
      <c r="AO10" s="14"/>
      <c r="AP10" s="14">
        <v>0.132609028392904</v>
      </c>
      <c r="AQ10" s="14">
        <v>0.122843419499856</v>
      </c>
      <c r="AR10" s="14"/>
      <c r="AS10" s="14">
        <v>0.134717933215769</v>
      </c>
      <c r="AT10" s="14">
        <v>0.107347932173794</v>
      </c>
      <c r="AU10" s="14"/>
      <c r="AV10" s="14">
        <v>0.16401285877805699</v>
      </c>
      <c r="AW10" s="14">
        <v>0.114362083376897</v>
      </c>
      <c r="AX10" s="14"/>
      <c r="AY10" s="14">
        <v>0.123566086141372</v>
      </c>
      <c r="AZ10" s="14">
        <v>0.140359828363637</v>
      </c>
      <c r="BA10" s="14"/>
      <c r="BB10" s="14">
        <v>0.120762378810569</v>
      </c>
      <c r="BC10" s="14">
        <v>0.13867901225658999</v>
      </c>
    </row>
    <row r="11" spans="2:55" x14ac:dyDescent="0.35">
      <c r="B11" s="15" t="s">
        <v>205</v>
      </c>
      <c r="C11" s="20">
        <v>0.104074712263252</v>
      </c>
      <c r="D11" s="20">
        <v>0.10857817434893299</v>
      </c>
      <c r="E11" s="20">
        <v>9.9983507638061395E-2</v>
      </c>
      <c r="F11" s="20"/>
      <c r="G11" s="20">
        <v>0.114939316214936</v>
      </c>
      <c r="H11" s="20">
        <v>9.0126394183953795E-2</v>
      </c>
      <c r="I11" s="20">
        <v>0.109153468220326</v>
      </c>
      <c r="J11" s="20">
        <v>0.107995695681883</v>
      </c>
      <c r="K11" s="20">
        <v>0.116034487441601</v>
      </c>
      <c r="L11" s="20">
        <v>9.29570093935016E-2</v>
      </c>
      <c r="M11" s="20"/>
      <c r="N11" s="20">
        <v>6.1127869512050001E-2</v>
      </c>
      <c r="O11" s="20">
        <v>0.12525453480873699</v>
      </c>
      <c r="P11" s="20">
        <v>0.10608284884559201</v>
      </c>
      <c r="Q11" s="20">
        <v>0.127477875090833</v>
      </c>
      <c r="R11" s="20"/>
      <c r="S11" s="20">
        <v>0.11780425812902801</v>
      </c>
      <c r="T11" s="20">
        <v>5.5001661367806202E-2</v>
      </c>
      <c r="U11" s="20">
        <v>9.3068581008331097E-2</v>
      </c>
      <c r="V11" s="20">
        <v>0.12471461633818701</v>
      </c>
      <c r="W11" s="20">
        <v>9.8813597410119899E-2</v>
      </c>
      <c r="X11" s="20">
        <v>6.9463638973749603E-2</v>
      </c>
      <c r="Y11" s="20">
        <v>0.13355134448978301</v>
      </c>
      <c r="Z11" s="20">
        <v>5.96889752473347E-2</v>
      </c>
      <c r="AA11" s="20">
        <v>0.13212982858726299</v>
      </c>
      <c r="AB11" s="20">
        <v>0.13206366712840301</v>
      </c>
      <c r="AC11" s="20">
        <v>0.108834044389842</v>
      </c>
      <c r="AD11" s="20">
        <v>0.122106552442907</v>
      </c>
      <c r="AE11" s="20"/>
      <c r="AF11" s="20">
        <v>8.8018480311845199E-2</v>
      </c>
      <c r="AG11" s="20">
        <v>8.2171743898768204E-2</v>
      </c>
      <c r="AH11" s="20">
        <v>8.1960241983135201E-2</v>
      </c>
      <c r="AI11" s="20">
        <v>0.10868821240825401</v>
      </c>
      <c r="AJ11" s="20">
        <v>0.13664326551335201</v>
      </c>
      <c r="AK11" s="20"/>
      <c r="AL11" s="20">
        <v>0.10281251233849301</v>
      </c>
      <c r="AM11" s="20">
        <v>5.8940790459430202E-2</v>
      </c>
      <c r="AN11" s="20">
        <v>0.20206796730184801</v>
      </c>
      <c r="AO11" s="20"/>
      <c r="AP11" s="20">
        <v>0.111541837532387</v>
      </c>
      <c r="AQ11" s="20">
        <v>9.1583798082982698E-2</v>
      </c>
      <c r="AR11" s="20"/>
      <c r="AS11" s="20">
        <v>0.10262156196680899</v>
      </c>
      <c r="AT11" s="20">
        <v>0.101112588090606</v>
      </c>
      <c r="AU11" s="20"/>
      <c r="AV11" s="20">
        <v>7.2105813416442399E-2</v>
      </c>
      <c r="AW11" s="20">
        <v>0.108070899263846</v>
      </c>
      <c r="AX11" s="20"/>
      <c r="AY11" s="20">
        <v>9.4559627372850397E-2</v>
      </c>
      <c r="AZ11" s="20">
        <v>9.1089064776262302E-2</v>
      </c>
      <c r="BA11" s="20"/>
      <c r="BB11" s="20">
        <v>9.7291736370178794E-2</v>
      </c>
      <c r="BC11" s="20">
        <v>0.107338351401308</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535</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530</v>
      </c>
      <c r="C9" s="14">
        <v>0.69690867165623804</v>
      </c>
      <c r="D9" s="14">
        <v>0.68125409090612299</v>
      </c>
      <c r="E9" s="14">
        <v>0.71330675933010101</v>
      </c>
      <c r="F9" s="14"/>
      <c r="G9" s="14">
        <v>0.64815080320460705</v>
      </c>
      <c r="H9" s="14">
        <v>0.679263610784137</v>
      </c>
      <c r="I9" s="14">
        <v>0.67371761359845495</v>
      </c>
      <c r="J9" s="14">
        <v>0.675121111651381</v>
      </c>
      <c r="K9" s="14">
        <v>0.71760361653820304</v>
      </c>
      <c r="L9" s="14">
        <v>0.76632993681787998</v>
      </c>
      <c r="M9" s="14"/>
      <c r="N9" s="14">
        <v>0.73431433381722899</v>
      </c>
      <c r="O9" s="14">
        <v>0.67626608396641297</v>
      </c>
      <c r="P9" s="14">
        <v>0.69279161919199705</v>
      </c>
      <c r="Q9" s="14">
        <v>0.67919926943790898</v>
      </c>
      <c r="R9" s="14"/>
      <c r="S9" s="14">
        <v>0.65189613436158</v>
      </c>
      <c r="T9" s="14">
        <v>0.72731969930838503</v>
      </c>
      <c r="U9" s="14">
        <v>0.69089415737662396</v>
      </c>
      <c r="V9" s="14">
        <v>0.705741250260143</v>
      </c>
      <c r="W9" s="14">
        <v>0.72330368372342602</v>
      </c>
      <c r="X9" s="14">
        <v>0.665266534979156</v>
      </c>
      <c r="Y9" s="14">
        <v>0.66859455750447006</v>
      </c>
      <c r="Z9" s="14">
        <v>0.75566475482542295</v>
      </c>
      <c r="AA9" s="14">
        <v>0.69630592068487096</v>
      </c>
      <c r="AB9" s="14">
        <v>0.74393919809556097</v>
      </c>
      <c r="AC9" s="14">
        <v>0.72322883438610797</v>
      </c>
      <c r="AD9" s="14">
        <v>0.61267783795391195</v>
      </c>
      <c r="AE9" s="14"/>
      <c r="AF9" s="14">
        <v>0.75563086651831801</v>
      </c>
      <c r="AG9" s="14">
        <v>0.73203182528871102</v>
      </c>
      <c r="AH9" s="14">
        <v>0.68996567614364201</v>
      </c>
      <c r="AI9" s="14">
        <v>0.62284391682492102</v>
      </c>
      <c r="AJ9" s="14">
        <v>0.61975889401283701</v>
      </c>
      <c r="AK9" s="14"/>
      <c r="AL9" s="14">
        <v>0.70543160793414394</v>
      </c>
      <c r="AM9" s="14">
        <v>0.66504607523620496</v>
      </c>
      <c r="AN9" s="14">
        <v>0.63085229686685096</v>
      </c>
      <c r="AO9" s="14"/>
      <c r="AP9" s="14">
        <v>0.70024378375713603</v>
      </c>
      <c r="AQ9" s="14">
        <v>0.69974873441479801</v>
      </c>
      <c r="AR9" s="14"/>
      <c r="AS9" s="14">
        <v>0.69939542139762201</v>
      </c>
      <c r="AT9" s="14">
        <v>0.70759874456803395</v>
      </c>
      <c r="AU9" s="14"/>
      <c r="AV9" s="14">
        <v>0.69957346738452497</v>
      </c>
      <c r="AW9" s="14">
        <v>0.70384840664253401</v>
      </c>
      <c r="AX9" s="14"/>
      <c r="AY9" s="14">
        <v>0.71421905953042597</v>
      </c>
      <c r="AZ9" s="14">
        <v>0.69756977401925502</v>
      </c>
      <c r="BA9" s="14"/>
      <c r="BB9" s="14">
        <v>0.71520334385934803</v>
      </c>
      <c r="BC9" s="14">
        <v>0.66345425467249397</v>
      </c>
    </row>
    <row r="10" spans="2:55" ht="29" x14ac:dyDescent="0.35">
      <c r="B10" s="15" t="s">
        <v>531</v>
      </c>
      <c r="C10" s="14">
        <v>0.19028255730263799</v>
      </c>
      <c r="D10" s="14">
        <v>0.20100283952905301</v>
      </c>
      <c r="E10" s="14">
        <v>0.17837066900367099</v>
      </c>
      <c r="F10" s="14"/>
      <c r="G10" s="14">
        <v>0.215983039415406</v>
      </c>
      <c r="H10" s="14">
        <v>0.24300740218469599</v>
      </c>
      <c r="I10" s="14">
        <v>0.20432472502266799</v>
      </c>
      <c r="J10" s="14">
        <v>0.18318707242583199</v>
      </c>
      <c r="K10" s="14">
        <v>0.14821517552619601</v>
      </c>
      <c r="L10" s="14">
        <v>0.152683587751827</v>
      </c>
      <c r="M10" s="14"/>
      <c r="N10" s="14">
        <v>0.193134395509171</v>
      </c>
      <c r="O10" s="14">
        <v>0.20582139865906801</v>
      </c>
      <c r="P10" s="14">
        <v>0.174519015095527</v>
      </c>
      <c r="Q10" s="14">
        <v>0.18641228634676099</v>
      </c>
      <c r="R10" s="14"/>
      <c r="S10" s="14">
        <v>0.229106946469535</v>
      </c>
      <c r="T10" s="14">
        <v>0.165458620041191</v>
      </c>
      <c r="U10" s="14">
        <v>0.18876265450265201</v>
      </c>
      <c r="V10" s="14">
        <v>0.182534442899324</v>
      </c>
      <c r="W10" s="14">
        <v>0.17187359377496</v>
      </c>
      <c r="X10" s="14">
        <v>0.24791964379589901</v>
      </c>
      <c r="Y10" s="14">
        <v>0.16846433679360301</v>
      </c>
      <c r="Z10" s="14">
        <v>0.17124065860093601</v>
      </c>
      <c r="AA10" s="14">
        <v>0.20676217117086501</v>
      </c>
      <c r="AB10" s="14">
        <v>0.161391992214582</v>
      </c>
      <c r="AC10" s="14">
        <v>0.14846035231722199</v>
      </c>
      <c r="AD10" s="14">
        <v>0.19390363234142899</v>
      </c>
      <c r="AE10" s="14"/>
      <c r="AF10" s="14">
        <v>0.17095186645199301</v>
      </c>
      <c r="AG10" s="14">
        <v>0.190770861774059</v>
      </c>
      <c r="AH10" s="14">
        <v>0.17984367145310201</v>
      </c>
      <c r="AI10" s="14">
        <v>0.24447268287667201</v>
      </c>
      <c r="AJ10" s="14">
        <v>0.15806964860030401</v>
      </c>
      <c r="AK10" s="14"/>
      <c r="AL10" s="14">
        <v>0.17961856314367899</v>
      </c>
      <c r="AM10" s="14">
        <v>0.26808719907093498</v>
      </c>
      <c r="AN10" s="14">
        <v>0.20580476437800099</v>
      </c>
      <c r="AO10" s="14"/>
      <c r="AP10" s="14">
        <v>0.18549512937620799</v>
      </c>
      <c r="AQ10" s="14">
        <v>0.19462781938899301</v>
      </c>
      <c r="AR10" s="14"/>
      <c r="AS10" s="14">
        <v>0.188326187780883</v>
      </c>
      <c r="AT10" s="14">
        <v>0.18241844368163301</v>
      </c>
      <c r="AU10" s="14"/>
      <c r="AV10" s="14">
        <v>0.21200449257068199</v>
      </c>
      <c r="AW10" s="14">
        <v>0.18387958977141899</v>
      </c>
      <c r="AX10" s="14"/>
      <c r="AY10" s="14">
        <v>0.182766582674943</v>
      </c>
      <c r="AZ10" s="14">
        <v>0.17361961104069901</v>
      </c>
      <c r="BA10" s="14"/>
      <c r="BB10" s="14">
        <v>0.17787332909971201</v>
      </c>
      <c r="BC10" s="14">
        <v>0.20229332543780501</v>
      </c>
    </row>
    <row r="11" spans="2:55" x14ac:dyDescent="0.35">
      <c r="B11" s="15" t="s">
        <v>205</v>
      </c>
      <c r="C11" s="20">
        <v>0.112808771041124</v>
      </c>
      <c r="D11" s="20">
        <v>0.117743069564824</v>
      </c>
      <c r="E11" s="20">
        <v>0.108322571666228</v>
      </c>
      <c r="F11" s="20"/>
      <c r="G11" s="20">
        <v>0.135866157379987</v>
      </c>
      <c r="H11" s="20">
        <v>7.7728987031167096E-2</v>
      </c>
      <c r="I11" s="20">
        <v>0.12195766137887699</v>
      </c>
      <c r="J11" s="20">
        <v>0.14169181592278601</v>
      </c>
      <c r="K11" s="20">
        <v>0.13418120793560101</v>
      </c>
      <c r="L11" s="20">
        <v>8.0986475430293303E-2</v>
      </c>
      <c r="M11" s="20"/>
      <c r="N11" s="20">
        <v>7.2551270673599899E-2</v>
      </c>
      <c r="O11" s="20">
        <v>0.11791251737452001</v>
      </c>
      <c r="P11" s="20">
        <v>0.132689365712476</v>
      </c>
      <c r="Q11" s="20">
        <v>0.13438844421533</v>
      </c>
      <c r="R11" s="20"/>
      <c r="S11" s="20">
        <v>0.118996919168885</v>
      </c>
      <c r="T11" s="20">
        <v>0.10722168065042401</v>
      </c>
      <c r="U11" s="20">
        <v>0.120343188120724</v>
      </c>
      <c r="V11" s="20">
        <v>0.111724306840533</v>
      </c>
      <c r="W11" s="20">
        <v>0.10482272250161299</v>
      </c>
      <c r="X11" s="20">
        <v>8.6813821224945395E-2</v>
      </c>
      <c r="Y11" s="20">
        <v>0.16294110570192699</v>
      </c>
      <c r="Z11" s="20">
        <v>7.3094586573640402E-2</v>
      </c>
      <c r="AA11" s="20">
        <v>9.6931908144264001E-2</v>
      </c>
      <c r="AB11" s="20">
        <v>9.4668809689856998E-2</v>
      </c>
      <c r="AC11" s="20">
        <v>0.12831081329667099</v>
      </c>
      <c r="AD11" s="20">
        <v>0.193418529704659</v>
      </c>
      <c r="AE11" s="20"/>
      <c r="AF11" s="20">
        <v>7.3417267029688593E-2</v>
      </c>
      <c r="AG11" s="20">
        <v>7.7197312937230603E-2</v>
      </c>
      <c r="AH11" s="20">
        <v>0.130190652403256</v>
      </c>
      <c r="AI11" s="20">
        <v>0.132683400298407</v>
      </c>
      <c r="AJ11" s="20">
        <v>0.22217145738685901</v>
      </c>
      <c r="AK11" s="20"/>
      <c r="AL11" s="20">
        <v>0.11494982892217701</v>
      </c>
      <c r="AM11" s="20">
        <v>6.6866725692859896E-2</v>
      </c>
      <c r="AN11" s="20">
        <v>0.16334293875514899</v>
      </c>
      <c r="AO11" s="20"/>
      <c r="AP11" s="20">
        <v>0.11426108686665599</v>
      </c>
      <c r="AQ11" s="20">
        <v>0.105623446196209</v>
      </c>
      <c r="AR11" s="20"/>
      <c r="AS11" s="20">
        <v>0.112278390821495</v>
      </c>
      <c r="AT11" s="20">
        <v>0.109982811750332</v>
      </c>
      <c r="AU11" s="20"/>
      <c r="AV11" s="20">
        <v>8.8422040044793204E-2</v>
      </c>
      <c r="AW11" s="20">
        <v>0.112272003586047</v>
      </c>
      <c r="AX11" s="20"/>
      <c r="AY11" s="20">
        <v>0.103014357794631</v>
      </c>
      <c r="AZ11" s="20">
        <v>0.128810614940046</v>
      </c>
      <c r="BA11" s="20"/>
      <c r="BB11" s="20">
        <v>0.10692332704094</v>
      </c>
      <c r="BC11" s="20">
        <v>0.13425241988970199</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536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530</v>
      </c>
      <c r="C9" s="14">
        <v>0.203110975868593</v>
      </c>
      <c r="D9" s="14">
        <v>0.21825032381218701</v>
      </c>
      <c r="E9" s="14">
        <v>0.18892559216010499</v>
      </c>
      <c r="F9" s="14"/>
      <c r="G9" s="14">
        <v>0.27737040386355399</v>
      </c>
      <c r="H9" s="14">
        <v>0.30110788890267698</v>
      </c>
      <c r="I9" s="14">
        <v>0.24879777696601699</v>
      </c>
      <c r="J9" s="14">
        <v>0.18003758243008999</v>
      </c>
      <c r="K9" s="14">
        <v>0.13184934742250701</v>
      </c>
      <c r="L9" s="14">
        <v>0.103155400217058</v>
      </c>
      <c r="M9" s="14"/>
      <c r="N9" s="14">
        <v>0.214553327090588</v>
      </c>
      <c r="O9" s="14">
        <v>0.18081874200770201</v>
      </c>
      <c r="P9" s="14">
        <v>0.2247914697501</v>
      </c>
      <c r="Q9" s="14">
        <v>0.19457121388688201</v>
      </c>
      <c r="R9" s="14"/>
      <c r="S9" s="14">
        <v>0.25920465755023198</v>
      </c>
      <c r="T9" s="14">
        <v>0.16036243317741899</v>
      </c>
      <c r="U9" s="14">
        <v>0.15663215972569999</v>
      </c>
      <c r="V9" s="14">
        <v>0.20000245263595401</v>
      </c>
      <c r="W9" s="14">
        <v>0.20289859517478001</v>
      </c>
      <c r="X9" s="14">
        <v>0.25872451068997998</v>
      </c>
      <c r="Y9" s="14">
        <v>0.215992418142501</v>
      </c>
      <c r="Z9" s="14">
        <v>0.169430248895307</v>
      </c>
      <c r="AA9" s="14">
        <v>0.244476072936721</v>
      </c>
      <c r="AB9" s="14">
        <v>0.209123896945623</v>
      </c>
      <c r="AC9" s="14">
        <v>8.3314491037459901E-2</v>
      </c>
      <c r="AD9" s="14">
        <v>0.13558966789548399</v>
      </c>
      <c r="AE9" s="14"/>
      <c r="AF9" s="14">
        <v>0.193919986175354</v>
      </c>
      <c r="AG9" s="14">
        <v>0.24772306336049199</v>
      </c>
      <c r="AH9" s="14">
        <v>0.17612571133020599</v>
      </c>
      <c r="AI9" s="14">
        <v>0.18614827156142399</v>
      </c>
      <c r="AJ9" s="14">
        <v>0.18223355724607601</v>
      </c>
      <c r="AK9" s="14"/>
      <c r="AL9" s="14">
        <v>0.18365013406435099</v>
      </c>
      <c r="AM9" s="14">
        <v>0.396430493092914</v>
      </c>
      <c r="AN9" s="14">
        <v>0.140607557578077</v>
      </c>
      <c r="AO9" s="14"/>
      <c r="AP9" s="14">
        <v>0.20296656748519601</v>
      </c>
      <c r="AQ9" s="14">
        <v>0.20553604208234599</v>
      </c>
      <c r="AR9" s="14"/>
      <c r="AS9" s="14">
        <v>0.220458529055932</v>
      </c>
      <c r="AT9" s="14">
        <v>0.17299088906628399</v>
      </c>
      <c r="AU9" s="14"/>
      <c r="AV9" s="14">
        <v>0.300086278726164</v>
      </c>
      <c r="AW9" s="14">
        <v>0.169171564102054</v>
      </c>
      <c r="AX9" s="14"/>
      <c r="AY9" s="14">
        <v>0.22139746369580099</v>
      </c>
      <c r="AZ9" s="14">
        <v>0.16185406327322299</v>
      </c>
      <c r="BA9" s="14"/>
      <c r="BB9" s="14">
        <v>0.21483980738108699</v>
      </c>
      <c r="BC9" s="14">
        <v>0.17301367322818101</v>
      </c>
    </row>
    <row r="10" spans="2:55" ht="29" x14ac:dyDescent="0.35">
      <c r="B10" s="15" t="s">
        <v>531</v>
      </c>
      <c r="C10" s="14">
        <v>0.56428175020510296</v>
      </c>
      <c r="D10" s="14">
        <v>0.54737253246778605</v>
      </c>
      <c r="E10" s="14">
        <v>0.57951077325890399</v>
      </c>
      <c r="F10" s="14"/>
      <c r="G10" s="14">
        <v>0.54311570009150101</v>
      </c>
      <c r="H10" s="14">
        <v>0.55501619693170401</v>
      </c>
      <c r="I10" s="14">
        <v>0.51301033851550004</v>
      </c>
      <c r="J10" s="14">
        <v>0.53452401257753401</v>
      </c>
      <c r="K10" s="14">
        <v>0.57671153249935403</v>
      </c>
      <c r="L10" s="14">
        <v>0.64345016518430398</v>
      </c>
      <c r="M10" s="14"/>
      <c r="N10" s="14">
        <v>0.59848243463252504</v>
      </c>
      <c r="O10" s="14">
        <v>0.58328916130235997</v>
      </c>
      <c r="P10" s="14">
        <v>0.50357439981355101</v>
      </c>
      <c r="Q10" s="14">
        <v>0.55940846135079103</v>
      </c>
      <c r="R10" s="14"/>
      <c r="S10" s="14">
        <v>0.53241432925632404</v>
      </c>
      <c r="T10" s="14">
        <v>0.55496515650616696</v>
      </c>
      <c r="U10" s="14">
        <v>0.60266201811073705</v>
      </c>
      <c r="V10" s="14">
        <v>0.54735500461653197</v>
      </c>
      <c r="W10" s="14">
        <v>0.56350682479870495</v>
      </c>
      <c r="X10" s="14">
        <v>0.59332098661388899</v>
      </c>
      <c r="Y10" s="14">
        <v>0.54202009761793102</v>
      </c>
      <c r="Z10" s="14">
        <v>0.58547929418815903</v>
      </c>
      <c r="AA10" s="14">
        <v>0.54987509421112302</v>
      </c>
      <c r="AB10" s="14">
        <v>0.57602019247304703</v>
      </c>
      <c r="AC10" s="14">
        <v>0.59495771656360597</v>
      </c>
      <c r="AD10" s="14">
        <v>0.61355040836144903</v>
      </c>
      <c r="AE10" s="14"/>
      <c r="AF10" s="14">
        <v>0.58939494506585799</v>
      </c>
      <c r="AG10" s="14">
        <v>0.54729790179434301</v>
      </c>
      <c r="AH10" s="14">
        <v>0.62013380488288705</v>
      </c>
      <c r="AI10" s="14">
        <v>0.55275874527248703</v>
      </c>
      <c r="AJ10" s="14">
        <v>0.59251413886993798</v>
      </c>
      <c r="AK10" s="14"/>
      <c r="AL10" s="14">
        <v>0.57555447239720703</v>
      </c>
      <c r="AM10" s="14">
        <v>0.50105519806154997</v>
      </c>
      <c r="AN10" s="14">
        <v>0.514220043090441</v>
      </c>
      <c r="AO10" s="14"/>
      <c r="AP10" s="14">
        <v>0.54201839126551299</v>
      </c>
      <c r="AQ10" s="14">
        <v>0.58631546463211204</v>
      </c>
      <c r="AR10" s="14"/>
      <c r="AS10" s="14">
        <v>0.55339986567603905</v>
      </c>
      <c r="AT10" s="14">
        <v>0.59553871329701702</v>
      </c>
      <c r="AU10" s="14"/>
      <c r="AV10" s="14">
        <v>0.54676716083188603</v>
      </c>
      <c r="AW10" s="14">
        <v>0.57913836495414295</v>
      </c>
      <c r="AX10" s="14"/>
      <c r="AY10" s="14">
        <v>0.57103846086180798</v>
      </c>
      <c r="AZ10" s="14">
        <v>0.584405549765458</v>
      </c>
      <c r="BA10" s="14"/>
      <c r="BB10" s="14">
        <v>0.57340037186650294</v>
      </c>
      <c r="BC10" s="14">
        <v>0.54374871459364804</v>
      </c>
    </row>
    <row r="11" spans="2:55" x14ac:dyDescent="0.35">
      <c r="B11" s="15" t="s">
        <v>205</v>
      </c>
      <c r="C11" s="20">
        <v>0.23260727392630501</v>
      </c>
      <c r="D11" s="20">
        <v>0.23437714372002799</v>
      </c>
      <c r="E11" s="20">
        <v>0.231563634580991</v>
      </c>
      <c r="F11" s="20"/>
      <c r="G11" s="20">
        <v>0.179513896044945</v>
      </c>
      <c r="H11" s="20">
        <v>0.14387591416561901</v>
      </c>
      <c r="I11" s="20">
        <v>0.238191884518483</v>
      </c>
      <c r="J11" s="20">
        <v>0.28543840499237599</v>
      </c>
      <c r="K11" s="20">
        <v>0.29143912007813899</v>
      </c>
      <c r="L11" s="20">
        <v>0.25339443459863797</v>
      </c>
      <c r="M11" s="20"/>
      <c r="N11" s="20">
        <v>0.18696423827688699</v>
      </c>
      <c r="O11" s="20">
        <v>0.23589209668993699</v>
      </c>
      <c r="P11" s="20">
        <v>0.27163413043634899</v>
      </c>
      <c r="Q11" s="20">
        <v>0.24602032476232699</v>
      </c>
      <c r="R11" s="20"/>
      <c r="S11" s="20">
        <v>0.20838101319344399</v>
      </c>
      <c r="T11" s="20">
        <v>0.28467241031641399</v>
      </c>
      <c r="U11" s="20">
        <v>0.24070582216356301</v>
      </c>
      <c r="V11" s="20">
        <v>0.25264254274751402</v>
      </c>
      <c r="W11" s="20">
        <v>0.23359458002651501</v>
      </c>
      <c r="X11" s="20">
        <v>0.147954502696131</v>
      </c>
      <c r="Y11" s="20">
        <v>0.24198748423956801</v>
      </c>
      <c r="Z11" s="20">
        <v>0.245090456916534</v>
      </c>
      <c r="AA11" s="20">
        <v>0.20564883285215699</v>
      </c>
      <c r="AB11" s="20">
        <v>0.21485591058133099</v>
      </c>
      <c r="AC11" s="20">
        <v>0.32172779239893401</v>
      </c>
      <c r="AD11" s="20">
        <v>0.25085992374306698</v>
      </c>
      <c r="AE11" s="20"/>
      <c r="AF11" s="20">
        <v>0.21668506875878801</v>
      </c>
      <c r="AG11" s="20">
        <v>0.204979034845166</v>
      </c>
      <c r="AH11" s="20">
        <v>0.20374048378690701</v>
      </c>
      <c r="AI11" s="20">
        <v>0.26109298316608898</v>
      </c>
      <c r="AJ11" s="20">
        <v>0.22525230388398601</v>
      </c>
      <c r="AK11" s="20"/>
      <c r="AL11" s="20">
        <v>0.24079539353844201</v>
      </c>
      <c r="AM11" s="20">
        <v>0.102514308845536</v>
      </c>
      <c r="AN11" s="20">
        <v>0.34517239933148203</v>
      </c>
      <c r="AO11" s="20"/>
      <c r="AP11" s="20">
        <v>0.25501504124929097</v>
      </c>
      <c r="AQ11" s="20">
        <v>0.208148493285542</v>
      </c>
      <c r="AR11" s="20"/>
      <c r="AS11" s="20">
        <v>0.22614160526802901</v>
      </c>
      <c r="AT11" s="20">
        <v>0.23147039763669899</v>
      </c>
      <c r="AU11" s="20"/>
      <c r="AV11" s="20">
        <v>0.15314656044194999</v>
      </c>
      <c r="AW11" s="20">
        <v>0.25169007094380302</v>
      </c>
      <c r="AX11" s="20"/>
      <c r="AY11" s="20">
        <v>0.207564075442391</v>
      </c>
      <c r="AZ11" s="20">
        <v>0.25374038696131801</v>
      </c>
      <c r="BA11" s="20"/>
      <c r="BB11" s="20">
        <v>0.21175982075241001</v>
      </c>
      <c r="BC11" s="20">
        <v>0.28323761217817101</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B2:F19"/>
  <sheetViews>
    <sheetView showGridLines="0" workbookViewId="0">
      <pane xSplit="2" topLeftCell="C1" activePane="topRight" state="frozen"/>
      <selection pane="topRight" activeCell="D2" sqref="D2:F2"/>
    </sheetView>
  </sheetViews>
  <sheetFormatPr defaultColWidth="10.90625" defaultRowHeight="14.5" x14ac:dyDescent="0.35"/>
  <cols>
    <col min="2" max="2" width="25.7265625" customWidth="1"/>
    <col min="3" max="6" width="20.7265625" customWidth="1"/>
  </cols>
  <sheetData>
    <row r="2" spans="2:6" ht="40" customHeight="1" x14ac:dyDescent="0.35">
      <c r="D2" s="29" t="s">
        <v>545</v>
      </c>
      <c r="E2" s="26"/>
      <c r="F2" s="26"/>
    </row>
    <row r="6" spans="2:6" ht="50" customHeight="1" x14ac:dyDescent="0.35">
      <c r="B6" s="17" t="s">
        <v>14</v>
      </c>
      <c r="C6" s="17" t="s">
        <v>537</v>
      </c>
      <c r="D6" s="17" t="s">
        <v>538</v>
      </c>
      <c r="E6" s="17" t="s">
        <v>539</v>
      </c>
    </row>
    <row r="7" spans="2:6" x14ac:dyDescent="0.35">
      <c r="B7" s="15" t="s">
        <v>540</v>
      </c>
      <c r="C7" s="14">
        <v>0.31177444341052502</v>
      </c>
      <c r="D7" s="14">
        <v>0.30379057471443799</v>
      </c>
      <c r="E7" s="14">
        <v>0.30689411975172798</v>
      </c>
    </row>
    <row r="8" spans="2:6" x14ac:dyDescent="0.35">
      <c r="B8" s="15" t="s">
        <v>541</v>
      </c>
      <c r="C8" s="14">
        <v>0.47905073188763703</v>
      </c>
      <c r="D8" s="14">
        <v>0.48682654079882698</v>
      </c>
      <c r="E8" s="14">
        <v>0.50064015203533696</v>
      </c>
    </row>
    <row r="9" spans="2:6" x14ac:dyDescent="0.35">
      <c r="B9" s="15" t="s">
        <v>542</v>
      </c>
      <c r="C9" s="14">
        <v>0.14423581376531999</v>
      </c>
      <c r="D9" s="14">
        <v>0.14190954773397799</v>
      </c>
      <c r="E9" s="14">
        <v>0.14168850042042799</v>
      </c>
    </row>
    <row r="10" spans="2:6" x14ac:dyDescent="0.35">
      <c r="B10" s="15" t="s">
        <v>543</v>
      </c>
      <c r="C10" s="14">
        <v>3.9274465691474199E-2</v>
      </c>
      <c r="D10" s="14">
        <v>4.1487646626748101E-2</v>
      </c>
      <c r="E10" s="14">
        <v>2.67517375604426E-2</v>
      </c>
    </row>
    <row r="11" spans="2:6" x14ac:dyDescent="0.35">
      <c r="B11" s="15" t="s">
        <v>544</v>
      </c>
      <c r="C11" s="14">
        <v>1.006545197543E-2</v>
      </c>
      <c r="D11" s="14">
        <v>9.2852048609050695E-3</v>
      </c>
      <c r="E11" s="14">
        <v>6.2562936566565698E-3</v>
      </c>
    </row>
    <row r="12" spans="2:6" x14ac:dyDescent="0.35">
      <c r="B12" s="15" t="s">
        <v>205</v>
      </c>
      <c r="C12" s="14">
        <v>1.55990932696135E-2</v>
      </c>
      <c r="D12" s="14">
        <v>1.6700485265103902E-2</v>
      </c>
      <c r="E12" s="14">
        <v>1.77691965754085E-2</v>
      </c>
    </row>
    <row r="13" spans="2:6" x14ac:dyDescent="0.35">
      <c r="B13" s="16"/>
      <c r="C13" s="16"/>
      <c r="D13" s="16"/>
      <c r="E13" s="16"/>
    </row>
    <row r="14" spans="2:6" x14ac:dyDescent="0.35">
      <c r="B14" t="s">
        <v>81</v>
      </c>
    </row>
    <row r="15" spans="2:6" x14ac:dyDescent="0.35">
      <c r="B15" t="s">
        <v>630</v>
      </c>
    </row>
    <row r="19" spans="2:2" x14ac:dyDescent="0.35">
      <c r="B19" s="8" t="str">
        <f>HYPERLINK("#'Contents'!A1", "Return to Contents")</f>
        <v>Return to Contents</v>
      </c>
    </row>
  </sheetData>
  <mergeCells count="1">
    <mergeCell ref="D2:F2"/>
  </mergeCells>
  <pageMargins left="0.7" right="0.7" top="0.75" bottom="0.75" header="0.3" footer="0.3"/>
  <pageSetup paperSize="9"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I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9" width="20.7265625" customWidth="1"/>
  </cols>
  <sheetData>
    <row r="2" spans="2:9" ht="40" customHeight="1" x14ac:dyDescent="0.35">
      <c r="D2" s="29" t="s">
        <v>106</v>
      </c>
      <c r="E2" s="26"/>
      <c r="F2" s="26"/>
      <c r="G2" s="26"/>
      <c r="H2" s="26"/>
      <c r="I2" s="26"/>
    </row>
    <row r="6" spans="2:9" ht="50" customHeight="1" x14ac:dyDescent="0.35">
      <c r="B6" s="17" t="s">
        <v>14</v>
      </c>
      <c r="C6" s="17" t="s">
        <v>97</v>
      </c>
      <c r="D6" s="17" t="s">
        <v>98</v>
      </c>
      <c r="E6" s="17" t="s">
        <v>99</v>
      </c>
      <c r="F6" s="17" t="s">
        <v>100</v>
      </c>
      <c r="G6" s="17" t="s">
        <v>101</v>
      </c>
      <c r="H6" s="17" t="s">
        <v>102</v>
      </c>
    </row>
    <row r="7" spans="2:9" x14ac:dyDescent="0.35">
      <c r="B7" s="15" t="s">
        <v>103</v>
      </c>
      <c r="C7" s="14">
        <v>0.61654116338988096</v>
      </c>
      <c r="D7" s="14">
        <v>0.35341835860707699</v>
      </c>
      <c r="E7" s="14">
        <v>0.41908509792978998</v>
      </c>
      <c r="F7" s="14">
        <v>0.21681072707642099</v>
      </c>
      <c r="G7" s="14">
        <v>0.22884531473918099</v>
      </c>
      <c r="H7" s="14">
        <v>0.34740543323543899</v>
      </c>
    </row>
    <row r="8" spans="2:9" x14ac:dyDescent="0.35">
      <c r="B8" s="15" t="s">
        <v>104</v>
      </c>
      <c r="C8" s="14">
        <v>0.36483569727957499</v>
      </c>
      <c r="D8" s="14">
        <v>0.62631069230110503</v>
      </c>
      <c r="E8" s="14">
        <v>0.55804197973137704</v>
      </c>
      <c r="F8" s="14">
        <v>0.74712921436867297</v>
      </c>
      <c r="G8" s="14">
        <v>0.74001598780635502</v>
      </c>
      <c r="H8" s="14">
        <v>0.617633609052472</v>
      </c>
    </row>
    <row r="9" spans="2:9" x14ac:dyDescent="0.35">
      <c r="B9" s="15" t="s">
        <v>105</v>
      </c>
      <c r="C9" s="14">
        <v>1.8623139330543801E-2</v>
      </c>
      <c r="D9" s="14">
        <v>2.0270949091818102E-2</v>
      </c>
      <c r="E9" s="14">
        <v>2.2872922338833101E-2</v>
      </c>
      <c r="F9" s="14">
        <v>3.6060058554906502E-2</v>
      </c>
      <c r="G9" s="14">
        <v>3.1138697454464102E-2</v>
      </c>
      <c r="H9" s="14">
        <v>3.4960957712088202E-2</v>
      </c>
    </row>
    <row r="10" spans="2:9" x14ac:dyDescent="0.35">
      <c r="B10" s="16"/>
      <c r="C10" s="16"/>
      <c r="D10" s="16"/>
      <c r="E10" s="16"/>
      <c r="F10" s="16"/>
      <c r="G10" s="16"/>
      <c r="H10" s="16"/>
    </row>
    <row r="11" spans="2:9" x14ac:dyDescent="0.35">
      <c r="B11" t="s">
        <v>81</v>
      </c>
    </row>
    <row r="12" spans="2:9" x14ac:dyDescent="0.35">
      <c r="B12" t="s">
        <v>630</v>
      </c>
    </row>
    <row r="16" spans="2:9" x14ac:dyDescent="0.35">
      <c r="B16" s="8" t="str">
        <f>HYPERLINK("#'Contents'!A1", "Return to Contents")</f>
        <v>Return to Contents</v>
      </c>
    </row>
  </sheetData>
  <mergeCells count="1">
    <mergeCell ref="D2:I2"/>
  </mergeCells>
  <pageMargins left="0.7" right="0.7" top="0.75" bottom="0.75" header="0.3" footer="0.3"/>
  <pageSetup paperSize="9" orientation="portrait" horizontalDpi="300" verticalDpi="300"/>
  <drawing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B2:BC19"/>
  <sheetViews>
    <sheetView showGridLines="0" workbookViewId="0">
      <pane xSplit="2" topLeftCell="C1" activePane="topRight" state="frozen"/>
      <selection pane="topRight" activeCell="B19" sqref="B19"/>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546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540</v>
      </c>
      <c r="C9" s="14">
        <v>0.31177444341052502</v>
      </c>
      <c r="D9" s="14">
        <v>0.31740853852745898</v>
      </c>
      <c r="E9" s="14">
        <v>0.30523402758066198</v>
      </c>
      <c r="F9" s="14"/>
      <c r="G9" s="14">
        <v>0.31817339758716001</v>
      </c>
      <c r="H9" s="14">
        <v>0.301680859683365</v>
      </c>
      <c r="I9" s="14">
        <v>0.299969250939634</v>
      </c>
      <c r="J9" s="14">
        <v>0.33485092060805299</v>
      </c>
      <c r="K9" s="14">
        <v>0.32614300779007099</v>
      </c>
      <c r="L9" s="14">
        <v>0.29699174180341398</v>
      </c>
      <c r="M9" s="14"/>
      <c r="N9" s="14">
        <v>0.335513560087775</v>
      </c>
      <c r="O9" s="14">
        <v>0.26512787066868099</v>
      </c>
      <c r="P9" s="14">
        <v>0.334988480599547</v>
      </c>
      <c r="Q9" s="14">
        <v>0.31459799386433601</v>
      </c>
      <c r="R9" s="14"/>
      <c r="S9" s="14">
        <v>0.33057244996823199</v>
      </c>
      <c r="T9" s="14">
        <v>0.31661972384057102</v>
      </c>
      <c r="U9" s="14">
        <v>0.29310157350412402</v>
      </c>
      <c r="V9" s="14">
        <v>0.369725447543159</v>
      </c>
      <c r="W9" s="14">
        <v>0.269934213374868</v>
      </c>
      <c r="X9" s="14">
        <v>0.29122855363057099</v>
      </c>
      <c r="Y9" s="14">
        <v>0.20801484946902599</v>
      </c>
      <c r="Z9" s="14">
        <v>0.31447084454539498</v>
      </c>
      <c r="AA9" s="14">
        <v>0.347797267752744</v>
      </c>
      <c r="AB9" s="14">
        <v>0.31127686431130203</v>
      </c>
      <c r="AC9" s="14">
        <v>0.35615031661966901</v>
      </c>
      <c r="AD9" s="14">
        <v>0.30629677699470398</v>
      </c>
      <c r="AE9" s="14"/>
      <c r="AF9" s="14">
        <v>0.29795871501696902</v>
      </c>
      <c r="AG9" s="14">
        <v>0.37587863195132198</v>
      </c>
      <c r="AH9" s="14">
        <v>0.33549600957364101</v>
      </c>
      <c r="AI9" s="14">
        <v>0.23947608678625701</v>
      </c>
      <c r="AJ9" s="14">
        <v>0.344844523798567</v>
      </c>
      <c r="AK9" s="14"/>
      <c r="AL9" s="14">
        <v>0.30332574352184299</v>
      </c>
      <c r="AM9" s="14">
        <v>0.38782811596664601</v>
      </c>
      <c r="AN9" s="14">
        <v>0.29857137981426901</v>
      </c>
      <c r="AO9" s="14"/>
      <c r="AP9" s="14">
        <v>0.26800939642127303</v>
      </c>
      <c r="AQ9" s="14">
        <v>0.34672611773693501</v>
      </c>
      <c r="AR9" s="14"/>
      <c r="AS9" s="14">
        <v>0.31289926971981102</v>
      </c>
      <c r="AT9" s="14">
        <v>0.31938443963609903</v>
      </c>
      <c r="AU9" s="14"/>
      <c r="AV9" s="14">
        <v>0.33881277388317299</v>
      </c>
      <c r="AW9" s="14">
        <v>0.30839618029121202</v>
      </c>
      <c r="AX9" s="14"/>
      <c r="AY9" s="14">
        <v>0.33418058390654298</v>
      </c>
      <c r="AZ9" s="14">
        <v>0.26008905627330298</v>
      </c>
      <c r="BA9" s="14"/>
      <c r="BB9" s="14">
        <v>0.334878325724139</v>
      </c>
      <c r="BC9" s="14">
        <v>0.29993277713809002</v>
      </c>
    </row>
    <row r="10" spans="2:55" x14ac:dyDescent="0.35">
      <c r="B10" s="15" t="s">
        <v>541</v>
      </c>
      <c r="C10" s="14">
        <v>0.47905073188763703</v>
      </c>
      <c r="D10" s="14">
        <v>0.472361609501321</v>
      </c>
      <c r="E10" s="14">
        <v>0.48600572715450502</v>
      </c>
      <c r="F10" s="14"/>
      <c r="G10" s="14">
        <v>0.44350284781502303</v>
      </c>
      <c r="H10" s="14">
        <v>0.46901036721328399</v>
      </c>
      <c r="I10" s="14">
        <v>0.50674157798958697</v>
      </c>
      <c r="J10" s="14">
        <v>0.460239570091103</v>
      </c>
      <c r="K10" s="14">
        <v>0.47607601223846802</v>
      </c>
      <c r="L10" s="14">
        <v>0.50557318952494301</v>
      </c>
      <c r="M10" s="14"/>
      <c r="N10" s="14">
        <v>0.49108302089457501</v>
      </c>
      <c r="O10" s="14">
        <v>0.496466756091621</v>
      </c>
      <c r="P10" s="14">
        <v>0.46149206254935299</v>
      </c>
      <c r="Q10" s="14">
        <v>0.46329175793996802</v>
      </c>
      <c r="R10" s="14"/>
      <c r="S10" s="14">
        <v>0.44975530323033602</v>
      </c>
      <c r="T10" s="14">
        <v>0.50218983909989101</v>
      </c>
      <c r="U10" s="14">
        <v>0.50880136564654999</v>
      </c>
      <c r="V10" s="14">
        <v>0.42409566258236497</v>
      </c>
      <c r="W10" s="14">
        <v>0.55430694320829799</v>
      </c>
      <c r="X10" s="14">
        <v>0.49899040715515403</v>
      </c>
      <c r="Y10" s="14">
        <v>0.512513960070894</v>
      </c>
      <c r="Z10" s="14">
        <v>0.48762805642975898</v>
      </c>
      <c r="AA10" s="14">
        <v>0.45903288888499899</v>
      </c>
      <c r="AB10" s="14">
        <v>0.443925675085516</v>
      </c>
      <c r="AC10" s="14">
        <v>0.43340298815997602</v>
      </c>
      <c r="AD10" s="14">
        <v>0.51945407824910905</v>
      </c>
      <c r="AE10" s="14"/>
      <c r="AF10" s="14">
        <v>0.46788856921510402</v>
      </c>
      <c r="AG10" s="14">
        <v>0.469467618754698</v>
      </c>
      <c r="AH10" s="14">
        <v>0.49482356288759899</v>
      </c>
      <c r="AI10" s="14">
        <v>0.52411103890272603</v>
      </c>
      <c r="AJ10" s="14">
        <v>0.47248979942735803</v>
      </c>
      <c r="AK10" s="14"/>
      <c r="AL10" s="14">
        <v>0.49182530072038</v>
      </c>
      <c r="AM10" s="14">
        <v>0.42933798825499297</v>
      </c>
      <c r="AN10" s="14">
        <v>0.38350272993450701</v>
      </c>
      <c r="AO10" s="14"/>
      <c r="AP10" s="14">
        <v>0.49229213070598099</v>
      </c>
      <c r="AQ10" s="14">
        <v>0.47299890252051202</v>
      </c>
      <c r="AR10" s="14"/>
      <c r="AS10" s="14">
        <v>0.47313304487187602</v>
      </c>
      <c r="AT10" s="14">
        <v>0.493332486460208</v>
      </c>
      <c r="AU10" s="14"/>
      <c r="AV10" s="14">
        <v>0.45628395641019598</v>
      </c>
      <c r="AW10" s="14">
        <v>0.48993998707489</v>
      </c>
      <c r="AX10" s="14"/>
      <c r="AY10" s="14">
        <v>0.46595315819305999</v>
      </c>
      <c r="AZ10" s="14">
        <v>0.52829669098083498</v>
      </c>
      <c r="BA10" s="14"/>
      <c r="BB10" s="14">
        <v>0.48078259913801702</v>
      </c>
      <c r="BC10" s="14">
        <v>0.46351005959756902</v>
      </c>
    </row>
    <row r="11" spans="2:55" x14ac:dyDescent="0.35">
      <c r="B11" s="15" t="s">
        <v>542</v>
      </c>
      <c r="C11" s="14">
        <v>0.14423581376531999</v>
      </c>
      <c r="D11" s="14">
        <v>0.141851980454544</v>
      </c>
      <c r="E11" s="14">
        <v>0.14698806539180001</v>
      </c>
      <c r="F11" s="14"/>
      <c r="G11" s="14">
        <v>0.156545023964208</v>
      </c>
      <c r="H11" s="14">
        <v>0.162711736646837</v>
      </c>
      <c r="I11" s="14">
        <v>0.12428616303639201</v>
      </c>
      <c r="J11" s="14">
        <v>0.13848083456525201</v>
      </c>
      <c r="K11" s="14">
        <v>0.148622965245442</v>
      </c>
      <c r="L11" s="14">
        <v>0.138930098103724</v>
      </c>
      <c r="M11" s="14"/>
      <c r="N11" s="14">
        <v>0.118507883227199</v>
      </c>
      <c r="O11" s="14">
        <v>0.16327461088964301</v>
      </c>
      <c r="P11" s="14">
        <v>0.13526684608804301</v>
      </c>
      <c r="Q11" s="14">
        <v>0.15932140438551901</v>
      </c>
      <c r="R11" s="14"/>
      <c r="S11" s="14">
        <v>0.160315237493762</v>
      </c>
      <c r="T11" s="14">
        <v>0.103467799062732</v>
      </c>
      <c r="U11" s="14">
        <v>0.12507602906000401</v>
      </c>
      <c r="V11" s="14">
        <v>0.165316150761222</v>
      </c>
      <c r="W11" s="14">
        <v>0.11795861752226899</v>
      </c>
      <c r="X11" s="14">
        <v>0.12540896101565199</v>
      </c>
      <c r="Y11" s="14">
        <v>0.193141748153144</v>
      </c>
      <c r="Z11" s="14">
        <v>0.14983445166520601</v>
      </c>
      <c r="AA11" s="14">
        <v>0.121857739501383</v>
      </c>
      <c r="AB11" s="14">
        <v>0.167390285144393</v>
      </c>
      <c r="AC11" s="14">
        <v>0.19132528077380001</v>
      </c>
      <c r="AD11" s="14">
        <v>0.14783928051973799</v>
      </c>
      <c r="AE11" s="14"/>
      <c r="AF11" s="14">
        <v>0.16831873697928501</v>
      </c>
      <c r="AG11" s="14">
        <v>0.115408286087822</v>
      </c>
      <c r="AH11" s="14">
        <v>0.11660997905342101</v>
      </c>
      <c r="AI11" s="14">
        <v>0.150293454229873</v>
      </c>
      <c r="AJ11" s="14">
        <v>0.122749887198752</v>
      </c>
      <c r="AK11" s="14"/>
      <c r="AL11" s="14">
        <v>0.14248786286690501</v>
      </c>
      <c r="AM11" s="14">
        <v>0.125463263394507</v>
      </c>
      <c r="AN11" s="14">
        <v>0.202562458013193</v>
      </c>
      <c r="AO11" s="14"/>
      <c r="AP11" s="14">
        <v>0.158407927392228</v>
      </c>
      <c r="AQ11" s="14">
        <v>0.12887664356675599</v>
      </c>
      <c r="AR11" s="14"/>
      <c r="AS11" s="14">
        <v>0.15281508363558</v>
      </c>
      <c r="AT11" s="14">
        <v>0.12106833238973699</v>
      </c>
      <c r="AU11" s="14"/>
      <c r="AV11" s="14">
        <v>0.144284385329849</v>
      </c>
      <c r="AW11" s="14">
        <v>0.13738982000342101</v>
      </c>
      <c r="AX11" s="14"/>
      <c r="AY11" s="14">
        <v>0.140235284532156</v>
      </c>
      <c r="AZ11" s="14">
        <v>0.12260271931941601</v>
      </c>
      <c r="BA11" s="14"/>
      <c r="BB11" s="14">
        <v>0.127495727205934</v>
      </c>
      <c r="BC11" s="14">
        <v>0.14010934629635</v>
      </c>
    </row>
    <row r="12" spans="2:55" x14ac:dyDescent="0.35">
      <c r="B12" s="15" t="s">
        <v>543</v>
      </c>
      <c r="C12" s="14">
        <v>3.9274465691474199E-2</v>
      </c>
      <c r="D12" s="14">
        <v>3.91825945276153E-2</v>
      </c>
      <c r="E12" s="14">
        <v>3.9479764767097802E-2</v>
      </c>
      <c r="F12" s="14"/>
      <c r="G12" s="14">
        <v>4.8556982323303299E-2</v>
      </c>
      <c r="H12" s="14">
        <v>3.9317539034539703E-2</v>
      </c>
      <c r="I12" s="14">
        <v>4.9024240663586398E-2</v>
      </c>
      <c r="J12" s="14">
        <v>4.1061253926829702E-2</v>
      </c>
      <c r="K12" s="14">
        <v>2.2665849944674899E-2</v>
      </c>
      <c r="L12" s="14">
        <v>3.4853133449501798E-2</v>
      </c>
      <c r="M12" s="14"/>
      <c r="N12" s="14">
        <v>3.43463023159752E-2</v>
      </c>
      <c r="O12" s="14">
        <v>4.5382420608709999E-2</v>
      </c>
      <c r="P12" s="14">
        <v>3.5168658928587802E-2</v>
      </c>
      <c r="Q12" s="14">
        <v>4.21639224372857E-2</v>
      </c>
      <c r="R12" s="14"/>
      <c r="S12" s="14">
        <v>4.0059979113564098E-2</v>
      </c>
      <c r="T12" s="14">
        <v>4.4749961909182401E-2</v>
      </c>
      <c r="U12" s="14">
        <v>4.7341388601040001E-2</v>
      </c>
      <c r="V12" s="14">
        <v>2.0451505469184499E-2</v>
      </c>
      <c r="W12" s="14">
        <v>4.1150917813454903E-2</v>
      </c>
      <c r="X12" s="14">
        <v>5.9702211233990297E-2</v>
      </c>
      <c r="Y12" s="14">
        <v>7.50022780019719E-2</v>
      </c>
      <c r="Z12" s="14">
        <v>2.2002778352038999E-2</v>
      </c>
      <c r="AA12" s="14">
        <v>3.2640510576572801E-2</v>
      </c>
      <c r="AB12" s="14">
        <v>3.3615153383021797E-2</v>
      </c>
      <c r="AC12" s="14">
        <v>9.8675661687450695E-3</v>
      </c>
      <c r="AD12" s="14">
        <v>0</v>
      </c>
      <c r="AE12" s="14"/>
      <c r="AF12" s="14">
        <v>3.57144863773282E-2</v>
      </c>
      <c r="AG12" s="14">
        <v>2.5584035076377201E-2</v>
      </c>
      <c r="AH12" s="14">
        <v>3.9649394088485501E-2</v>
      </c>
      <c r="AI12" s="14">
        <v>5.49361878788878E-2</v>
      </c>
      <c r="AJ12" s="14">
        <v>5.02747448681026E-2</v>
      </c>
      <c r="AK12" s="14"/>
      <c r="AL12" s="14">
        <v>3.81249106498509E-2</v>
      </c>
      <c r="AM12" s="14">
        <v>3.8059397265461398E-2</v>
      </c>
      <c r="AN12" s="14">
        <v>5.79382097660485E-2</v>
      </c>
      <c r="AO12" s="14"/>
      <c r="AP12" s="14">
        <v>5.35111938137416E-2</v>
      </c>
      <c r="AQ12" s="14">
        <v>2.75459897405919E-2</v>
      </c>
      <c r="AR12" s="14"/>
      <c r="AS12" s="14">
        <v>3.7884081629310201E-2</v>
      </c>
      <c r="AT12" s="14">
        <v>4.4198776811433999E-2</v>
      </c>
      <c r="AU12" s="14"/>
      <c r="AV12" s="14">
        <v>4.2177978141280999E-2</v>
      </c>
      <c r="AW12" s="14">
        <v>3.7667351470129798E-2</v>
      </c>
      <c r="AX12" s="14"/>
      <c r="AY12" s="14">
        <v>3.5969064229491102E-2</v>
      </c>
      <c r="AZ12" s="14">
        <v>5.4778666324527998E-2</v>
      </c>
      <c r="BA12" s="14"/>
      <c r="BB12" s="14">
        <v>3.5201144069678898E-2</v>
      </c>
      <c r="BC12" s="14">
        <v>5.9852786045818597E-2</v>
      </c>
    </row>
    <row r="13" spans="2:55" x14ac:dyDescent="0.35">
      <c r="B13" s="15" t="s">
        <v>544</v>
      </c>
      <c r="C13" s="14">
        <v>1.006545197543E-2</v>
      </c>
      <c r="D13" s="14">
        <v>1.2296700262430901E-2</v>
      </c>
      <c r="E13" s="14">
        <v>7.9163222678711401E-3</v>
      </c>
      <c r="F13" s="14"/>
      <c r="G13" s="14">
        <v>1.28102198549954E-2</v>
      </c>
      <c r="H13" s="14">
        <v>1.1902119711887E-2</v>
      </c>
      <c r="I13" s="14">
        <v>6.1915178087078903E-3</v>
      </c>
      <c r="J13" s="14">
        <v>6.6132634249327299E-3</v>
      </c>
      <c r="K13" s="14">
        <v>1.82647548386933E-2</v>
      </c>
      <c r="L13" s="14">
        <v>7.2040629166956497E-3</v>
      </c>
      <c r="M13" s="14"/>
      <c r="N13" s="14">
        <v>1.4065034276314401E-2</v>
      </c>
      <c r="O13" s="14">
        <v>5.1309713354070301E-3</v>
      </c>
      <c r="P13" s="14">
        <v>1.31344008617418E-2</v>
      </c>
      <c r="Q13" s="14">
        <v>8.2617672547613003E-3</v>
      </c>
      <c r="R13" s="14"/>
      <c r="S13" s="14">
        <v>0</v>
      </c>
      <c r="T13" s="14">
        <v>1.0423375885281701E-2</v>
      </c>
      <c r="U13" s="14">
        <v>1.5019314203897899E-2</v>
      </c>
      <c r="V13" s="14">
        <v>4.47021292757783E-3</v>
      </c>
      <c r="W13" s="14">
        <v>8.0741587758561308E-3</v>
      </c>
      <c r="X13" s="14">
        <v>9.1199413832065007E-3</v>
      </c>
      <c r="Y13" s="14">
        <v>6.5326982277890697E-3</v>
      </c>
      <c r="Z13" s="14">
        <v>1.4277673750716801E-2</v>
      </c>
      <c r="AA13" s="14">
        <v>2.0397857489088199E-2</v>
      </c>
      <c r="AB13" s="14">
        <v>2.65058892845235E-2</v>
      </c>
      <c r="AC13" s="14">
        <v>0</v>
      </c>
      <c r="AD13" s="14">
        <v>0</v>
      </c>
      <c r="AE13" s="14"/>
      <c r="AF13" s="14">
        <v>1.5677192250471698E-2</v>
      </c>
      <c r="AG13" s="14">
        <v>1.3574357999611799E-3</v>
      </c>
      <c r="AH13" s="14">
        <v>4.0124613600432896E-3</v>
      </c>
      <c r="AI13" s="14">
        <v>6.9724156325390802E-3</v>
      </c>
      <c r="AJ13" s="14">
        <v>0</v>
      </c>
      <c r="AK13" s="14"/>
      <c r="AL13" s="14">
        <v>9.3231852971702306E-3</v>
      </c>
      <c r="AM13" s="14">
        <v>1.3032353660298901E-2</v>
      </c>
      <c r="AN13" s="14">
        <v>1.5478651811068E-2</v>
      </c>
      <c r="AO13" s="14"/>
      <c r="AP13" s="14">
        <v>9.3094420077971304E-3</v>
      </c>
      <c r="AQ13" s="14">
        <v>1.0994038509640799E-2</v>
      </c>
      <c r="AR13" s="14"/>
      <c r="AS13" s="14">
        <v>8.4708421378309005E-3</v>
      </c>
      <c r="AT13" s="14">
        <v>1.0733683030927201E-2</v>
      </c>
      <c r="AU13" s="14"/>
      <c r="AV13" s="14">
        <v>1.0830610877755499E-2</v>
      </c>
      <c r="AW13" s="14">
        <v>9.4043747275987504E-3</v>
      </c>
      <c r="AX13" s="14"/>
      <c r="AY13" s="14">
        <v>1.10263179593517E-2</v>
      </c>
      <c r="AZ13" s="14">
        <v>9.7233980740759705E-3</v>
      </c>
      <c r="BA13" s="14"/>
      <c r="BB13" s="14">
        <v>1.02067868368819E-2</v>
      </c>
      <c r="BC13" s="14">
        <v>1.0298773682692899E-2</v>
      </c>
    </row>
    <row r="14" spans="2:55" x14ac:dyDescent="0.35">
      <c r="B14" s="15" t="s">
        <v>205</v>
      </c>
      <c r="C14" s="20">
        <v>1.55990932696135E-2</v>
      </c>
      <c r="D14" s="20">
        <v>1.6898576726629502E-2</v>
      </c>
      <c r="E14" s="20">
        <v>1.43760928380642E-2</v>
      </c>
      <c r="F14" s="20"/>
      <c r="G14" s="20">
        <v>2.0411528455309899E-2</v>
      </c>
      <c r="H14" s="20">
        <v>1.53773777100878E-2</v>
      </c>
      <c r="I14" s="20">
        <v>1.3787249562093699E-2</v>
      </c>
      <c r="J14" s="20">
        <v>1.87541573838301E-2</v>
      </c>
      <c r="K14" s="20">
        <v>8.2274099426514497E-3</v>
      </c>
      <c r="L14" s="20">
        <v>1.6447774201721398E-2</v>
      </c>
      <c r="M14" s="20"/>
      <c r="N14" s="20">
        <v>6.4841991981602499E-3</v>
      </c>
      <c r="O14" s="20">
        <v>2.46173704059378E-2</v>
      </c>
      <c r="P14" s="20">
        <v>1.99495509727271E-2</v>
      </c>
      <c r="Q14" s="20">
        <v>1.2363154118129899E-2</v>
      </c>
      <c r="R14" s="20"/>
      <c r="S14" s="20">
        <v>1.9297030194105402E-2</v>
      </c>
      <c r="T14" s="20">
        <v>2.25493002023423E-2</v>
      </c>
      <c r="U14" s="20">
        <v>1.06603289843841E-2</v>
      </c>
      <c r="V14" s="20">
        <v>1.5941020716491901E-2</v>
      </c>
      <c r="W14" s="20">
        <v>8.5751493052541108E-3</v>
      </c>
      <c r="X14" s="20">
        <v>1.5549925581426399E-2</v>
      </c>
      <c r="Y14" s="20">
        <v>4.7944660771747404E-3</v>
      </c>
      <c r="Z14" s="20">
        <v>1.17861952568852E-2</v>
      </c>
      <c r="AA14" s="20">
        <v>1.82737357952121E-2</v>
      </c>
      <c r="AB14" s="20">
        <v>1.7286132791243702E-2</v>
      </c>
      <c r="AC14" s="20">
        <v>9.2538482778097494E-3</v>
      </c>
      <c r="AD14" s="20">
        <v>2.64098642364483E-2</v>
      </c>
      <c r="AE14" s="20"/>
      <c r="AF14" s="20">
        <v>1.4442300160841101E-2</v>
      </c>
      <c r="AG14" s="20">
        <v>1.2303992329819701E-2</v>
      </c>
      <c r="AH14" s="20">
        <v>9.4085930368108493E-3</v>
      </c>
      <c r="AI14" s="20">
        <v>2.4210816569716801E-2</v>
      </c>
      <c r="AJ14" s="20">
        <v>9.6410447072194996E-3</v>
      </c>
      <c r="AK14" s="20"/>
      <c r="AL14" s="20">
        <v>1.4912996943850501E-2</v>
      </c>
      <c r="AM14" s="20">
        <v>6.2788814580941304E-3</v>
      </c>
      <c r="AN14" s="20">
        <v>4.1946570660914499E-2</v>
      </c>
      <c r="AO14" s="20"/>
      <c r="AP14" s="20">
        <v>1.8469909658979999E-2</v>
      </c>
      <c r="AQ14" s="20">
        <v>1.28583079255638E-2</v>
      </c>
      <c r="AR14" s="20"/>
      <c r="AS14" s="20">
        <v>1.4797678005592301E-2</v>
      </c>
      <c r="AT14" s="20">
        <v>1.12822816715945E-2</v>
      </c>
      <c r="AU14" s="20"/>
      <c r="AV14" s="20">
        <v>7.6102953577458698E-3</v>
      </c>
      <c r="AW14" s="20">
        <v>1.72022864327483E-2</v>
      </c>
      <c r="AX14" s="20"/>
      <c r="AY14" s="20">
        <v>1.2635591179398199E-2</v>
      </c>
      <c r="AZ14" s="20">
        <v>2.4509469027842599E-2</v>
      </c>
      <c r="BA14" s="20"/>
      <c r="BB14" s="20">
        <v>1.1435417025349099E-2</v>
      </c>
      <c r="BC14" s="20">
        <v>2.6296257239478898E-2</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547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540</v>
      </c>
      <c r="C9" s="14">
        <v>0.30379057471443799</v>
      </c>
      <c r="D9" s="14">
        <v>0.30369638475726402</v>
      </c>
      <c r="E9" s="14">
        <v>0.302820176638609</v>
      </c>
      <c r="F9" s="14"/>
      <c r="G9" s="14">
        <v>0.26070685873691102</v>
      </c>
      <c r="H9" s="14">
        <v>0.32339112458355201</v>
      </c>
      <c r="I9" s="14">
        <v>0.31372415924258601</v>
      </c>
      <c r="J9" s="14">
        <v>0.32805992134374101</v>
      </c>
      <c r="K9" s="14">
        <v>0.32538954037009599</v>
      </c>
      <c r="L9" s="14">
        <v>0.27394976824984801</v>
      </c>
      <c r="M9" s="14"/>
      <c r="N9" s="14">
        <v>0.33885425470716402</v>
      </c>
      <c r="O9" s="14">
        <v>0.266542884639763</v>
      </c>
      <c r="P9" s="14">
        <v>0.32676026799503299</v>
      </c>
      <c r="Q9" s="14">
        <v>0.28476762619709201</v>
      </c>
      <c r="R9" s="14"/>
      <c r="S9" s="14">
        <v>0.28734906922211201</v>
      </c>
      <c r="T9" s="14">
        <v>0.30121852071962202</v>
      </c>
      <c r="U9" s="14">
        <v>0.30308972901918801</v>
      </c>
      <c r="V9" s="14">
        <v>0.318176864750842</v>
      </c>
      <c r="W9" s="14">
        <v>0.308728832970875</v>
      </c>
      <c r="X9" s="14">
        <v>0.33175974582053702</v>
      </c>
      <c r="Y9" s="14">
        <v>0.18050564935916</v>
      </c>
      <c r="Z9" s="14">
        <v>0.34118647271542801</v>
      </c>
      <c r="AA9" s="14">
        <v>0.33945788603676802</v>
      </c>
      <c r="AB9" s="14">
        <v>0.29442875710996103</v>
      </c>
      <c r="AC9" s="14">
        <v>0.37413388346210302</v>
      </c>
      <c r="AD9" s="14">
        <v>0.31289769608245299</v>
      </c>
      <c r="AE9" s="14"/>
      <c r="AF9" s="14">
        <v>0.29435145204694002</v>
      </c>
      <c r="AG9" s="14">
        <v>0.36605569261172299</v>
      </c>
      <c r="AH9" s="14">
        <v>0.29570824347153801</v>
      </c>
      <c r="AI9" s="14">
        <v>0.26653233568616902</v>
      </c>
      <c r="AJ9" s="14">
        <v>0.27133678620315999</v>
      </c>
      <c r="AK9" s="14"/>
      <c r="AL9" s="14">
        <v>0.28945275413641802</v>
      </c>
      <c r="AM9" s="14">
        <v>0.43457856518385402</v>
      </c>
      <c r="AN9" s="14">
        <v>0.27833828577699998</v>
      </c>
      <c r="AO9" s="14"/>
      <c r="AP9" s="14">
        <v>0.26440393850556398</v>
      </c>
      <c r="AQ9" s="14">
        <v>0.338708776285988</v>
      </c>
      <c r="AR9" s="14"/>
      <c r="AS9" s="14">
        <v>0.29919171513134102</v>
      </c>
      <c r="AT9" s="14">
        <v>0.31675194801398399</v>
      </c>
      <c r="AU9" s="14"/>
      <c r="AV9" s="14">
        <v>0.31269199778298601</v>
      </c>
      <c r="AW9" s="14">
        <v>0.30668375894114602</v>
      </c>
      <c r="AX9" s="14"/>
      <c r="AY9" s="14">
        <v>0.33072897086898401</v>
      </c>
      <c r="AZ9" s="14">
        <v>0.263702564747547</v>
      </c>
      <c r="BA9" s="14"/>
      <c r="BB9" s="14">
        <v>0.32093200837508401</v>
      </c>
      <c r="BC9" s="14">
        <v>0.33768345116118997</v>
      </c>
    </row>
    <row r="10" spans="2:55" x14ac:dyDescent="0.35">
      <c r="B10" s="15" t="s">
        <v>541</v>
      </c>
      <c r="C10" s="14">
        <v>0.48682654079882698</v>
      </c>
      <c r="D10" s="14">
        <v>0.485635094278276</v>
      </c>
      <c r="E10" s="14">
        <v>0.48843608961291302</v>
      </c>
      <c r="F10" s="14"/>
      <c r="G10" s="14">
        <v>0.452353734669729</v>
      </c>
      <c r="H10" s="14">
        <v>0.46558144682920699</v>
      </c>
      <c r="I10" s="14">
        <v>0.50205187267203999</v>
      </c>
      <c r="J10" s="14">
        <v>0.47377720239336801</v>
      </c>
      <c r="K10" s="14">
        <v>0.49763541508567</v>
      </c>
      <c r="L10" s="14">
        <v>0.51801477848580202</v>
      </c>
      <c r="M10" s="14"/>
      <c r="N10" s="14">
        <v>0.47877975239742299</v>
      </c>
      <c r="O10" s="14">
        <v>0.50111131709061996</v>
      </c>
      <c r="P10" s="14">
        <v>0.47855921527485401</v>
      </c>
      <c r="Q10" s="14">
        <v>0.48789641567923597</v>
      </c>
      <c r="R10" s="14"/>
      <c r="S10" s="14">
        <v>0.47444960540650599</v>
      </c>
      <c r="T10" s="14">
        <v>0.52333209015376803</v>
      </c>
      <c r="U10" s="14">
        <v>0.46859468710903301</v>
      </c>
      <c r="V10" s="14">
        <v>0.478259150158448</v>
      </c>
      <c r="W10" s="14">
        <v>0.50648755497466402</v>
      </c>
      <c r="X10" s="14">
        <v>0.46063218273374301</v>
      </c>
      <c r="Y10" s="14">
        <v>0.57414373829978005</v>
      </c>
      <c r="Z10" s="14">
        <v>0.41723681701736898</v>
      </c>
      <c r="AA10" s="14">
        <v>0.484110163467661</v>
      </c>
      <c r="AB10" s="14">
        <v>0.510389775869177</v>
      </c>
      <c r="AC10" s="14">
        <v>0.43685831342765802</v>
      </c>
      <c r="AD10" s="14">
        <v>0.37767452648722399</v>
      </c>
      <c r="AE10" s="14"/>
      <c r="AF10" s="14">
        <v>0.46974310476839998</v>
      </c>
      <c r="AG10" s="14">
        <v>0.48055696904201201</v>
      </c>
      <c r="AH10" s="14">
        <v>0.54792451329681502</v>
      </c>
      <c r="AI10" s="14">
        <v>0.509008837896329</v>
      </c>
      <c r="AJ10" s="14">
        <v>0.50432505624167301</v>
      </c>
      <c r="AK10" s="14"/>
      <c r="AL10" s="14">
        <v>0.49948132486093999</v>
      </c>
      <c r="AM10" s="14">
        <v>0.42567748901167302</v>
      </c>
      <c r="AN10" s="14">
        <v>0.41323503382685101</v>
      </c>
      <c r="AO10" s="14"/>
      <c r="AP10" s="14">
        <v>0.49069352210376399</v>
      </c>
      <c r="AQ10" s="14">
        <v>0.48624811846113403</v>
      </c>
      <c r="AR10" s="14"/>
      <c r="AS10" s="14">
        <v>0.487455163221441</v>
      </c>
      <c r="AT10" s="14">
        <v>0.492953447658873</v>
      </c>
      <c r="AU10" s="14"/>
      <c r="AV10" s="14">
        <v>0.47778558738083099</v>
      </c>
      <c r="AW10" s="14">
        <v>0.49335811640951499</v>
      </c>
      <c r="AX10" s="14"/>
      <c r="AY10" s="14">
        <v>0.476772979454475</v>
      </c>
      <c r="AZ10" s="14">
        <v>0.54003134235684802</v>
      </c>
      <c r="BA10" s="14"/>
      <c r="BB10" s="14">
        <v>0.48548397316700298</v>
      </c>
      <c r="BC10" s="14">
        <v>0.46632033032058501</v>
      </c>
    </row>
    <row r="11" spans="2:55" x14ac:dyDescent="0.35">
      <c r="B11" s="15" t="s">
        <v>542</v>
      </c>
      <c r="C11" s="14">
        <v>0.14190954773397799</v>
      </c>
      <c r="D11" s="14">
        <v>0.14001319078822599</v>
      </c>
      <c r="E11" s="14">
        <v>0.14417894541919801</v>
      </c>
      <c r="F11" s="14"/>
      <c r="G11" s="14">
        <v>0.19003783950509601</v>
      </c>
      <c r="H11" s="14">
        <v>0.15052821871695299</v>
      </c>
      <c r="I11" s="14">
        <v>0.120242920936923</v>
      </c>
      <c r="J11" s="14">
        <v>0.12359045255584999</v>
      </c>
      <c r="K11" s="14">
        <v>0.12742444702428199</v>
      </c>
      <c r="L11" s="14">
        <v>0.145242450833722</v>
      </c>
      <c r="M11" s="14"/>
      <c r="N11" s="14">
        <v>0.119165511211315</v>
      </c>
      <c r="O11" s="14">
        <v>0.16093144204743701</v>
      </c>
      <c r="P11" s="14">
        <v>0.13336301863076999</v>
      </c>
      <c r="Q11" s="14">
        <v>0.15340182385283599</v>
      </c>
      <c r="R11" s="14"/>
      <c r="S11" s="14">
        <v>0.17107342745683299</v>
      </c>
      <c r="T11" s="14">
        <v>8.83656317636108E-2</v>
      </c>
      <c r="U11" s="14">
        <v>0.155862971101244</v>
      </c>
      <c r="V11" s="14">
        <v>0.158176073144048</v>
      </c>
      <c r="W11" s="14">
        <v>0.117309139780728</v>
      </c>
      <c r="X11" s="14">
        <v>0.12813089545388401</v>
      </c>
      <c r="Y11" s="14">
        <v>0.18634165868598401</v>
      </c>
      <c r="Z11" s="14">
        <v>0.196075069900327</v>
      </c>
      <c r="AA11" s="14">
        <v>0.12204237035278399</v>
      </c>
      <c r="AB11" s="14">
        <v>9.8455283297900306E-2</v>
      </c>
      <c r="AC11" s="14">
        <v>0.15171377538012501</v>
      </c>
      <c r="AD11" s="14">
        <v>0.24551242795619399</v>
      </c>
      <c r="AE11" s="14"/>
      <c r="AF11" s="14">
        <v>0.16764818195074899</v>
      </c>
      <c r="AG11" s="14">
        <v>9.9260294760380896E-2</v>
      </c>
      <c r="AH11" s="14">
        <v>0.124209269067815</v>
      </c>
      <c r="AI11" s="14">
        <v>0.165673473330646</v>
      </c>
      <c r="AJ11" s="14">
        <v>0.170670642231005</v>
      </c>
      <c r="AK11" s="14"/>
      <c r="AL11" s="14">
        <v>0.14794753481890099</v>
      </c>
      <c r="AM11" s="14">
        <v>7.9103989083271695E-2</v>
      </c>
      <c r="AN11" s="14">
        <v>0.166301748273428</v>
      </c>
      <c r="AO11" s="14"/>
      <c r="AP11" s="14">
        <v>0.16825021558032</v>
      </c>
      <c r="AQ11" s="14">
        <v>0.11693459285815699</v>
      </c>
      <c r="AR11" s="14"/>
      <c r="AS11" s="14">
        <v>0.14408322449104799</v>
      </c>
      <c r="AT11" s="14">
        <v>0.128159406364134</v>
      </c>
      <c r="AU11" s="14"/>
      <c r="AV11" s="14">
        <v>0.125834627135473</v>
      </c>
      <c r="AW11" s="14">
        <v>0.13834286800382001</v>
      </c>
      <c r="AX11" s="14"/>
      <c r="AY11" s="14">
        <v>0.12524296263523699</v>
      </c>
      <c r="AZ11" s="14">
        <v>0.13107538578585601</v>
      </c>
      <c r="BA11" s="14"/>
      <c r="BB11" s="14">
        <v>0.13231221998595999</v>
      </c>
      <c r="BC11" s="14">
        <v>0.10447403864532</v>
      </c>
    </row>
    <row r="12" spans="2:55" x14ac:dyDescent="0.35">
      <c r="B12" s="15" t="s">
        <v>543</v>
      </c>
      <c r="C12" s="14">
        <v>4.1487646626748101E-2</v>
      </c>
      <c r="D12" s="14">
        <v>4.3480256129031197E-2</v>
      </c>
      <c r="E12" s="14">
        <v>3.9664020443876499E-2</v>
      </c>
      <c r="F12" s="14"/>
      <c r="G12" s="14">
        <v>5.3465611234985902E-2</v>
      </c>
      <c r="H12" s="14">
        <v>4.5062328180850902E-2</v>
      </c>
      <c r="I12" s="14">
        <v>4.96667913840061E-2</v>
      </c>
      <c r="J12" s="14">
        <v>4.23674254908371E-2</v>
      </c>
      <c r="K12" s="14">
        <v>1.8103620906656102E-2</v>
      </c>
      <c r="L12" s="14">
        <v>3.89521076286721E-2</v>
      </c>
      <c r="M12" s="14"/>
      <c r="N12" s="14">
        <v>4.5944758883503897E-2</v>
      </c>
      <c r="O12" s="14">
        <v>4.4333783439162597E-2</v>
      </c>
      <c r="P12" s="14">
        <v>3.6092282843406001E-2</v>
      </c>
      <c r="Q12" s="14">
        <v>3.8787765653453703E-2</v>
      </c>
      <c r="R12" s="14"/>
      <c r="S12" s="14">
        <v>4.1878993836618798E-2</v>
      </c>
      <c r="T12" s="14">
        <v>5.0988192017603698E-2</v>
      </c>
      <c r="U12" s="14">
        <v>4.0693410835796903E-2</v>
      </c>
      <c r="V12" s="14">
        <v>1.7927101505376401E-2</v>
      </c>
      <c r="W12" s="14">
        <v>5.8899322968478399E-2</v>
      </c>
      <c r="X12" s="14">
        <v>4.78283135665774E-2</v>
      </c>
      <c r="Y12" s="14">
        <v>3.99757866341027E-2</v>
      </c>
      <c r="Z12" s="14">
        <v>3.1223966616158502E-2</v>
      </c>
      <c r="AA12" s="14">
        <v>2.7940082925068999E-2</v>
      </c>
      <c r="AB12" s="14">
        <v>6.2889435848785702E-2</v>
      </c>
      <c r="AC12" s="14">
        <v>2.80401794523043E-2</v>
      </c>
      <c r="AD12" s="14">
        <v>3.7505485237680602E-2</v>
      </c>
      <c r="AE12" s="14"/>
      <c r="AF12" s="14">
        <v>3.9674746967196403E-2</v>
      </c>
      <c r="AG12" s="14">
        <v>3.4050655119680001E-2</v>
      </c>
      <c r="AH12" s="14">
        <v>2.3815429829594899E-2</v>
      </c>
      <c r="AI12" s="14">
        <v>2.8183915929113401E-2</v>
      </c>
      <c r="AJ12" s="14">
        <v>4.4026470616942301E-2</v>
      </c>
      <c r="AK12" s="14"/>
      <c r="AL12" s="14">
        <v>3.9917580183686498E-2</v>
      </c>
      <c r="AM12" s="14">
        <v>4.5978666280598497E-2</v>
      </c>
      <c r="AN12" s="14">
        <v>5.6095663896350602E-2</v>
      </c>
      <c r="AO12" s="14"/>
      <c r="AP12" s="14">
        <v>5.0933909357723399E-2</v>
      </c>
      <c r="AQ12" s="14">
        <v>3.2770977707603899E-2</v>
      </c>
      <c r="AR12" s="14"/>
      <c r="AS12" s="14">
        <v>4.5116827878352299E-2</v>
      </c>
      <c r="AT12" s="14">
        <v>3.7957843534345503E-2</v>
      </c>
      <c r="AU12" s="14"/>
      <c r="AV12" s="14">
        <v>7.3629191734646396E-2</v>
      </c>
      <c r="AW12" s="14">
        <v>3.04644424243572E-2</v>
      </c>
      <c r="AX12" s="14"/>
      <c r="AY12" s="14">
        <v>4.3897110149787803E-2</v>
      </c>
      <c r="AZ12" s="14">
        <v>3.46031558745915E-2</v>
      </c>
      <c r="BA12" s="14"/>
      <c r="BB12" s="14">
        <v>4.0464403581058697E-2</v>
      </c>
      <c r="BC12" s="14">
        <v>5.1116045229107801E-2</v>
      </c>
    </row>
    <row r="13" spans="2:55" x14ac:dyDescent="0.35">
      <c r="B13" s="15" t="s">
        <v>544</v>
      </c>
      <c r="C13" s="14">
        <v>9.2852048609050695E-3</v>
      </c>
      <c r="D13" s="14">
        <v>8.6970012100609107E-3</v>
      </c>
      <c r="E13" s="14">
        <v>9.8868972440546207E-3</v>
      </c>
      <c r="F13" s="14"/>
      <c r="G13" s="14">
        <v>1.7389138107009299E-2</v>
      </c>
      <c r="H13" s="14">
        <v>5.5332414043246601E-3</v>
      </c>
      <c r="I13" s="14">
        <v>3.3707862992004198E-3</v>
      </c>
      <c r="J13" s="14">
        <v>5.6037522285938904E-3</v>
      </c>
      <c r="K13" s="14">
        <v>1.7314979669115601E-2</v>
      </c>
      <c r="L13" s="14">
        <v>9.41132442858E-3</v>
      </c>
      <c r="M13" s="14"/>
      <c r="N13" s="14">
        <v>1.41858476207212E-2</v>
      </c>
      <c r="O13" s="14">
        <v>4.8765893643627897E-3</v>
      </c>
      <c r="P13" s="14">
        <v>5.2756642832095602E-3</v>
      </c>
      <c r="Q13" s="14">
        <v>1.21758900316734E-2</v>
      </c>
      <c r="R13" s="14"/>
      <c r="S13" s="14">
        <v>3.4581256874608602E-3</v>
      </c>
      <c r="T13" s="14">
        <v>1.3608630897293901E-2</v>
      </c>
      <c r="U13" s="14">
        <v>1.61308684614801E-2</v>
      </c>
      <c r="V13" s="14">
        <v>9.6124320682447004E-3</v>
      </c>
      <c r="W13" s="14">
        <v>0</v>
      </c>
      <c r="X13" s="14">
        <v>1.31421685276564E-2</v>
      </c>
      <c r="Y13" s="14">
        <v>1.4238700943798499E-2</v>
      </c>
      <c r="Z13" s="14">
        <v>1.4277673750716801E-2</v>
      </c>
      <c r="AA13" s="14">
        <v>1.21081550642068E-2</v>
      </c>
      <c r="AB13" s="14">
        <v>7.2721563256434498E-3</v>
      </c>
      <c r="AC13" s="14">
        <v>0</v>
      </c>
      <c r="AD13" s="14">
        <v>0</v>
      </c>
      <c r="AE13" s="14"/>
      <c r="AF13" s="14">
        <v>1.61097231040442E-2</v>
      </c>
      <c r="AG13" s="14">
        <v>5.6310720557324299E-3</v>
      </c>
      <c r="AH13" s="14">
        <v>4.0124613600432896E-3</v>
      </c>
      <c r="AI13" s="14">
        <v>1.0523997674304701E-2</v>
      </c>
      <c r="AJ13" s="14">
        <v>0</v>
      </c>
      <c r="AK13" s="14"/>
      <c r="AL13" s="14">
        <v>8.9652675422818903E-3</v>
      </c>
      <c r="AM13" s="14">
        <v>8.3824089825087506E-3</v>
      </c>
      <c r="AN13" s="14">
        <v>1.5478651811068E-2</v>
      </c>
      <c r="AO13" s="14"/>
      <c r="AP13" s="14">
        <v>8.1907053609912E-3</v>
      </c>
      <c r="AQ13" s="14">
        <v>1.0470995452454701E-2</v>
      </c>
      <c r="AR13" s="14"/>
      <c r="AS13" s="14">
        <v>7.9488154287886501E-3</v>
      </c>
      <c r="AT13" s="14">
        <v>1.09618905022934E-2</v>
      </c>
      <c r="AU13" s="14"/>
      <c r="AV13" s="14">
        <v>4.3252096738212098E-3</v>
      </c>
      <c r="AW13" s="14">
        <v>1.12095927043744E-2</v>
      </c>
      <c r="AX13" s="14"/>
      <c r="AY13" s="14">
        <v>9.7195724730281402E-3</v>
      </c>
      <c r="AZ13" s="14">
        <v>1.1317716935705E-2</v>
      </c>
      <c r="BA13" s="14"/>
      <c r="BB13" s="14">
        <v>9.7481701987496006E-3</v>
      </c>
      <c r="BC13" s="14">
        <v>1.0133047708864799E-2</v>
      </c>
    </row>
    <row r="14" spans="2:55" x14ac:dyDescent="0.35">
      <c r="B14" s="15" t="s">
        <v>205</v>
      </c>
      <c r="C14" s="20">
        <v>1.6700485265103902E-2</v>
      </c>
      <c r="D14" s="20">
        <v>1.8478072837141101E-2</v>
      </c>
      <c r="E14" s="20">
        <v>1.5013870641347699E-2</v>
      </c>
      <c r="F14" s="20"/>
      <c r="G14" s="20">
        <v>2.6046817746267999E-2</v>
      </c>
      <c r="H14" s="20">
        <v>9.9036402851131796E-3</v>
      </c>
      <c r="I14" s="20">
        <v>1.0943469465244099E-2</v>
      </c>
      <c r="J14" s="20">
        <v>2.6601245987609701E-2</v>
      </c>
      <c r="K14" s="20">
        <v>1.41319969441807E-2</v>
      </c>
      <c r="L14" s="20">
        <v>1.4429570373375901E-2</v>
      </c>
      <c r="M14" s="20"/>
      <c r="N14" s="20">
        <v>3.0698751798730402E-3</v>
      </c>
      <c r="O14" s="20">
        <v>2.2203983418654701E-2</v>
      </c>
      <c r="P14" s="20">
        <v>1.99495509727271E-2</v>
      </c>
      <c r="Q14" s="20">
        <v>2.2970478585708599E-2</v>
      </c>
      <c r="R14" s="20"/>
      <c r="S14" s="20">
        <v>2.1790778390469501E-2</v>
      </c>
      <c r="T14" s="20">
        <v>2.2486934448101702E-2</v>
      </c>
      <c r="U14" s="20">
        <v>1.5628333473257799E-2</v>
      </c>
      <c r="V14" s="20">
        <v>1.7848378373041599E-2</v>
      </c>
      <c r="W14" s="20">
        <v>8.5751493052541108E-3</v>
      </c>
      <c r="X14" s="20">
        <v>1.85066938976025E-2</v>
      </c>
      <c r="Y14" s="20">
        <v>4.7944660771747404E-3</v>
      </c>
      <c r="Z14" s="20">
        <v>0</v>
      </c>
      <c r="AA14" s="20">
        <v>1.4341342153511299E-2</v>
      </c>
      <c r="AB14" s="20">
        <v>2.65645915485327E-2</v>
      </c>
      <c r="AC14" s="20">
        <v>9.2538482778097494E-3</v>
      </c>
      <c r="AD14" s="20">
        <v>2.64098642364483E-2</v>
      </c>
      <c r="AE14" s="20"/>
      <c r="AF14" s="20">
        <v>1.24727911626709E-2</v>
      </c>
      <c r="AG14" s="20">
        <v>1.4445316410471301E-2</v>
      </c>
      <c r="AH14" s="20">
        <v>4.33008297419301E-3</v>
      </c>
      <c r="AI14" s="20">
        <v>2.0077439483437501E-2</v>
      </c>
      <c r="AJ14" s="20">
        <v>9.6410447072194996E-3</v>
      </c>
      <c r="AK14" s="20"/>
      <c r="AL14" s="20">
        <v>1.4235538457773299E-2</v>
      </c>
      <c r="AM14" s="20">
        <v>6.2788814580941304E-3</v>
      </c>
      <c r="AN14" s="20">
        <v>7.0550616415302206E-2</v>
      </c>
      <c r="AO14" s="20"/>
      <c r="AP14" s="20">
        <v>1.75277090916377E-2</v>
      </c>
      <c r="AQ14" s="20">
        <v>1.4866539234662499E-2</v>
      </c>
      <c r="AR14" s="20"/>
      <c r="AS14" s="20">
        <v>1.6204253849029699E-2</v>
      </c>
      <c r="AT14" s="20">
        <v>1.32154639263697E-2</v>
      </c>
      <c r="AU14" s="20"/>
      <c r="AV14" s="20">
        <v>5.7333862922417898E-3</v>
      </c>
      <c r="AW14" s="20">
        <v>1.9941221516786799E-2</v>
      </c>
      <c r="AX14" s="20"/>
      <c r="AY14" s="20">
        <v>1.3638404418488501E-2</v>
      </c>
      <c r="AZ14" s="20">
        <v>1.9269834299453101E-2</v>
      </c>
      <c r="BA14" s="20"/>
      <c r="BB14" s="20">
        <v>1.10592246921441E-2</v>
      </c>
      <c r="BC14" s="20">
        <v>3.0273086934931401E-2</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548</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540</v>
      </c>
      <c r="C9" s="14">
        <v>0.30689411975172798</v>
      </c>
      <c r="D9" s="14">
        <v>0.31210352961079302</v>
      </c>
      <c r="E9" s="14">
        <v>0.30075403420654701</v>
      </c>
      <c r="F9" s="14"/>
      <c r="G9" s="14">
        <v>0.299820137561852</v>
      </c>
      <c r="H9" s="14">
        <v>0.33584130506590398</v>
      </c>
      <c r="I9" s="14">
        <v>0.28551265860603298</v>
      </c>
      <c r="J9" s="14">
        <v>0.31476882207144302</v>
      </c>
      <c r="K9" s="14">
        <v>0.31156898580743098</v>
      </c>
      <c r="L9" s="14">
        <v>0.29573041842325398</v>
      </c>
      <c r="M9" s="14"/>
      <c r="N9" s="14">
        <v>0.34851927018269602</v>
      </c>
      <c r="O9" s="14">
        <v>0.25679592501347498</v>
      </c>
      <c r="P9" s="14">
        <v>0.32642382848224499</v>
      </c>
      <c r="Q9" s="14">
        <v>0.29719686276990398</v>
      </c>
      <c r="R9" s="14"/>
      <c r="S9" s="14">
        <v>0.31576859983848898</v>
      </c>
      <c r="T9" s="14">
        <v>0.29616093057173098</v>
      </c>
      <c r="U9" s="14">
        <v>0.26149630334109902</v>
      </c>
      <c r="V9" s="14">
        <v>0.33146274406992399</v>
      </c>
      <c r="W9" s="14">
        <v>0.29116927461682901</v>
      </c>
      <c r="X9" s="14">
        <v>0.34223093864634802</v>
      </c>
      <c r="Y9" s="14">
        <v>0.21702601894443799</v>
      </c>
      <c r="Z9" s="14">
        <v>0.29375613949986501</v>
      </c>
      <c r="AA9" s="14">
        <v>0.339070622156387</v>
      </c>
      <c r="AB9" s="14">
        <v>0.32777252349708003</v>
      </c>
      <c r="AC9" s="14">
        <v>0.31856901366610302</v>
      </c>
      <c r="AD9" s="14">
        <v>0.34670710789154702</v>
      </c>
      <c r="AE9" s="14"/>
      <c r="AF9" s="14">
        <v>0.30373932992272001</v>
      </c>
      <c r="AG9" s="14">
        <v>0.38411275741716</v>
      </c>
      <c r="AH9" s="14">
        <v>0.29271184009698298</v>
      </c>
      <c r="AI9" s="14">
        <v>0.218391518216487</v>
      </c>
      <c r="AJ9" s="14">
        <v>0.30267422675842498</v>
      </c>
      <c r="AK9" s="14"/>
      <c r="AL9" s="14">
        <v>0.29399197503012903</v>
      </c>
      <c r="AM9" s="14">
        <v>0.44358577914047298</v>
      </c>
      <c r="AN9" s="14">
        <v>0.25037171041408202</v>
      </c>
      <c r="AO9" s="14"/>
      <c r="AP9" s="14">
        <v>0.27037896485227197</v>
      </c>
      <c r="AQ9" s="14">
        <v>0.33901813795865399</v>
      </c>
      <c r="AR9" s="14"/>
      <c r="AS9" s="14">
        <v>0.30129534364062099</v>
      </c>
      <c r="AT9" s="14">
        <v>0.318456227840892</v>
      </c>
      <c r="AU9" s="14"/>
      <c r="AV9" s="14">
        <v>0.33268957214924899</v>
      </c>
      <c r="AW9" s="14">
        <v>0.30242917059968</v>
      </c>
      <c r="AX9" s="14"/>
      <c r="AY9" s="14">
        <v>0.32849127294645403</v>
      </c>
      <c r="AZ9" s="14">
        <v>0.28419411688278101</v>
      </c>
      <c r="BA9" s="14"/>
      <c r="BB9" s="14">
        <v>0.32084168048398198</v>
      </c>
      <c r="BC9" s="14">
        <v>0.31559284043201902</v>
      </c>
    </row>
    <row r="10" spans="2:55" x14ac:dyDescent="0.35">
      <c r="B10" s="15" t="s">
        <v>541</v>
      </c>
      <c r="C10" s="14">
        <v>0.50064015203533696</v>
      </c>
      <c r="D10" s="14">
        <v>0.49981296266513597</v>
      </c>
      <c r="E10" s="14">
        <v>0.50193466869117798</v>
      </c>
      <c r="F10" s="14"/>
      <c r="G10" s="14">
        <v>0.49130487194794897</v>
      </c>
      <c r="H10" s="14">
        <v>0.45595151614956098</v>
      </c>
      <c r="I10" s="14">
        <v>0.54124858042790602</v>
      </c>
      <c r="J10" s="14">
        <v>0.50608948698232503</v>
      </c>
      <c r="K10" s="14">
        <v>0.50556948732808304</v>
      </c>
      <c r="L10" s="14">
        <v>0.50262908061881895</v>
      </c>
      <c r="M10" s="14"/>
      <c r="N10" s="14">
        <v>0.51080567965739099</v>
      </c>
      <c r="O10" s="14">
        <v>0.52592845081658302</v>
      </c>
      <c r="P10" s="14">
        <v>0.481188491956136</v>
      </c>
      <c r="Q10" s="14">
        <v>0.48054621072416998</v>
      </c>
      <c r="R10" s="14"/>
      <c r="S10" s="14">
        <v>0.50023344285322502</v>
      </c>
      <c r="T10" s="14">
        <v>0.51557288896457998</v>
      </c>
      <c r="U10" s="14">
        <v>0.529809995096579</v>
      </c>
      <c r="V10" s="14">
        <v>0.46880767427257602</v>
      </c>
      <c r="W10" s="14">
        <v>0.51413884519227604</v>
      </c>
      <c r="X10" s="14">
        <v>0.43645278266416798</v>
      </c>
      <c r="Y10" s="14">
        <v>0.573573268340835</v>
      </c>
      <c r="Z10" s="14">
        <v>0.51387732703506095</v>
      </c>
      <c r="AA10" s="14">
        <v>0.48975342207839601</v>
      </c>
      <c r="AB10" s="14">
        <v>0.50643894271734202</v>
      </c>
      <c r="AC10" s="14">
        <v>0.457925423805359</v>
      </c>
      <c r="AD10" s="14">
        <v>0.498110016844174</v>
      </c>
      <c r="AE10" s="14"/>
      <c r="AF10" s="14">
        <v>0.475603043518666</v>
      </c>
      <c r="AG10" s="14">
        <v>0.49266820651745302</v>
      </c>
      <c r="AH10" s="14">
        <v>0.53505466310722205</v>
      </c>
      <c r="AI10" s="14">
        <v>0.54673128727974196</v>
      </c>
      <c r="AJ10" s="14">
        <v>0.50224370247044803</v>
      </c>
      <c r="AK10" s="14"/>
      <c r="AL10" s="14">
        <v>0.51562121108875503</v>
      </c>
      <c r="AM10" s="14">
        <v>0.42333942500316502</v>
      </c>
      <c r="AN10" s="14">
        <v>0.422210135153962</v>
      </c>
      <c r="AO10" s="14"/>
      <c r="AP10" s="14">
        <v>0.50396510537830597</v>
      </c>
      <c r="AQ10" s="14">
        <v>0.50212004431734503</v>
      </c>
      <c r="AR10" s="14"/>
      <c r="AS10" s="14">
        <v>0.497078764842802</v>
      </c>
      <c r="AT10" s="14">
        <v>0.51471993634013502</v>
      </c>
      <c r="AU10" s="14"/>
      <c r="AV10" s="14">
        <v>0.50374896660994195</v>
      </c>
      <c r="AW10" s="14">
        <v>0.50261477020441503</v>
      </c>
      <c r="AX10" s="14"/>
      <c r="AY10" s="14">
        <v>0.496312611354991</v>
      </c>
      <c r="AZ10" s="14">
        <v>0.53778921869851304</v>
      </c>
      <c r="BA10" s="14"/>
      <c r="BB10" s="14">
        <v>0.50542020059340398</v>
      </c>
      <c r="BC10" s="14">
        <v>0.50097880736050904</v>
      </c>
    </row>
    <row r="11" spans="2:55" x14ac:dyDescent="0.35">
      <c r="B11" s="15" t="s">
        <v>542</v>
      </c>
      <c r="C11" s="14">
        <v>0.14168850042042799</v>
      </c>
      <c r="D11" s="14">
        <v>0.136222003575625</v>
      </c>
      <c r="E11" s="14">
        <v>0.14744339244816701</v>
      </c>
      <c r="F11" s="14"/>
      <c r="G11" s="14">
        <v>0.154973044602364</v>
      </c>
      <c r="H11" s="14">
        <v>0.170613468779512</v>
      </c>
      <c r="I11" s="14">
        <v>0.116700365085862</v>
      </c>
      <c r="J11" s="14">
        <v>0.12362403241860601</v>
      </c>
      <c r="K11" s="14">
        <v>0.14306999071798601</v>
      </c>
      <c r="L11" s="14">
        <v>0.143312373221296</v>
      </c>
      <c r="M11" s="14"/>
      <c r="N11" s="14">
        <v>0.104328784967121</v>
      </c>
      <c r="O11" s="14">
        <v>0.16265971865017001</v>
      </c>
      <c r="P11" s="14">
        <v>0.13244112849863099</v>
      </c>
      <c r="Q11" s="14">
        <v>0.16754599639551801</v>
      </c>
      <c r="R11" s="14"/>
      <c r="S11" s="14">
        <v>0.13364311534821099</v>
      </c>
      <c r="T11" s="14">
        <v>0.103601712648018</v>
      </c>
      <c r="U11" s="14">
        <v>0.16269950947553</v>
      </c>
      <c r="V11" s="14">
        <v>0.16616643465178901</v>
      </c>
      <c r="W11" s="14">
        <v>0.172126930203406</v>
      </c>
      <c r="X11" s="14">
        <v>0.15772885287802799</v>
      </c>
      <c r="Y11" s="14">
        <v>0.155079037519956</v>
      </c>
      <c r="Z11" s="14">
        <v>0.14849706676250701</v>
      </c>
      <c r="AA11" s="14">
        <v>0.118936254459757</v>
      </c>
      <c r="AB11" s="14">
        <v>0.12832280631816301</v>
      </c>
      <c r="AC11" s="14">
        <v>0.16929494063391401</v>
      </c>
      <c r="AD11" s="14">
        <v>0.12877301102783101</v>
      </c>
      <c r="AE11" s="14"/>
      <c r="AF11" s="14">
        <v>0.17065122622683099</v>
      </c>
      <c r="AG11" s="14">
        <v>8.8513146578704197E-2</v>
      </c>
      <c r="AH11" s="14">
        <v>0.120086012996104</v>
      </c>
      <c r="AI11" s="14">
        <v>0.182943928956774</v>
      </c>
      <c r="AJ11" s="14">
        <v>0.14340001174230901</v>
      </c>
      <c r="AK11" s="14"/>
      <c r="AL11" s="14">
        <v>0.14220105827548499</v>
      </c>
      <c r="AM11" s="14">
        <v>8.2785495879285201E-2</v>
      </c>
      <c r="AN11" s="14">
        <v>0.23855015571582699</v>
      </c>
      <c r="AO11" s="14"/>
      <c r="AP11" s="14">
        <v>0.17016488436218699</v>
      </c>
      <c r="AQ11" s="14">
        <v>0.113222756266996</v>
      </c>
      <c r="AR11" s="14"/>
      <c r="AS11" s="14">
        <v>0.150267623999911</v>
      </c>
      <c r="AT11" s="14">
        <v>0.121282185487673</v>
      </c>
      <c r="AU11" s="14"/>
      <c r="AV11" s="14">
        <v>0.117073685579046</v>
      </c>
      <c r="AW11" s="14">
        <v>0.145486101004555</v>
      </c>
      <c r="AX11" s="14"/>
      <c r="AY11" s="14">
        <v>0.128717897533495</v>
      </c>
      <c r="AZ11" s="14">
        <v>9.8903724494803197E-2</v>
      </c>
      <c r="BA11" s="14"/>
      <c r="BB11" s="14">
        <v>0.13173960284629499</v>
      </c>
      <c r="BC11" s="14">
        <v>0.10063405374522599</v>
      </c>
    </row>
    <row r="12" spans="2:55" x14ac:dyDescent="0.35">
      <c r="B12" s="15" t="s">
        <v>543</v>
      </c>
      <c r="C12" s="14">
        <v>2.67517375604426E-2</v>
      </c>
      <c r="D12" s="14">
        <v>2.8874998939653802E-2</v>
      </c>
      <c r="E12" s="14">
        <v>2.4757163844759299E-2</v>
      </c>
      <c r="F12" s="14"/>
      <c r="G12" s="14">
        <v>2.94284616246775E-2</v>
      </c>
      <c r="H12" s="14">
        <v>2.49813401611522E-2</v>
      </c>
      <c r="I12" s="14">
        <v>3.2813952550293103E-2</v>
      </c>
      <c r="J12" s="14">
        <v>2.2154639897757698E-2</v>
      </c>
      <c r="K12" s="14">
        <v>1.60819722393989E-2</v>
      </c>
      <c r="L12" s="14">
        <v>3.2395880573019301E-2</v>
      </c>
      <c r="M12" s="14"/>
      <c r="N12" s="14">
        <v>2.7477155400222299E-2</v>
      </c>
      <c r="O12" s="14">
        <v>2.6806917600615401E-2</v>
      </c>
      <c r="P12" s="14">
        <v>2.9000629012964001E-2</v>
      </c>
      <c r="Q12" s="14">
        <v>2.414783274974E-2</v>
      </c>
      <c r="R12" s="14"/>
      <c r="S12" s="14">
        <v>2.84037645090994E-2</v>
      </c>
      <c r="T12" s="14">
        <v>5.0780009159635299E-2</v>
      </c>
      <c r="U12" s="14">
        <v>2.6503435586919699E-2</v>
      </c>
      <c r="V12" s="14">
        <v>1.7622126289219501E-2</v>
      </c>
      <c r="W12" s="14">
        <v>1.3989800682235201E-2</v>
      </c>
      <c r="X12" s="14">
        <v>3.76195225206407E-2</v>
      </c>
      <c r="Y12" s="14">
        <v>4.2994510889806901E-2</v>
      </c>
      <c r="Z12" s="14">
        <v>2.9591792951850299E-2</v>
      </c>
      <c r="AA12" s="14">
        <v>1.6836983980778299E-2</v>
      </c>
      <c r="AB12" s="14">
        <v>1.27047517388358E-2</v>
      </c>
      <c r="AC12" s="14">
        <v>9.8675661687450695E-3</v>
      </c>
      <c r="AD12" s="14">
        <v>0</v>
      </c>
      <c r="AE12" s="14"/>
      <c r="AF12" s="14">
        <v>2.9017686018411499E-2</v>
      </c>
      <c r="AG12" s="14">
        <v>1.9522688446860701E-2</v>
      </c>
      <c r="AH12" s="14">
        <v>2.5581309969894599E-2</v>
      </c>
      <c r="AI12" s="14">
        <v>2.3955309938376999E-2</v>
      </c>
      <c r="AJ12" s="14">
        <v>3.04109560726675E-2</v>
      </c>
      <c r="AK12" s="14"/>
      <c r="AL12" s="14">
        <v>2.7142799115614999E-2</v>
      </c>
      <c r="AM12" s="14">
        <v>2.4661257439545101E-2</v>
      </c>
      <c r="AN12" s="14">
        <v>2.4832957437974101E-2</v>
      </c>
      <c r="AO12" s="14"/>
      <c r="AP12" s="14">
        <v>2.7794912295429401E-2</v>
      </c>
      <c r="AQ12" s="14">
        <v>2.5584999814934499E-2</v>
      </c>
      <c r="AR12" s="14"/>
      <c r="AS12" s="14">
        <v>2.8561892200525501E-2</v>
      </c>
      <c r="AT12" s="14">
        <v>2.43696122170892E-2</v>
      </c>
      <c r="AU12" s="14"/>
      <c r="AV12" s="14">
        <v>3.8309846687385699E-2</v>
      </c>
      <c r="AW12" s="14">
        <v>2.09981860429676E-2</v>
      </c>
      <c r="AX12" s="14"/>
      <c r="AY12" s="14">
        <v>2.81522327119458E-2</v>
      </c>
      <c r="AZ12" s="14">
        <v>3.0724352947216101E-2</v>
      </c>
      <c r="BA12" s="14"/>
      <c r="BB12" s="14">
        <v>2.2345778955604599E-2</v>
      </c>
      <c r="BC12" s="14">
        <v>4.3984836176243797E-2</v>
      </c>
    </row>
    <row r="13" spans="2:55" x14ac:dyDescent="0.35">
      <c r="B13" s="15" t="s">
        <v>544</v>
      </c>
      <c r="C13" s="14">
        <v>6.2562936566565698E-3</v>
      </c>
      <c r="D13" s="14">
        <v>5.8217097038795098E-3</v>
      </c>
      <c r="E13" s="14">
        <v>6.6990661236038598E-3</v>
      </c>
      <c r="F13" s="14"/>
      <c r="G13" s="14">
        <v>4.1915203142933299E-3</v>
      </c>
      <c r="H13" s="14">
        <v>2.7087295587574999E-3</v>
      </c>
      <c r="I13" s="14">
        <v>8.7420535246329496E-3</v>
      </c>
      <c r="J13" s="14">
        <v>3.17114712041808E-3</v>
      </c>
      <c r="K13" s="14">
        <v>1.4506482148380901E-2</v>
      </c>
      <c r="L13" s="14">
        <v>5.4799879767438798E-3</v>
      </c>
      <c r="M13" s="14"/>
      <c r="N13" s="14">
        <v>7.1502906970197198E-3</v>
      </c>
      <c r="O13" s="14">
        <v>6.8037770233990696E-3</v>
      </c>
      <c r="P13" s="14">
        <v>2.6159216163244002E-3</v>
      </c>
      <c r="Q13" s="14">
        <v>7.9705986720242407E-3</v>
      </c>
      <c r="R13" s="14"/>
      <c r="S13" s="14">
        <v>0</v>
      </c>
      <c r="T13" s="14">
        <v>2.98058081053666E-3</v>
      </c>
      <c r="U13" s="14">
        <v>8.83042751548835E-3</v>
      </c>
      <c r="V13" s="14">
        <v>4.47021292757783E-3</v>
      </c>
      <c r="W13" s="14">
        <v>0</v>
      </c>
      <c r="X13" s="14">
        <v>1.55847474326431E-2</v>
      </c>
      <c r="Y13" s="14">
        <v>6.5326982277890697E-3</v>
      </c>
      <c r="Z13" s="14">
        <v>1.4277673750716801E-2</v>
      </c>
      <c r="AA13" s="14">
        <v>1.6209071175380899E-2</v>
      </c>
      <c r="AB13" s="14">
        <v>5.3450148452994601E-3</v>
      </c>
      <c r="AC13" s="14">
        <v>0</v>
      </c>
      <c r="AD13" s="14">
        <v>0</v>
      </c>
      <c r="AE13" s="14"/>
      <c r="AF13" s="14">
        <v>8.8037290621548105E-3</v>
      </c>
      <c r="AG13" s="14">
        <v>1.3574357999611799E-3</v>
      </c>
      <c r="AH13" s="14">
        <v>4.0124613600432896E-3</v>
      </c>
      <c r="AI13" s="14">
        <v>3.4436834690888402E-3</v>
      </c>
      <c r="AJ13" s="14">
        <v>1.16300582489311E-2</v>
      </c>
      <c r="AK13" s="14"/>
      <c r="AL13" s="14">
        <v>5.4431490365563504E-3</v>
      </c>
      <c r="AM13" s="14">
        <v>1.3032353660298901E-2</v>
      </c>
      <c r="AN13" s="14">
        <v>5.9476420769352502E-3</v>
      </c>
      <c r="AO13" s="14"/>
      <c r="AP13" s="14">
        <v>7.0623722052800698E-3</v>
      </c>
      <c r="AQ13" s="14">
        <v>5.7756909187452101E-3</v>
      </c>
      <c r="AR13" s="14"/>
      <c r="AS13" s="14">
        <v>4.1420220872973599E-3</v>
      </c>
      <c r="AT13" s="14">
        <v>8.8778510050329801E-3</v>
      </c>
      <c r="AU13" s="14"/>
      <c r="AV13" s="14">
        <v>2.4445426821352399E-3</v>
      </c>
      <c r="AW13" s="14">
        <v>7.7043843774301703E-3</v>
      </c>
      <c r="AX13" s="14"/>
      <c r="AY13" s="14">
        <v>6.4891430351643299E-3</v>
      </c>
      <c r="AZ13" s="14">
        <v>9.7233980740759705E-3</v>
      </c>
      <c r="BA13" s="14"/>
      <c r="BB13" s="14">
        <v>7.1861054155718997E-3</v>
      </c>
      <c r="BC13" s="14">
        <v>4.3628716355331E-3</v>
      </c>
    </row>
    <row r="14" spans="2:55" x14ac:dyDescent="0.35">
      <c r="B14" s="15" t="s">
        <v>205</v>
      </c>
      <c r="C14" s="20">
        <v>1.77691965754085E-2</v>
      </c>
      <c r="D14" s="20">
        <v>1.71647955049135E-2</v>
      </c>
      <c r="E14" s="20">
        <v>1.8411674685744301E-2</v>
      </c>
      <c r="F14" s="20"/>
      <c r="G14" s="20">
        <v>2.0281963948863301E-2</v>
      </c>
      <c r="H14" s="20">
        <v>9.9036402851131796E-3</v>
      </c>
      <c r="I14" s="20">
        <v>1.4982389805272899E-2</v>
      </c>
      <c r="J14" s="20">
        <v>3.0191871509449599E-2</v>
      </c>
      <c r="K14" s="20">
        <v>9.2030817587206003E-3</v>
      </c>
      <c r="L14" s="20">
        <v>2.0452259186867501E-2</v>
      </c>
      <c r="M14" s="20"/>
      <c r="N14" s="20">
        <v>1.7188190955496601E-3</v>
      </c>
      <c r="O14" s="20">
        <v>2.10052108957587E-2</v>
      </c>
      <c r="P14" s="20">
        <v>2.83300004336994E-2</v>
      </c>
      <c r="Q14" s="20">
        <v>2.2592498688643801E-2</v>
      </c>
      <c r="R14" s="20"/>
      <c r="S14" s="20">
        <v>2.1951077450975E-2</v>
      </c>
      <c r="T14" s="20">
        <v>3.0903877845499E-2</v>
      </c>
      <c r="U14" s="20">
        <v>1.06603289843841E-2</v>
      </c>
      <c r="V14" s="20">
        <v>1.14708077889141E-2</v>
      </c>
      <c r="W14" s="20">
        <v>8.5751493052541108E-3</v>
      </c>
      <c r="X14" s="20">
        <v>1.0383155858172E-2</v>
      </c>
      <c r="Y14" s="20">
        <v>4.7944660771747404E-3</v>
      </c>
      <c r="Z14" s="20">
        <v>0</v>
      </c>
      <c r="AA14" s="20">
        <v>1.9193646149301899E-2</v>
      </c>
      <c r="AB14" s="20">
        <v>1.9415960883279501E-2</v>
      </c>
      <c r="AC14" s="20">
        <v>4.43430557258786E-2</v>
      </c>
      <c r="AD14" s="20">
        <v>2.64098642364483E-2</v>
      </c>
      <c r="AE14" s="20"/>
      <c r="AF14" s="20">
        <v>1.2184985251216999E-2</v>
      </c>
      <c r="AG14" s="20">
        <v>1.3825765239860999E-2</v>
      </c>
      <c r="AH14" s="20">
        <v>2.2553712469752601E-2</v>
      </c>
      <c r="AI14" s="20">
        <v>2.4534272139531299E-2</v>
      </c>
      <c r="AJ14" s="20">
        <v>9.6410447072194996E-3</v>
      </c>
      <c r="AK14" s="20"/>
      <c r="AL14" s="20">
        <v>1.55998074534602E-2</v>
      </c>
      <c r="AM14" s="20">
        <v>1.2595688877233301E-2</v>
      </c>
      <c r="AN14" s="20">
        <v>5.8087399201220198E-2</v>
      </c>
      <c r="AO14" s="20"/>
      <c r="AP14" s="20">
        <v>2.0633760906524801E-2</v>
      </c>
      <c r="AQ14" s="20">
        <v>1.4278370723324199E-2</v>
      </c>
      <c r="AR14" s="20"/>
      <c r="AS14" s="20">
        <v>1.8654353228843401E-2</v>
      </c>
      <c r="AT14" s="20">
        <v>1.2294187109178199E-2</v>
      </c>
      <c r="AU14" s="20"/>
      <c r="AV14" s="20">
        <v>5.7333862922417898E-3</v>
      </c>
      <c r="AW14" s="20">
        <v>2.0767387770952501E-2</v>
      </c>
      <c r="AX14" s="20"/>
      <c r="AY14" s="20">
        <v>1.1836842417949901E-2</v>
      </c>
      <c r="AZ14" s="20">
        <v>3.8665188902610399E-2</v>
      </c>
      <c r="BA14" s="20"/>
      <c r="BB14" s="20">
        <v>1.24666317051419E-2</v>
      </c>
      <c r="BC14" s="20">
        <v>3.4446590650469101E-2</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B2:L15"/>
  <sheetViews>
    <sheetView showGridLines="0" workbookViewId="0">
      <pane xSplit="2" topLeftCell="D1" activePane="topRight" state="frozen"/>
      <selection pane="topRight" activeCell="B15" sqref="B15"/>
    </sheetView>
  </sheetViews>
  <sheetFormatPr defaultColWidth="10.90625" defaultRowHeight="14.5" x14ac:dyDescent="0.35"/>
  <cols>
    <col min="2" max="2" width="25.7265625" customWidth="1"/>
    <col min="3" max="12" width="20.7265625" customWidth="1"/>
  </cols>
  <sheetData>
    <row r="2" spans="2:12" ht="40" customHeight="1" x14ac:dyDescent="0.35">
      <c r="D2" s="29" t="s">
        <v>560</v>
      </c>
      <c r="E2" s="26"/>
      <c r="F2" s="26"/>
      <c r="G2" s="26"/>
      <c r="H2" s="26"/>
      <c r="I2" s="26"/>
      <c r="J2" s="26"/>
      <c r="K2" s="26"/>
      <c r="L2" s="26"/>
    </row>
    <row r="6" spans="2:12" ht="50" customHeight="1" x14ac:dyDescent="0.35">
      <c r="B6" s="17" t="s">
        <v>14</v>
      </c>
      <c r="C6" s="17" t="s">
        <v>549</v>
      </c>
      <c r="D6" s="17" t="s">
        <v>550</v>
      </c>
      <c r="E6" s="17" t="s">
        <v>551</v>
      </c>
      <c r="F6" s="17" t="s">
        <v>552</v>
      </c>
      <c r="G6" s="17" t="s">
        <v>553</v>
      </c>
      <c r="H6" s="17" t="s">
        <v>554</v>
      </c>
      <c r="I6" s="17" t="s">
        <v>555</v>
      </c>
      <c r="J6" s="17" t="s">
        <v>556</v>
      </c>
      <c r="K6" s="17" t="s">
        <v>557</v>
      </c>
    </row>
    <row r="7" spans="2:12" ht="29" x14ac:dyDescent="0.35">
      <c r="B7" s="15" t="s">
        <v>558</v>
      </c>
      <c r="C7" s="14">
        <v>0.75218568221193405</v>
      </c>
      <c r="D7" s="14">
        <v>0.48366381813025899</v>
      </c>
      <c r="E7" s="14">
        <v>0.53820660507106899</v>
      </c>
      <c r="F7" s="14">
        <v>0.51470859669560298</v>
      </c>
      <c r="G7" s="14">
        <v>0.48154455016599701</v>
      </c>
      <c r="H7" s="14">
        <v>0.471534393329885</v>
      </c>
      <c r="I7" s="14">
        <v>0.51297117918102797</v>
      </c>
      <c r="J7" s="14">
        <v>0.61379831771039906</v>
      </c>
      <c r="K7" s="14">
        <v>0.76545117187381295</v>
      </c>
    </row>
    <row r="8" spans="2:12" ht="29" x14ac:dyDescent="0.35">
      <c r="B8" s="15" t="s">
        <v>559</v>
      </c>
      <c r="C8" s="14">
        <v>0.24781431778806601</v>
      </c>
      <c r="D8" s="14">
        <v>0.51633618186974095</v>
      </c>
      <c r="E8" s="14">
        <v>0.46179339492893101</v>
      </c>
      <c r="F8" s="14">
        <v>0.48529140330439702</v>
      </c>
      <c r="G8" s="14">
        <v>0.51845544983400305</v>
      </c>
      <c r="H8" s="14">
        <v>0.528465606670115</v>
      </c>
      <c r="I8" s="14">
        <v>0.48702882081897197</v>
      </c>
      <c r="J8" s="14">
        <v>0.386201682289601</v>
      </c>
      <c r="K8" s="14">
        <v>0.23454882812618699</v>
      </c>
    </row>
    <row r="9" spans="2:12" x14ac:dyDescent="0.35">
      <c r="B9" s="16"/>
      <c r="C9" s="16"/>
      <c r="D9" s="16"/>
      <c r="E9" s="16"/>
      <c r="F9" s="16"/>
      <c r="G9" s="16"/>
      <c r="H9" s="16"/>
      <c r="I9" s="16"/>
      <c r="J9" s="16"/>
      <c r="K9" s="16"/>
    </row>
    <row r="10" spans="2:12" x14ac:dyDescent="0.35">
      <c r="B10" t="s">
        <v>81</v>
      </c>
    </row>
    <row r="11" spans="2:12" x14ac:dyDescent="0.35">
      <c r="B11" t="s">
        <v>630</v>
      </c>
    </row>
    <row r="15" spans="2:12" x14ac:dyDescent="0.35">
      <c r="B15" s="8" t="str">
        <f>HYPERLINK("#'Contents'!A1", "Return to Contents")</f>
        <v>Return to Contents</v>
      </c>
    </row>
  </sheetData>
  <mergeCells count="1">
    <mergeCell ref="D2:L2"/>
  </mergeCells>
  <pageMargins left="0.7" right="0.7" top="0.75" bottom="0.75" header="0.3" footer="0.3"/>
  <pageSetup paperSize="9" orientation="portrait" horizontalDpi="300" verticalDpi="300" r:id="rId1"/>
  <drawing r:id="rId2"/>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561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558</v>
      </c>
      <c r="C9" s="14">
        <v>0.75218568221193405</v>
      </c>
      <c r="D9" s="14">
        <v>0.73619616141157096</v>
      </c>
      <c r="E9" s="14">
        <v>0.76706966949341904</v>
      </c>
      <c r="F9" s="14"/>
      <c r="G9" s="14">
        <v>0.709758541832611</v>
      </c>
      <c r="H9" s="14">
        <v>0.77691017002083995</v>
      </c>
      <c r="I9" s="14">
        <v>0.75875648624440695</v>
      </c>
      <c r="J9" s="14">
        <v>0.80986001398630303</v>
      </c>
      <c r="K9" s="14">
        <v>0.71819163864456104</v>
      </c>
      <c r="L9" s="14">
        <v>0.730571703967829</v>
      </c>
      <c r="M9" s="14"/>
      <c r="N9" s="14">
        <v>0.77405360056852601</v>
      </c>
      <c r="O9" s="14">
        <v>0.76275261265286698</v>
      </c>
      <c r="P9" s="14">
        <v>0.706582439946978</v>
      </c>
      <c r="Q9" s="14">
        <v>0.75761459233987904</v>
      </c>
      <c r="R9" s="14"/>
      <c r="S9" s="14">
        <v>0.77480359812287902</v>
      </c>
      <c r="T9" s="14">
        <v>0.74897027102741798</v>
      </c>
      <c r="U9" s="14">
        <v>0.76862354507497399</v>
      </c>
      <c r="V9" s="14">
        <v>0.75813011014989296</v>
      </c>
      <c r="W9" s="14">
        <v>0.83154806030845896</v>
      </c>
      <c r="X9" s="14">
        <v>0.749715855430231</v>
      </c>
      <c r="Y9" s="14">
        <v>0.70121547691697195</v>
      </c>
      <c r="Z9" s="14">
        <v>0.78747905011054997</v>
      </c>
      <c r="AA9" s="14">
        <v>0.77797739898558604</v>
      </c>
      <c r="AB9" s="14">
        <v>0.63139147521497996</v>
      </c>
      <c r="AC9" s="14">
        <v>0.80833503975504495</v>
      </c>
      <c r="AD9" s="14">
        <v>0.68364139620074305</v>
      </c>
      <c r="AE9" s="14"/>
      <c r="AF9" s="14">
        <v>0.76553587582844196</v>
      </c>
      <c r="AG9" s="14">
        <v>0.79321069522227905</v>
      </c>
      <c r="AH9" s="14">
        <v>0.73416499411610903</v>
      </c>
      <c r="AI9" s="14">
        <v>0.69852879689965697</v>
      </c>
      <c r="AJ9" s="14">
        <v>0.78131714210490499</v>
      </c>
      <c r="AK9" s="14"/>
      <c r="AL9" s="14">
        <v>0.76240418541940003</v>
      </c>
      <c r="AM9" s="14">
        <v>0.72041004319813096</v>
      </c>
      <c r="AN9" s="14">
        <v>0.66161802219780497</v>
      </c>
      <c r="AO9" s="14"/>
      <c r="AP9" s="14">
        <v>0.74759412707520301</v>
      </c>
      <c r="AQ9" s="14">
        <v>0.75946015956646395</v>
      </c>
      <c r="AR9" s="14"/>
      <c r="AS9" s="14">
        <v>0.75275460745563105</v>
      </c>
      <c r="AT9" s="14">
        <v>0.75688342444710099</v>
      </c>
      <c r="AU9" s="14"/>
      <c r="AV9" s="14">
        <v>0.74390714367682897</v>
      </c>
      <c r="AW9" s="14">
        <v>0.75463170802875301</v>
      </c>
      <c r="AX9" s="14"/>
      <c r="AY9" s="14">
        <v>0.75832509433930095</v>
      </c>
      <c r="AZ9" s="14">
        <v>0.78081860902938005</v>
      </c>
      <c r="BA9" s="14"/>
      <c r="BB9" s="14">
        <v>0.74912392307767905</v>
      </c>
      <c r="BC9" s="14">
        <v>0.75368407529231396</v>
      </c>
    </row>
    <row r="10" spans="2:55" ht="29" x14ac:dyDescent="0.35">
      <c r="B10" s="15" t="s">
        <v>559</v>
      </c>
      <c r="C10" s="20">
        <v>0.24781431778806601</v>
      </c>
      <c r="D10" s="20">
        <v>0.26380383858842998</v>
      </c>
      <c r="E10" s="20">
        <v>0.23293033050658099</v>
      </c>
      <c r="F10" s="20"/>
      <c r="G10" s="20">
        <v>0.290241458167389</v>
      </c>
      <c r="H10" s="20">
        <v>0.22308982997915999</v>
      </c>
      <c r="I10" s="20">
        <v>0.241243513755593</v>
      </c>
      <c r="J10" s="20">
        <v>0.190139986013697</v>
      </c>
      <c r="K10" s="20">
        <v>0.28180836135543902</v>
      </c>
      <c r="L10" s="20">
        <v>0.269428296032171</v>
      </c>
      <c r="M10" s="20"/>
      <c r="N10" s="20">
        <v>0.22594639943147399</v>
      </c>
      <c r="O10" s="20">
        <v>0.23724738734713299</v>
      </c>
      <c r="P10" s="20">
        <v>0.293417560053022</v>
      </c>
      <c r="Q10" s="20">
        <v>0.24238540766012101</v>
      </c>
      <c r="R10" s="20"/>
      <c r="S10" s="20">
        <v>0.22519640187712101</v>
      </c>
      <c r="T10" s="20">
        <v>0.25102972897258202</v>
      </c>
      <c r="U10" s="20">
        <v>0.23137645492502601</v>
      </c>
      <c r="V10" s="20">
        <v>0.24186988985010699</v>
      </c>
      <c r="W10" s="20">
        <v>0.16845193969154101</v>
      </c>
      <c r="X10" s="20">
        <v>0.250284144569769</v>
      </c>
      <c r="Y10" s="20">
        <v>0.298784523083028</v>
      </c>
      <c r="Z10" s="20">
        <v>0.212520949889451</v>
      </c>
      <c r="AA10" s="20">
        <v>0.22202260101441401</v>
      </c>
      <c r="AB10" s="20">
        <v>0.36860852478501999</v>
      </c>
      <c r="AC10" s="20">
        <v>0.191664960244955</v>
      </c>
      <c r="AD10" s="20">
        <v>0.31635860379925701</v>
      </c>
      <c r="AE10" s="20"/>
      <c r="AF10" s="20">
        <v>0.23446412417155801</v>
      </c>
      <c r="AG10" s="20">
        <v>0.20678930477772101</v>
      </c>
      <c r="AH10" s="20">
        <v>0.26583500588389097</v>
      </c>
      <c r="AI10" s="20">
        <v>0.30147120310034298</v>
      </c>
      <c r="AJ10" s="20">
        <v>0.21868285789509501</v>
      </c>
      <c r="AK10" s="20"/>
      <c r="AL10" s="20">
        <v>0.2375958145806</v>
      </c>
      <c r="AM10" s="20">
        <v>0.27958995680186899</v>
      </c>
      <c r="AN10" s="20">
        <v>0.33838197780219498</v>
      </c>
      <c r="AO10" s="20"/>
      <c r="AP10" s="20">
        <v>0.25240587292479699</v>
      </c>
      <c r="AQ10" s="20">
        <v>0.24053984043353599</v>
      </c>
      <c r="AR10" s="20"/>
      <c r="AS10" s="20">
        <v>0.247245392544369</v>
      </c>
      <c r="AT10" s="20">
        <v>0.24311657555289901</v>
      </c>
      <c r="AU10" s="20"/>
      <c r="AV10" s="20">
        <v>0.25609285632317103</v>
      </c>
      <c r="AW10" s="20">
        <v>0.24536829197124699</v>
      </c>
      <c r="AX10" s="20"/>
      <c r="AY10" s="20">
        <v>0.24167490566069899</v>
      </c>
      <c r="AZ10" s="20">
        <v>0.21918139097062</v>
      </c>
      <c r="BA10" s="20"/>
      <c r="BB10" s="20">
        <v>0.250876076922321</v>
      </c>
      <c r="BC10" s="20">
        <v>0.24631592470768601</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562</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558</v>
      </c>
      <c r="C9" s="14">
        <v>0.48366381813025899</v>
      </c>
      <c r="D9" s="14">
        <v>0.48668041181070998</v>
      </c>
      <c r="E9" s="14">
        <v>0.481155021402009</v>
      </c>
      <c r="F9" s="14"/>
      <c r="G9" s="14">
        <v>0.55922142518129003</v>
      </c>
      <c r="H9" s="14">
        <v>0.54936560339191098</v>
      </c>
      <c r="I9" s="14">
        <v>0.54011212234132999</v>
      </c>
      <c r="J9" s="14">
        <v>0.51173644714487698</v>
      </c>
      <c r="K9" s="14">
        <v>0.42537138250168599</v>
      </c>
      <c r="L9" s="14">
        <v>0.35022364884156298</v>
      </c>
      <c r="M9" s="14"/>
      <c r="N9" s="14">
        <v>0.45802513810006001</v>
      </c>
      <c r="O9" s="14">
        <v>0.473249780146835</v>
      </c>
      <c r="P9" s="14">
        <v>0.50944355930379703</v>
      </c>
      <c r="Q9" s="14">
        <v>0.49946216746275601</v>
      </c>
      <c r="R9" s="14"/>
      <c r="S9" s="14">
        <v>0.53106413755191395</v>
      </c>
      <c r="T9" s="14">
        <v>0.46465764701087597</v>
      </c>
      <c r="U9" s="14">
        <v>0.44613465838816402</v>
      </c>
      <c r="V9" s="14">
        <v>0.50069717458311402</v>
      </c>
      <c r="W9" s="14">
        <v>0.53414128022326501</v>
      </c>
      <c r="X9" s="14">
        <v>0.48531064530094398</v>
      </c>
      <c r="Y9" s="14">
        <v>0.43143098843457001</v>
      </c>
      <c r="Z9" s="14">
        <v>0.56555662774401405</v>
      </c>
      <c r="AA9" s="14">
        <v>0.521737642430945</v>
      </c>
      <c r="AB9" s="14">
        <v>0.40854342759687301</v>
      </c>
      <c r="AC9" s="14">
        <v>0.51209021320156001</v>
      </c>
      <c r="AD9" s="14">
        <v>0.33966000850104799</v>
      </c>
      <c r="AE9" s="14"/>
      <c r="AF9" s="14">
        <v>0.43541134005704901</v>
      </c>
      <c r="AG9" s="14">
        <v>0.53694898064331298</v>
      </c>
      <c r="AH9" s="14">
        <v>0.432109338757238</v>
      </c>
      <c r="AI9" s="14">
        <v>0.49654767335550598</v>
      </c>
      <c r="AJ9" s="14">
        <v>0.49651203711451503</v>
      </c>
      <c r="AK9" s="14"/>
      <c r="AL9" s="14">
        <v>0.476406785264265</v>
      </c>
      <c r="AM9" s="14">
        <v>0.55861779611128204</v>
      </c>
      <c r="AN9" s="14">
        <v>0.4552878675168</v>
      </c>
      <c r="AO9" s="14"/>
      <c r="AP9" s="14">
        <v>0.49809472244174302</v>
      </c>
      <c r="AQ9" s="14">
        <v>0.47493283656473101</v>
      </c>
      <c r="AR9" s="14"/>
      <c r="AS9" s="14">
        <v>0.49086766037548502</v>
      </c>
      <c r="AT9" s="14">
        <v>0.46709512892993899</v>
      </c>
      <c r="AU9" s="14"/>
      <c r="AV9" s="14">
        <v>0.54945595804866498</v>
      </c>
      <c r="AW9" s="14">
        <v>0.458737184529312</v>
      </c>
      <c r="AX9" s="14"/>
      <c r="AY9" s="14">
        <v>0.482002756066362</v>
      </c>
      <c r="AZ9" s="14">
        <v>0.47637081398492898</v>
      </c>
      <c r="BA9" s="14"/>
      <c r="BB9" s="14">
        <v>0.47243411214679099</v>
      </c>
      <c r="BC9" s="14">
        <v>0.50641027600192601</v>
      </c>
    </row>
    <row r="10" spans="2:55" ht="29" x14ac:dyDescent="0.35">
      <c r="B10" s="15" t="s">
        <v>559</v>
      </c>
      <c r="C10" s="20">
        <v>0.51633618186974095</v>
      </c>
      <c r="D10" s="20">
        <v>0.51331958818929002</v>
      </c>
      <c r="E10" s="20">
        <v>0.51884497859799095</v>
      </c>
      <c r="F10" s="20"/>
      <c r="G10" s="20">
        <v>0.44077857481871002</v>
      </c>
      <c r="H10" s="20">
        <v>0.45063439660808902</v>
      </c>
      <c r="I10" s="20">
        <v>0.45988787765867001</v>
      </c>
      <c r="J10" s="20">
        <v>0.48826355285512402</v>
      </c>
      <c r="K10" s="20">
        <v>0.57462861749831395</v>
      </c>
      <c r="L10" s="20">
        <v>0.64977635115843702</v>
      </c>
      <c r="M10" s="20"/>
      <c r="N10" s="20">
        <v>0.54197486189994004</v>
      </c>
      <c r="O10" s="20">
        <v>0.52675021985316495</v>
      </c>
      <c r="P10" s="20">
        <v>0.49055644069620302</v>
      </c>
      <c r="Q10" s="20">
        <v>0.50053783253724304</v>
      </c>
      <c r="R10" s="20"/>
      <c r="S10" s="20">
        <v>0.46893586244808599</v>
      </c>
      <c r="T10" s="20">
        <v>0.53534235298912403</v>
      </c>
      <c r="U10" s="20">
        <v>0.55386534161183598</v>
      </c>
      <c r="V10" s="20">
        <v>0.49930282541688598</v>
      </c>
      <c r="W10" s="20">
        <v>0.46585871977673499</v>
      </c>
      <c r="X10" s="20">
        <v>0.51468935469905597</v>
      </c>
      <c r="Y10" s="20">
        <v>0.56856901156543005</v>
      </c>
      <c r="Z10" s="20">
        <v>0.434443372255986</v>
      </c>
      <c r="AA10" s="20">
        <v>0.478262357569055</v>
      </c>
      <c r="AB10" s="20">
        <v>0.59145657240312699</v>
      </c>
      <c r="AC10" s="20">
        <v>0.48790978679843999</v>
      </c>
      <c r="AD10" s="20">
        <v>0.66033999149895195</v>
      </c>
      <c r="AE10" s="20"/>
      <c r="AF10" s="20">
        <v>0.56458865994295104</v>
      </c>
      <c r="AG10" s="20">
        <v>0.46305101935668702</v>
      </c>
      <c r="AH10" s="20">
        <v>0.567890661242762</v>
      </c>
      <c r="AI10" s="20">
        <v>0.50345232664449402</v>
      </c>
      <c r="AJ10" s="20">
        <v>0.50348796288548503</v>
      </c>
      <c r="AK10" s="20"/>
      <c r="AL10" s="20">
        <v>0.52359321473573495</v>
      </c>
      <c r="AM10" s="20">
        <v>0.44138220388871802</v>
      </c>
      <c r="AN10" s="20">
        <v>0.54471213248320005</v>
      </c>
      <c r="AO10" s="20"/>
      <c r="AP10" s="20">
        <v>0.50190527755825698</v>
      </c>
      <c r="AQ10" s="20">
        <v>0.52506716343526905</v>
      </c>
      <c r="AR10" s="20"/>
      <c r="AS10" s="20">
        <v>0.50913233962451399</v>
      </c>
      <c r="AT10" s="20">
        <v>0.53290487107006101</v>
      </c>
      <c r="AU10" s="20"/>
      <c r="AV10" s="20">
        <v>0.45054404195133602</v>
      </c>
      <c r="AW10" s="20">
        <v>0.541262815470688</v>
      </c>
      <c r="AX10" s="20"/>
      <c r="AY10" s="20">
        <v>0.517997243933638</v>
      </c>
      <c r="AZ10" s="20">
        <v>0.52362918601507102</v>
      </c>
      <c r="BA10" s="20"/>
      <c r="BB10" s="20">
        <v>0.52756588785320802</v>
      </c>
      <c r="BC10" s="20">
        <v>0.49358972399807399</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563</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558</v>
      </c>
      <c r="C9" s="14">
        <v>0.53820660507106899</v>
      </c>
      <c r="D9" s="14">
        <v>0.52794580070809005</v>
      </c>
      <c r="E9" s="14">
        <v>0.54686689032402502</v>
      </c>
      <c r="F9" s="14"/>
      <c r="G9" s="14">
        <v>0.68150028754797698</v>
      </c>
      <c r="H9" s="14">
        <v>0.66378489293968901</v>
      </c>
      <c r="I9" s="14">
        <v>0.599425631116694</v>
      </c>
      <c r="J9" s="14">
        <v>0.580256180623127</v>
      </c>
      <c r="K9" s="14">
        <v>0.45034864373979699</v>
      </c>
      <c r="L9" s="14">
        <v>0.31550190368827602</v>
      </c>
      <c r="M9" s="14"/>
      <c r="N9" s="14">
        <v>0.49535478902716001</v>
      </c>
      <c r="O9" s="14">
        <v>0.55092706425217397</v>
      </c>
      <c r="P9" s="14">
        <v>0.56281520479687797</v>
      </c>
      <c r="Q9" s="14">
        <v>0.54787334221212702</v>
      </c>
      <c r="R9" s="14"/>
      <c r="S9" s="14">
        <v>0.62008252403614394</v>
      </c>
      <c r="T9" s="14">
        <v>0.51658998038072601</v>
      </c>
      <c r="U9" s="14">
        <v>0.51880543622338804</v>
      </c>
      <c r="V9" s="14">
        <v>0.54452969725188405</v>
      </c>
      <c r="W9" s="14">
        <v>0.626311618045167</v>
      </c>
      <c r="X9" s="14">
        <v>0.53949406547426404</v>
      </c>
      <c r="Y9" s="14">
        <v>0.43952719329864498</v>
      </c>
      <c r="Z9" s="14">
        <v>0.43468296574528398</v>
      </c>
      <c r="AA9" s="14">
        <v>0.56944280529650004</v>
      </c>
      <c r="AB9" s="14">
        <v>0.43113312809306098</v>
      </c>
      <c r="AC9" s="14">
        <v>0.625883994400392</v>
      </c>
      <c r="AD9" s="14">
        <v>0.53441323588845202</v>
      </c>
      <c r="AE9" s="14"/>
      <c r="AF9" s="14">
        <v>0.47529428350868702</v>
      </c>
      <c r="AG9" s="14">
        <v>0.60222719044028405</v>
      </c>
      <c r="AH9" s="14">
        <v>0.47568642346740803</v>
      </c>
      <c r="AI9" s="14">
        <v>0.44512888444133097</v>
      </c>
      <c r="AJ9" s="14">
        <v>0.59127336909596495</v>
      </c>
      <c r="AK9" s="14"/>
      <c r="AL9" s="14">
        <v>0.53227750788293504</v>
      </c>
      <c r="AM9" s="14">
        <v>0.62875102141825601</v>
      </c>
      <c r="AN9" s="14">
        <v>0.463168201551659</v>
      </c>
      <c r="AO9" s="14"/>
      <c r="AP9" s="14">
        <v>0.537397144286897</v>
      </c>
      <c r="AQ9" s="14">
        <v>0.53690302397129097</v>
      </c>
      <c r="AR9" s="14"/>
      <c r="AS9" s="14">
        <v>0.56011244226802903</v>
      </c>
      <c r="AT9" s="14">
        <v>0.50483240230563098</v>
      </c>
      <c r="AU9" s="14"/>
      <c r="AV9" s="14">
        <v>0.5764259382029</v>
      </c>
      <c r="AW9" s="14">
        <v>0.52285786193768902</v>
      </c>
      <c r="AX9" s="14"/>
      <c r="AY9" s="14">
        <v>0.555624829858408</v>
      </c>
      <c r="AZ9" s="14">
        <v>0.473168322821787</v>
      </c>
      <c r="BA9" s="14"/>
      <c r="BB9" s="14">
        <v>0.52467953221095298</v>
      </c>
      <c r="BC9" s="14">
        <v>0.60050363086620395</v>
      </c>
    </row>
    <row r="10" spans="2:55" ht="29" x14ac:dyDescent="0.35">
      <c r="B10" s="15" t="s">
        <v>559</v>
      </c>
      <c r="C10" s="20">
        <v>0.46179339492893101</v>
      </c>
      <c r="D10" s="20">
        <v>0.47205419929191</v>
      </c>
      <c r="E10" s="20">
        <v>0.45313310967597498</v>
      </c>
      <c r="F10" s="20"/>
      <c r="G10" s="20">
        <v>0.31849971245202302</v>
      </c>
      <c r="H10" s="20">
        <v>0.33621510706031099</v>
      </c>
      <c r="I10" s="20">
        <v>0.400574368883306</v>
      </c>
      <c r="J10" s="20">
        <v>0.419743819376873</v>
      </c>
      <c r="K10" s="20">
        <v>0.54965135626020301</v>
      </c>
      <c r="L10" s="20">
        <v>0.68449809631172398</v>
      </c>
      <c r="M10" s="20"/>
      <c r="N10" s="20">
        <v>0.50464521097283999</v>
      </c>
      <c r="O10" s="20">
        <v>0.44907293574782597</v>
      </c>
      <c r="P10" s="20">
        <v>0.43718479520312198</v>
      </c>
      <c r="Q10" s="20">
        <v>0.45212665778787298</v>
      </c>
      <c r="R10" s="20"/>
      <c r="S10" s="20">
        <v>0.379917475963856</v>
      </c>
      <c r="T10" s="20">
        <v>0.48341001961927399</v>
      </c>
      <c r="U10" s="20">
        <v>0.48119456377661102</v>
      </c>
      <c r="V10" s="20">
        <v>0.45547030274811601</v>
      </c>
      <c r="W10" s="20">
        <v>0.373688381954833</v>
      </c>
      <c r="X10" s="20">
        <v>0.46050593452573602</v>
      </c>
      <c r="Y10" s="20">
        <v>0.56047280670135502</v>
      </c>
      <c r="Z10" s="20">
        <v>0.56531703425471602</v>
      </c>
      <c r="AA10" s="20">
        <v>0.43055719470350001</v>
      </c>
      <c r="AB10" s="20">
        <v>0.56886687190693996</v>
      </c>
      <c r="AC10" s="20">
        <v>0.374116005599608</v>
      </c>
      <c r="AD10" s="20">
        <v>0.46558676411154798</v>
      </c>
      <c r="AE10" s="20"/>
      <c r="AF10" s="20">
        <v>0.52470571649131303</v>
      </c>
      <c r="AG10" s="20">
        <v>0.397772809559716</v>
      </c>
      <c r="AH10" s="20">
        <v>0.52431357653259203</v>
      </c>
      <c r="AI10" s="20">
        <v>0.55487111555866897</v>
      </c>
      <c r="AJ10" s="20">
        <v>0.40872663090403499</v>
      </c>
      <c r="AK10" s="20"/>
      <c r="AL10" s="20">
        <v>0.46772249211706501</v>
      </c>
      <c r="AM10" s="20">
        <v>0.37124897858174399</v>
      </c>
      <c r="AN10" s="20">
        <v>0.53683179844834095</v>
      </c>
      <c r="AO10" s="20"/>
      <c r="AP10" s="20">
        <v>0.462602855713103</v>
      </c>
      <c r="AQ10" s="20">
        <v>0.46309697602870897</v>
      </c>
      <c r="AR10" s="20"/>
      <c r="AS10" s="20">
        <v>0.43988755773197102</v>
      </c>
      <c r="AT10" s="20">
        <v>0.49516759769436902</v>
      </c>
      <c r="AU10" s="20"/>
      <c r="AV10" s="20">
        <v>0.4235740617971</v>
      </c>
      <c r="AW10" s="20">
        <v>0.47714213806231098</v>
      </c>
      <c r="AX10" s="20"/>
      <c r="AY10" s="20">
        <v>0.444375170141592</v>
      </c>
      <c r="AZ10" s="20">
        <v>0.526831677178213</v>
      </c>
      <c r="BA10" s="20"/>
      <c r="BB10" s="20">
        <v>0.47532046778904702</v>
      </c>
      <c r="BC10" s="20">
        <v>0.39949636913379599</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564</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558</v>
      </c>
      <c r="C9" s="14">
        <v>0.51470859669560298</v>
      </c>
      <c r="D9" s="14">
        <v>0.52202243876951504</v>
      </c>
      <c r="E9" s="14">
        <v>0.50715575113146005</v>
      </c>
      <c r="F9" s="14"/>
      <c r="G9" s="14">
        <v>0.57126600861627796</v>
      </c>
      <c r="H9" s="14">
        <v>0.59309593738847899</v>
      </c>
      <c r="I9" s="14">
        <v>0.54068400841173803</v>
      </c>
      <c r="J9" s="14">
        <v>0.52481032840222597</v>
      </c>
      <c r="K9" s="14">
        <v>0.49233227828551501</v>
      </c>
      <c r="L9" s="14">
        <v>0.39877195651154901</v>
      </c>
      <c r="M9" s="14"/>
      <c r="N9" s="14">
        <v>0.51535613529614399</v>
      </c>
      <c r="O9" s="14">
        <v>0.51462573681162005</v>
      </c>
      <c r="P9" s="14">
        <v>0.518082414244045</v>
      </c>
      <c r="Q9" s="14">
        <v>0.51116278588682296</v>
      </c>
      <c r="R9" s="14"/>
      <c r="S9" s="14">
        <v>0.59770434161477504</v>
      </c>
      <c r="T9" s="14">
        <v>0.47910797405496502</v>
      </c>
      <c r="U9" s="14">
        <v>0.55828021120258198</v>
      </c>
      <c r="V9" s="14">
        <v>0.47999374527517302</v>
      </c>
      <c r="W9" s="14">
        <v>0.53618423542653104</v>
      </c>
      <c r="X9" s="14">
        <v>0.505933096343957</v>
      </c>
      <c r="Y9" s="14">
        <v>0.43099387255128002</v>
      </c>
      <c r="Z9" s="14">
        <v>0.46086074645228198</v>
      </c>
      <c r="AA9" s="14">
        <v>0.57783469831533396</v>
      </c>
      <c r="AB9" s="14">
        <v>0.47984876754975903</v>
      </c>
      <c r="AC9" s="14">
        <v>0.49239021724559101</v>
      </c>
      <c r="AD9" s="14">
        <v>0.45155612249752602</v>
      </c>
      <c r="AE9" s="14"/>
      <c r="AF9" s="14">
        <v>0.47603974112196901</v>
      </c>
      <c r="AG9" s="14">
        <v>0.567550811352316</v>
      </c>
      <c r="AH9" s="14">
        <v>0.431080919638124</v>
      </c>
      <c r="AI9" s="14">
        <v>0.50677871606396796</v>
      </c>
      <c r="AJ9" s="14">
        <v>0.633365010787867</v>
      </c>
      <c r="AK9" s="14"/>
      <c r="AL9" s="14">
        <v>0.50822599510016397</v>
      </c>
      <c r="AM9" s="14">
        <v>0.62152133037650004</v>
      </c>
      <c r="AN9" s="14">
        <v>0.41883583502673799</v>
      </c>
      <c r="AO9" s="14"/>
      <c r="AP9" s="14">
        <v>0.513335089028082</v>
      </c>
      <c r="AQ9" s="14">
        <v>0.51491911025912995</v>
      </c>
      <c r="AR9" s="14"/>
      <c r="AS9" s="14">
        <v>0.53277205972614605</v>
      </c>
      <c r="AT9" s="14">
        <v>0.49258972105848098</v>
      </c>
      <c r="AU9" s="14"/>
      <c r="AV9" s="14">
        <v>0.57519585404263396</v>
      </c>
      <c r="AW9" s="14">
        <v>0.49430323678617399</v>
      </c>
      <c r="AX9" s="14"/>
      <c r="AY9" s="14">
        <v>0.52663973455660895</v>
      </c>
      <c r="AZ9" s="14">
        <v>0.48104054457593798</v>
      </c>
      <c r="BA9" s="14"/>
      <c r="BB9" s="14">
        <v>0.52389810725549602</v>
      </c>
      <c r="BC9" s="14">
        <v>0.526655629651539</v>
      </c>
    </row>
    <row r="10" spans="2:55" ht="29" x14ac:dyDescent="0.35">
      <c r="B10" s="15" t="s">
        <v>559</v>
      </c>
      <c r="C10" s="20">
        <v>0.48529140330439702</v>
      </c>
      <c r="D10" s="20">
        <v>0.47797756123048502</v>
      </c>
      <c r="E10" s="20">
        <v>0.49284424886854</v>
      </c>
      <c r="F10" s="20"/>
      <c r="G10" s="20">
        <v>0.42873399138372198</v>
      </c>
      <c r="H10" s="20">
        <v>0.40690406261152101</v>
      </c>
      <c r="I10" s="20">
        <v>0.45931599158826197</v>
      </c>
      <c r="J10" s="20">
        <v>0.47518967159777398</v>
      </c>
      <c r="K10" s="20">
        <v>0.50766772171448504</v>
      </c>
      <c r="L10" s="20">
        <v>0.60122804348845105</v>
      </c>
      <c r="M10" s="20"/>
      <c r="N10" s="20">
        <v>0.48464386470385601</v>
      </c>
      <c r="O10" s="20">
        <v>0.48537426318838001</v>
      </c>
      <c r="P10" s="20">
        <v>0.481917585755955</v>
      </c>
      <c r="Q10" s="20">
        <v>0.48883721411317699</v>
      </c>
      <c r="R10" s="20"/>
      <c r="S10" s="20">
        <v>0.40229565838522502</v>
      </c>
      <c r="T10" s="20">
        <v>0.52089202594503503</v>
      </c>
      <c r="U10" s="20">
        <v>0.44171978879741802</v>
      </c>
      <c r="V10" s="20">
        <v>0.52000625472482798</v>
      </c>
      <c r="W10" s="20">
        <v>0.46381576457346901</v>
      </c>
      <c r="X10" s="20">
        <v>0.494066903656043</v>
      </c>
      <c r="Y10" s="20">
        <v>0.56900612744872003</v>
      </c>
      <c r="Z10" s="20">
        <v>0.53913925354771897</v>
      </c>
      <c r="AA10" s="20">
        <v>0.42216530168466598</v>
      </c>
      <c r="AB10" s="20">
        <v>0.52015123245024097</v>
      </c>
      <c r="AC10" s="20">
        <v>0.50760978275440904</v>
      </c>
      <c r="AD10" s="20">
        <v>0.54844387750247303</v>
      </c>
      <c r="AE10" s="20"/>
      <c r="AF10" s="20">
        <v>0.52396025887803099</v>
      </c>
      <c r="AG10" s="20">
        <v>0.432449188647684</v>
      </c>
      <c r="AH10" s="20">
        <v>0.568919080361876</v>
      </c>
      <c r="AI10" s="20">
        <v>0.49322128393603198</v>
      </c>
      <c r="AJ10" s="20">
        <v>0.366634989212133</v>
      </c>
      <c r="AK10" s="20"/>
      <c r="AL10" s="20">
        <v>0.49177400489983603</v>
      </c>
      <c r="AM10" s="20">
        <v>0.37847866962350002</v>
      </c>
      <c r="AN10" s="20">
        <v>0.58116416497326195</v>
      </c>
      <c r="AO10" s="20"/>
      <c r="AP10" s="20">
        <v>0.486664910971918</v>
      </c>
      <c r="AQ10" s="20">
        <v>0.48508088974086999</v>
      </c>
      <c r="AR10" s="20"/>
      <c r="AS10" s="20">
        <v>0.467227940273854</v>
      </c>
      <c r="AT10" s="20">
        <v>0.50741027894151902</v>
      </c>
      <c r="AU10" s="20"/>
      <c r="AV10" s="20">
        <v>0.42480414595736599</v>
      </c>
      <c r="AW10" s="20">
        <v>0.50569676321382595</v>
      </c>
      <c r="AX10" s="20"/>
      <c r="AY10" s="20">
        <v>0.47336026544339099</v>
      </c>
      <c r="AZ10" s="20">
        <v>0.51895945542406197</v>
      </c>
      <c r="BA10" s="20"/>
      <c r="BB10" s="20">
        <v>0.47610189274450398</v>
      </c>
      <c r="BC10" s="20">
        <v>0.473344370348461</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565</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558</v>
      </c>
      <c r="C9" s="14">
        <v>0.48154455016599701</v>
      </c>
      <c r="D9" s="14">
        <v>0.47707075669315901</v>
      </c>
      <c r="E9" s="14">
        <v>0.48634367635370901</v>
      </c>
      <c r="F9" s="14"/>
      <c r="G9" s="14">
        <v>0.61124409271167401</v>
      </c>
      <c r="H9" s="14">
        <v>0.60800912102586402</v>
      </c>
      <c r="I9" s="14">
        <v>0.511957572724834</v>
      </c>
      <c r="J9" s="14">
        <v>0.48990412134361</v>
      </c>
      <c r="K9" s="14">
        <v>0.39175492482545199</v>
      </c>
      <c r="L9" s="14">
        <v>0.32087303259544198</v>
      </c>
      <c r="M9" s="14"/>
      <c r="N9" s="14">
        <v>0.51467422635684001</v>
      </c>
      <c r="O9" s="14">
        <v>0.470727045461449</v>
      </c>
      <c r="P9" s="14">
        <v>0.48935561554652601</v>
      </c>
      <c r="Q9" s="14">
        <v>0.45399351257419202</v>
      </c>
      <c r="R9" s="14"/>
      <c r="S9" s="14">
        <v>0.61061010020853201</v>
      </c>
      <c r="T9" s="14">
        <v>0.39923561810085101</v>
      </c>
      <c r="U9" s="14">
        <v>0.44945040721075002</v>
      </c>
      <c r="V9" s="14">
        <v>0.45000004679474997</v>
      </c>
      <c r="W9" s="14">
        <v>0.57937583179799201</v>
      </c>
      <c r="X9" s="14">
        <v>0.51820971907092594</v>
      </c>
      <c r="Y9" s="14">
        <v>0.392448363517307</v>
      </c>
      <c r="Z9" s="14">
        <v>0.49489922807811898</v>
      </c>
      <c r="AA9" s="14">
        <v>0.53082281717242796</v>
      </c>
      <c r="AB9" s="14">
        <v>0.33227820879926501</v>
      </c>
      <c r="AC9" s="14">
        <v>0.55473028144673198</v>
      </c>
      <c r="AD9" s="14">
        <v>0.44183962713865599</v>
      </c>
      <c r="AE9" s="14"/>
      <c r="AF9" s="14">
        <v>0.45610852878546099</v>
      </c>
      <c r="AG9" s="14">
        <v>0.51864210451801795</v>
      </c>
      <c r="AH9" s="14">
        <v>0.43188205691430698</v>
      </c>
      <c r="AI9" s="14">
        <v>0.47164837173061103</v>
      </c>
      <c r="AJ9" s="14">
        <v>0.50995710725598897</v>
      </c>
      <c r="AK9" s="14"/>
      <c r="AL9" s="14">
        <v>0.46705774634553299</v>
      </c>
      <c r="AM9" s="14">
        <v>0.62829280399370402</v>
      </c>
      <c r="AN9" s="14">
        <v>0.429991892979882</v>
      </c>
      <c r="AO9" s="14"/>
      <c r="AP9" s="14">
        <v>0.52117785191820998</v>
      </c>
      <c r="AQ9" s="14">
        <v>0.44748496157184298</v>
      </c>
      <c r="AR9" s="14"/>
      <c r="AS9" s="14">
        <v>0.51351919703502003</v>
      </c>
      <c r="AT9" s="14">
        <v>0.43109680253083399</v>
      </c>
      <c r="AU9" s="14"/>
      <c r="AV9" s="14">
        <v>0.56693237922387696</v>
      </c>
      <c r="AW9" s="14">
        <v>0.44861370618146301</v>
      </c>
      <c r="AX9" s="14"/>
      <c r="AY9" s="14">
        <v>0.50036897399454205</v>
      </c>
      <c r="AZ9" s="14">
        <v>0.408634874928203</v>
      </c>
      <c r="BA9" s="14"/>
      <c r="BB9" s="14">
        <v>0.48893061837664997</v>
      </c>
      <c r="BC9" s="14">
        <v>0.49184239521822598</v>
      </c>
    </row>
    <row r="10" spans="2:55" ht="29" x14ac:dyDescent="0.35">
      <c r="B10" s="15" t="s">
        <v>559</v>
      </c>
      <c r="C10" s="20">
        <v>0.51845544983400305</v>
      </c>
      <c r="D10" s="20">
        <v>0.52292924330684099</v>
      </c>
      <c r="E10" s="20">
        <v>0.51365632364629099</v>
      </c>
      <c r="F10" s="20"/>
      <c r="G10" s="20">
        <v>0.38875590728832599</v>
      </c>
      <c r="H10" s="20">
        <v>0.39199087897413598</v>
      </c>
      <c r="I10" s="20">
        <v>0.488042427275166</v>
      </c>
      <c r="J10" s="20">
        <v>0.51009587865638994</v>
      </c>
      <c r="K10" s="20">
        <v>0.60824507517454796</v>
      </c>
      <c r="L10" s="20">
        <v>0.67912696740455802</v>
      </c>
      <c r="M10" s="20"/>
      <c r="N10" s="20">
        <v>0.48532577364315999</v>
      </c>
      <c r="O10" s="20">
        <v>0.52927295453855105</v>
      </c>
      <c r="P10" s="20">
        <v>0.51064438445347404</v>
      </c>
      <c r="Q10" s="20">
        <v>0.54600648742580804</v>
      </c>
      <c r="R10" s="20"/>
      <c r="S10" s="20">
        <v>0.38938989979146799</v>
      </c>
      <c r="T10" s="20">
        <v>0.60076438189914905</v>
      </c>
      <c r="U10" s="20">
        <v>0.55054959278924998</v>
      </c>
      <c r="V10" s="20">
        <v>0.54999995320524997</v>
      </c>
      <c r="W10" s="20">
        <v>0.42062416820200799</v>
      </c>
      <c r="X10" s="20">
        <v>0.481790280929074</v>
      </c>
      <c r="Y10" s="20">
        <v>0.60755163648269295</v>
      </c>
      <c r="Z10" s="20">
        <v>0.50510077192188096</v>
      </c>
      <c r="AA10" s="20">
        <v>0.46917718282757198</v>
      </c>
      <c r="AB10" s="20">
        <v>0.66772179120073505</v>
      </c>
      <c r="AC10" s="20">
        <v>0.44526971855326802</v>
      </c>
      <c r="AD10" s="20">
        <v>0.55816037286134401</v>
      </c>
      <c r="AE10" s="20"/>
      <c r="AF10" s="20">
        <v>0.54389147121453896</v>
      </c>
      <c r="AG10" s="20">
        <v>0.48135789548198199</v>
      </c>
      <c r="AH10" s="20">
        <v>0.56811794308569297</v>
      </c>
      <c r="AI10" s="20">
        <v>0.52835162826938897</v>
      </c>
      <c r="AJ10" s="20">
        <v>0.49004289274401103</v>
      </c>
      <c r="AK10" s="20"/>
      <c r="AL10" s="20">
        <v>0.53294225365446701</v>
      </c>
      <c r="AM10" s="20">
        <v>0.37170719600629498</v>
      </c>
      <c r="AN10" s="20">
        <v>0.57000810702011795</v>
      </c>
      <c r="AO10" s="20"/>
      <c r="AP10" s="20">
        <v>0.47882214808179002</v>
      </c>
      <c r="AQ10" s="20">
        <v>0.55251503842815697</v>
      </c>
      <c r="AR10" s="20"/>
      <c r="AS10" s="20">
        <v>0.48648080296497997</v>
      </c>
      <c r="AT10" s="20">
        <v>0.56890319746916596</v>
      </c>
      <c r="AU10" s="20"/>
      <c r="AV10" s="20">
        <v>0.43306762077612299</v>
      </c>
      <c r="AW10" s="20">
        <v>0.55138629381853699</v>
      </c>
      <c r="AX10" s="20"/>
      <c r="AY10" s="20">
        <v>0.499631026005458</v>
      </c>
      <c r="AZ10" s="20">
        <v>0.59136512507179695</v>
      </c>
      <c r="BA10" s="20"/>
      <c r="BB10" s="20">
        <v>0.51106938162334903</v>
      </c>
      <c r="BC10" s="20">
        <v>0.50815760478177396</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566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558</v>
      </c>
      <c r="C9" s="14">
        <v>0.471534393329885</v>
      </c>
      <c r="D9" s="14">
        <v>0.47633158866055297</v>
      </c>
      <c r="E9" s="14">
        <v>0.46529472558027901</v>
      </c>
      <c r="F9" s="14"/>
      <c r="G9" s="14">
        <v>0.554421493014574</v>
      </c>
      <c r="H9" s="14">
        <v>0.55337437724554495</v>
      </c>
      <c r="I9" s="14">
        <v>0.52313524468568595</v>
      </c>
      <c r="J9" s="14">
        <v>0.52213173326253204</v>
      </c>
      <c r="K9" s="14">
        <v>0.44927426323377201</v>
      </c>
      <c r="L9" s="14">
        <v>0.28147866048475401</v>
      </c>
      <c r="M9" s="14"/>
      <c r="N9" s="14">
        <v>0.465321780072181</v>
      </c>
      <c r="O9" s="14">
        <v>0.43581398155034901</v>
      </c>
      <c r="P9" s="14">
        <v>0.50260884496167801</v>
      </c>
      <c r="Q9" s="14">
        <v>0.491825554983359</v>
      </c>
      <c r="R9" s="14"/>
      <c r="S9" s="14">
        <v>0.53213225048403401</v>
      </c>
      <c r="T9" s="14">
        <v>0.44634002324690703</v>
      </c>
      <c r="U9" s="14">
        <v>0.51183142695091699</v>
      </c>
      <c r="V9" s="14">
        <v>0.48646866093506502</v>
      </c>
      <c r="W9" s="14">
        <v>0.54464897078504304</v>
      </c>
      <c r="X9" s="14">
        <v>0.44615686669291699</v>
      </c>
      <c r="Y9" s="14">
        <v>0.400592636762995</v>
      </c>
      <c r="Z9" s="14">
        <v>0.49094214672052899</v>
      </c>
      <c r="AA9" s="14">
        <v>0.47465643831450499</v>
      </c>
      <c r="AB9" s="14">
        <v>0.34421217082501099</v>
      </c>
      <c r="AC9" s="14">
        <v>0.51368087589879596</v>
      </c>
      <c r="AD9" s="14">
        <v>0.51343358338576395</v>
      </c>
      <c r="AE9" s="14"/>
      <c r="AF9" s="14">
        <v>0.41615740377968302</v>
      </c>
      <c r="AG9" s="14">
        <v>0.51885829194897504</v>
      </c>
      <c r="AH9" s="14">
        <v>0.42342900711425802</v>
      </c>
      <c r="AI9" s="14">
        <v>0.46775998828246201</v>
      </c>
      <c r="AJ9" s="14">
        <v>0.49858981642862299</v>
      </c>
      <c r="AK9" s="14"/>
      <c r="AL9" s="14">
        <v>0.46123685305123902</v>
      </c>
      <c r="AM9" s="14">
        <v>0.55873192082661205</v>
      </c>
      <c r="AN9" s="14">
        <v>0.46517230869659199</v>
      </c>
      <c r="AO9" s="14"/>
      <c r="AP9" s="14">
        <v>0.47451302504376502</v>
      </c>
      <c r="AQ9" s="14">
        <v>0.470507602345551</v>
      </c>
      <c r="AR9" s="14"/>
      <c r="AS9" s="14">
        <v>0.48673844914985398</v>
      </c>
      <c r="AT9" s="14">
        <v>0.44717922944588101</v>
      </c>
      <c r="AU9" s="14"/>
      <c r="AV9" s="14">
        <v>0.50913035473729895</v>
      </c>
      <c r="AW9" s="14">
        <v>0.45657453136789899</v>
      </c>
      <c r="AX9" s="14"/>
      <c r="AY9" s="14">
        <v>0.48234733670964097</v>
      </c>
      <c r="AZ9" s="14">
        <v>0.39996619740276901</v>
      </c>
      <c r="BA9" s="14"/>
      <c r="BB9" s="14">
        <v>0.45602289334227403</v>
      </c>
      <c r="BC9" s="14">
        <v>0.49745279209223298</v>
      </c>
    </row>
    <row r="10" spans="2:55" ht="29" x14ac:dyDescent="0.35">
      <c r="B10" s="15" t="s">
        <v>559</v>
      </c>
      <c r="C10" s="20">
        <v>0.528465606670115</v>
      </c>
      <c r="D10" s="20">
        <v>0.52366841133944797</v>
      </c>
      <c r="E10" s="20">
        <v>0.53470527441972104</v>
      </c>
      <c r="F10" s="20"/>
      <c r="G10" s="20">
        <v>0.445578506985426</v>
      </c>
      <c r="H10" s="20">
        <v>0.446625622754455</v>
      </c>
      <c r="I10" s="20">
        <v>0.47686475531431399</v>
      </c>
      <c r="J10" s="20">
        <v>0.47786826673746802</v>
      </c>
      <c r="K10" s="20">
        <v>0.55072573676622805</v>
      </c>
      <c r="L10" s="20">
        <v>0.71852133951524599</v>
      </c>
      <c r="M10" s="20"/>
      <c r="N10" s="20">
        <v>0.53467821992781905</v>
      </c>
      <c r="O10" s="20">
        <v>0.56418601844965099</v>
      </c>
      <c r="P10" s="20">
        <v>0.49739115503832199</v>
      </c>
      <c r="Q10" s="20">
        <v>0.508174445016641</v>
      </c>
      <c r="R10" s="20"/>
      <c r="S10" s="20">
        <v>0.46786774951596599</v>
      </c>
      <c r="T10" s="20">
        <v>0.55365997675309397</v>
      </c>
      <c r="U10" s="20">
        <v>0.48816857304908301</v>
      </c>
      <c r="V10" s="20">
        <v>0.51353133906493498</v>
      </c>
      <c r="W10" s="20">
        <v>0.45535102921495701</v>
      </c>
      <c r="X10" s="20">
        <v>0.55384313330708301</v>
      </c>
      <c r="Y10" s="20">
        <v>0.59940736323700505</v>
      </c>
      <c r="Z10" s="20">
        <v>0.50905785327947095</v>
      </c>
      <c r="AA10" s="20">
        <v>0.52534356168549501</v>
      </c>
      <c r="AB10" s="20">
        <v>0.65578782917498901</v>
      </c>
      <c r="AC10" s="20">
        <v>0.48631912410120398</v>
      </c>
      <c r="AD10" s="20">
        <v>0.486566416614236</v>
      </c>
      <c r="AE10" s="20"/>
      <c r="AF10" s="20">
        <v>0.58384259622031698</v>
      </c>
      <c r="AG10" s="20">
        <v>0.48114170805102502</v>
      </c>
      <c r="AH10" s="20">
        <v>0.57657099288574198</v>
      </c>
      <c r="AI10" s="20">
        <v>0.53224001171753799</v>
      </c>
      <c r="AJ10" s="20">
        <v>0.50141018357137601</v>
      </c>
      <c r="AK10" s="20"/>
      <c r="AL10" s="20">
        <v>0.53876314694876004</v>
      </c>
      <c r="AM10" s="20">
        <v>0.44126807917338801</v>
      </c>
      <c r="AN10" s="20">
        <v>0.53482769130340801</v>
      </c>
      <c r="AO10" s="20"/>
      <c r="AP10" s="20">
        <v>0.52548697495623498</v>
      </c>
      <c r="AQ10" s="20">
        <v>0.529492397654449</v>
      </c>
      <c r="AR10" s="20"/>
      <c r="AS10" s="20">
        <v>0.51326155085014602</v>
      </c>
      <c r="AT10" s="20">
        <v>0.55282077055411905</v>
      </c>
      <c r="AU10" s="20"/>
      <c r="AV10" s="20">
        <v>0.49086964526270099</v>
      </c>
      <c r="AW10" s="20">
        <v>0.54342546863210095</v>
      </c>
      <c r="AX10" s="20"/>
      <c r="AY10" s="20">
        <v>0.51765266329035897</v>
      </c>
      <c r="AZ10" s="20">
        <v>0.60003380259723105</v>
      </c>
      <c r="BA10" s="20"/>
      <c r="BB10" s="20">
        <v>0.54397710665772603</v>
      </c>
      <c r="BC10" s="20">
        <v>0.50254720790776697</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107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103</v>
      </c>
      <c r="C9" s="14">
        <v>0.61654116338988096</v>
      </c>
      <c r="D9" s="14">
        <v>0.44921067059334802</v>
      </c>
      <c r="E9" s="14">
        <v>0.78073221766377099</v>
      </c>
      <c r="F9" s="14"/>
      <c r="G9" s="14">
        <v>0.47169937773887199</v>
      </c>
      <c r="H9" s="14">
        <v>0.53390434920399799</v>
      </c>
      <c r="I9" s="14">
        <v>0.62116585878146202</v>
      </c>
      <c r="J9" s="14">
        <v>0.68568709159660401</v>
      </c>
      <c r="K9" s="14">
        <v>0.64099660874967301</v>
      </c>
      <c r="L9" s="14">
        <v>0.70363830327034904</v>
      </c>
      <c r="M9" s="14"/>
      <c r="N9" s="14">
        <v>0.62006247062997899</v>
      </c>
      <c r="O9" s="14">
        <v>0.64470232310016595</v>
      </c>
      <c r="P9" s="14">
        <v>0.61155469882761904</v>
      </c>
      <c r="Q9" s="14">
        <v>0.58676144814370601</v>
      </c>
      <c r="R9" s="14"/>
      <c r="S9" s="14">
        <v>0.564197435106358</v>
      </c>
      <c r="T9" s="14">
        <v>0.62897843982645596</v>
      </c>
      <c r="U9" s="14">
        <v>0.66621634994443901</v>
      </c>
      <c r="V9" s="14">
        <v>0.62537622558954697</v>
      </c>
      <c r="W9" s="14">
        <v>0.65468405974511401</v>
      </c>
      <c r="X9" s="14">
        <v>0.63222555580414197</v>
      </c>
      <c r="Y9" s="14">
        <v>0.63185284167390798</v>
      </c>
      <c r="Z9" s="14">
        <v>0.66975424819437201</v>
      </c>
      <c r="AA9" s="14">
        <v>0.57394496552163898</v>
      </c>
      <c r="AB9" s="14">
        <v>0.56649567838924197</v>
      </c>
      <c r="AC9" s="14">
        <v>0.67037844399060498</v>
      </c>
      <c r="AD9" s="14">
        <v>0.61632184151422997</v>
      </c>
      <c r="AE9" s="14"/>
      <c r="AF9" s="14">
        <v>0.69301303096113898</v>
      </c>
      <c r="AG9" s="14">
        <v>0.59511070110166397</v>
      </c>
      <c r="AH9" s="14">
        <v>0.67195759671098798</v>
      </c>
      <c r="AI9" s="14">
        <v>0.60941381357923397</v>
      </c>
      <c r="AJ9" s="14">
        <v>0.63524374679330897</v>
      </c>
      <c r="AK9" s="14"/>
      <c r="AL9" s="14">
        <v>0.63385099115646604</v>
      </c>
      <c r="AM9" s="14">
        <v>0.74895879443613</v>
      </c>
      <c r="AN9" s="14">
        <v>0.13357564898341401</v>
      </c>
      <c r="AO9" s="14"/>
      <c r="AP9" s="14">
        <v>0.57217679144973999</v>
      </c>
      <c r="AQ9" s="14">
        <v>0.65561425995328104</v>
      </c>
      <c r="AR9" s="14"/>
      <c r="AS9" s="14">
        <v>0.59489875872353704</v>
      </c>
      <c r="AT9" s="14">
        <v>0.65061368988219903</v>
      </c>
      <c r="AU9" s="14"/>
      <c r="AV9" s="14">
        <v>0.60380469892127997</v>
      </c>
      <c r="AW9" s="14">
        <v>0.62473117690188895</v>
      </c>
      <c r="AX9" s="14"/>
      <c r="AY9" s="14">
        <v>0.60770739330019197</v>
      </c>
      <c r="AZ9" s="14">
        <v>0.709189565585851</v>
      </c>
      <c r="BA9" s="14"/>
      <c r="BB9" s="14">
        <v>0.61749152646646399</v>
      </c>
      <c r="BC9" s="14">
        <v>0.58186302985950999</v>
      </c>
    </row>
    <row r="10" spans="2:55" x14ac:dyDescent="0.35">
      <c r="B10" s="15" t="s">
        <v>104</v>
      </c>
      <c r="C10" s="14">
        <v>0.36483569727957499</v>
      </c>
      <c r="D10" s="14">
        <v>0.52695788487728001</v>
      </c>
      <c r="E10" s="14">
        <v>0.206614872480647</v>
      </c>
      <c r="F10" s="14"/>
      <c r="G10" s="14">
        <v>0.477434528178655</v>
      </c>
      <c r="H10" s="14">
        <v>0.44557150133533602</v>
      </c>
      <c r="I10" s="14">
        <v>0.36023974077948501</v>
      </c>
      <c r="J10" s="14">
        <v>0.29436752073178202</v>
      </c>
      <c r="K10" s="14">
        <v>0.35900339125032699</v>
      </c>
      <c r="L10" s="14">
        <v>0.28919492161954902</v>
      </c>
      <c r="M10" s="14"/>
      <c r="N10" s="14">
        <v>0.36783074765399998</v>
      </c>
      <c r="O10" s="14">
        <v>0.34218669791843198</v>
      </c>
      <c r="P10" s="14">
        <v>0.35644683505323399</v>
      </c>
      <c r="Q10" s="14">
        <v>0.39345469649384701</v>
      </c>
      <c r="R10" s="14"/>
      <c r="S10" s="14">
        <v>0.39705115319610201</v>
      </c>
      <c r="T10" s="14">
        <v>0.34958714228411902</v>
      </c>
      <c r="U10" s="14">
        <v>0.328358219380744</v>
      </c>
      <c r="V10" s="14">
        <v>0.36124936378634998</v>
      </c>
      <c r="W10" s="14">
        <v>0.33352580463711301</v>
      </c>
      <c r="X10" s="14">
        <v>0.344332826516551</v>
      </c>
      <c r="Y10" s="14">
        <v>0.35324269256725799</v>
      </c>
      <c r="Z10" s="14">
        <v>0.290931661889891</v>
      </c>
      <c r="AA10" s="14">
        <v>0.41317488457588902</v>
      </c>
      <c r="AB10" s="14">
        <v>0.42229648422130101</v>
      </c>
      <c r="AC10" s="14">
        <v>0.31662430285246301</v>
      </c>
      <c r="AD10" s="14">
        <v>0.38367815848577003</v>
      </c>
      <c r="AE10" s="14"/>
      <c r="AF10" s="14">
        <v>0.291853124087111</v>
      </c>
      <c r="AG10" s="14">
        <v>0.38306692655204999</v>
      </c>
      <c r="AH10" s="14">
        <v>0.31105415571140099</v>
      </c>
      <c r="AI10" s="14">
        <v>0.37418833282018998</v>
      </c>
      <c r="AJ10" s="14">
        <v>0.32243008064017598</v>
      </c>
      <c r="AK10" s="14"/>
      <c r="AL10" s="14">
        <v>0.347738688979637</v>
      </c>
      <c r="AM10" s="14">
        <v>0.238534726425051</v>
      </c>
      <c r="AN10" s="14">
        <v>0.83392098385507596</v>
      </c>
      <c r="AO10" s="14"/>
      <c r="AP10" s="14">
        <v>0.41230823284333401</v>
      </c>
      <c r="AQ10" s="14">
        <v>0.32621935176531303</v>
      </c>
      <c r="AR10" s="14"/>
      <c r="AS10" s="14">
        <v>0.38597960677344101</v>
      </c>
      <c r="AT10" s="14">
        <v>0.33016088903228402</v>
      </c>
      <c r="AU10" s="14"/>
      <c r="AV10" s="14">
        <v>0.37013863676675302</v>
      </c>
      <c r="AW10" s="14">
        <v>0.360907540227418</v>
      </c>
      <c r="AX10" s="14"/>
      <c r="AY10" s="14">
        <v>0.37114687912399802</v>
      </c>
      <c r="AZ10" s="14">
        <v>0.283670470748698</v>
      </c>
      <c r="BA10" s="14"/>
      <c r="BB10" s="14">
        <v>0.36564155895606798</v>
      </c>
      <c r="BC10" s="14">
        <v>0.40443005882222499</v>
      </c>
    </row>
    <row r="11" spans="2:55" x14ac:dyDescent="0.35">
      <c r="B11" s="15" t="s">
        <v>105</v>
      </c>
      <c r="C11" s="20">
        <v>1.8623139330543801E-2</v>
      </c>
      <c r="D11" s="20">
        <v>2.3831444529371401E-2</v>
      </c>
      <c r="E11" s="20">
        <v>1.2652909855581901E-2</v>
      </c>
      <c r="F11" s="20"/>
      <c r="G11" s="20">
        <v>5.0866094082473501E-2</v>
      </c>
      <c r="H11" s="20">
        <v>2.0524149460666299E-2</v>
      </c>
      <c r="I11" s="20">
        <v>1.8594400439053801E-2</v>
      </c>
      <c r="J11" s="20">
        <v>1.99453876716142E-2</v>
      </c>
      <c r="K11" s="20">
        <v>0</v>
      </c>
      <c r="L11" s="20">
        <v>7.1667751101021897E-3</v>
      </c>
      <c r="M11" s="20"/>
      <c r="N11" s="20">
        <v>1.2106781716021E-2</v>
      </c>
      <c r="O11" s="20">
        <v>1.31109789814017E-2</v>
      </c>
      <c r="P11" s="20">
        <v>3.1998466119146897E-2</v>
      </c>
      <c r="Q11" s="20">
        <v>1.97838553624461E-2</v>
      </c>
      <c r="R11" s="20"/>
      <c r="S11" s="20">
        <v>3.8751411697540199E-2</v>
      </c>
      <c r="T11" s="20">
        <v>2.1434417889425399E-2</v>
      </c>
      <c r="U11" s="20">
        <v>5.42543067481708E-3</v>
      </c>
      <c r="V11" s="20">
        <v>1.3374410624103E-2</v>
      </c>
      <c r="W11" s="20">
        <v>1.1790135617772099E-2</v>
      </c>
      <c r="X11" s="20">
        <v>2.3441617679307601E-2</v>
      </c>
      <c r="Y11" s="20">
        <v>1.49044657588343E-2</v>
      </c>
      <c r="Z11" s="20">
        <v>3.9314089915736802E-2</v>
      </c>
      <c r="AA11" s="20">
        <v>1.28801499024719E-2</v>
      </c>
      <c r="AB11" s="20">
        <v>1.1207837389456601E-2</v>
      </c>
      <c r="AC11" s="20">
        <v>1.2997253156931799E-2</v>
      </c>
      <c r="AD11" s="20">
        <v>0</v>
      </c>
      <c r="AE11" s="20"/>
      <c r="AF11" s="20">
        <v>1.513384495175E-2</v>
      </c>
      <c r="AG11" s="20">
        <v>2.18223723462861E-2</v>
      </c>
      <c r="AH11" s="20">
        <v>1.6988247577611401E-2</v>
      </c>
      <c r="AI11" s="20">
        <v>1.6397853600576402E-2</v>
      </c>
      <c r="AJ11" s="20">
        <v>4.2326172566515198E-2</v>
      </c>
      <c r="AK11" s="20"/>
      <c r="AL11" s="20">
        <v>1.8410319863896799E-2</v>
      </c>
      <c r="AM11" s="20">
        <v>1.25064791388194E-2</v>
      </c>
      <c r="AN11" s="20">
        <v>3.2503367161510102E-2</v>
      </c>
      <c r="AO11" s="20"/>
      <c r="AP11" s="20">
        <v>1.55149757069261E-2</v>
      </c>
      <c r="AQ11" s="20">
        <v>1.8166388281406098E-2</v>
      </c>
      <c r="AR11" s="20"/>
      <c r="AS11" s="20">
        <v>1.9121634503022001E-2</v>
      </c>
      <c r="AT11" s="20">
        <v>1.9225421085516999E-2</v>
      </c>
      <c r="AU11" s="20"/>
      <c r="AV11" s="20">
        <v>2.6056664311967698E-2</v>
      </c>
      <c r="AW11" s="20">
        <v>1.4361282870693499E-2</v>
      </c>
      <c r="AX11" s="20"/>
      <c r="AY11" s="20">
        <v>2.11457275758111E-2</v>
      </c>
      <c r="AZ11" s="20">
        <v>7.1399636654512297E-3</v>
      </c>
      <c r="BA11" s="20"/>
      <c r="BB11" s="20">
        <v>1.6866914577468001E-2</v>
      </c>
      <c r="BC11" s="20">
        <v>1.3706911318264899E-2</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567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558</v>
      </c>
      <c r="C9" s="14">
        <v>0.51297117918102797</v>
      </c>
      <c r="D9" s="14">
        <v>0.52906958350651101</v>
      </c>
      <c r="E9" s="14">
        <v>0.49683533309238298</v>
      </c>
      <c r="F9" s="14"/>
      <c r="G9" s="14">
        <v>0.62048466838050398</v>
      </c>
      <c r="H9" s="14">
        <v>0.571722148713804</v>
      </c>
      <c r="I9" s="14">
        <v>0.56636374198832296</v>
      </c>
      <c r="J9" s="14">
        <v>0.52444729208610597</v>
      </c>
      <c r="K9" s="14">
        <v>0.46640023338738101</v>
      </c>
      <c r="L9" s="14">
        <v>0.37219255734925</v>
      </c>
      <c r="M9" s="14"/>
      <c r="N9" s="14">
        <v>0.49744194219389898</v>
      </c>
      <c r="O9" s="14">
        <v>0.50342150994191903</v>
      </c>
      <c r="P9" s="14">
        <v>0.54981613217816405</v>
      </c>
      <c r="Q9" s="14">
        <v>0.50538518671383803</v>
      </c>
      <c r="R9" s="14"/>
      <c r="S9" s="14">
        <v>0.56803318988553897</v>
      </c>
      <c r="T9" s="14">
        <v>0.48214237214720501</v>
      </c>
      <c r="U9" s="14">
        <v>0.47998137601609098</v>
      </c>
      <c r="V9" s="14">
        <v>0.52382494159350002</v>
      </c>
      <c r="W9" s="14">
        <v>0.64668314474227695</v>
      </c>
      <c r="X9" s="14">
        <v>0.49040517328845501</v>
      </c>
      <c r="Y9" s="14">
        <v>0.42477255121128898</v>
      </c>
      <c r="Z9" s="14">
        <v>0.53836238874339903</v>
      </c>
      <c r="AA9" s="14">
        <v>0.54141826432302398</v>
      </c>
      <c r="AB9" s="14">
        <v>0.41309446715838299</v>
      </c>
      <c r="AC9" s="14">
        <v>0.54324858803959597</v>
      </c>
      <c r="AD9" s="14">
        <v>0.54548953584706705</v>
      </c>
      <c r="AE9" s="14"/>
      <c r="AF9" s="14">
        <v>0.46852632246754</v>
      </c>
      <c r="AG9" s="14">
        <v>0.55572502902933396</v>
      </c>
      <c r="AH9" s="14">
        <v>0.46514279092823102</v>
      </c>
      <c r="AI9" s="14">
        <v>0.51847149684504601</v>
      </c>
      <c r="AJ9" s="14">
        <v>0.58047349183936803</v>
      </c>
      <c r="AK9" s="14"/>
      <c r="AL9" s="14">
        <v>0.50310384146465403</v>
      </c>
      <c r="AM9" s="14">
        <v>0.58812332014405899</v>
      </c>
      <c r="AN9" s="14">
        <v>0.52174254788864505</v>
      </c>
      <c r="AO9" s="14"/>
      <c r="AP9" s="14">
        <v>0.50771484298782399</v>
      </c>
      <c r="AQ9" s="14">
        <v>0.51932505688178399</v>
      </c>
      <c r="AR9" s="14"/>
      <c r="AS9" s="14">
        <v>0.54781805281370499</v>
      </c>
      <c r="AT9" s="14">
        <v>0.46321655695560698</v>
      </c>
      <c r="AU9" s="14"/>
      <c r="AV9" s="14">
        <v>0.54551352501135897</v>
      </c>
      <c r="AW9" s="14">
        <v>0.50030141228281499</v>
      </c>
      <c r="AX9" s="14"/>
      <c r="AY9" s="14">
        <v>0.52804572916218195</v>
      </c>
      <c r="AZ9" s="14">
        <v>0.44791494373946</v>
      </c>
      <c r="BA9" s="14"/>
      <c r="BB9" s="14">
        <v>0.50273442399395196</v>
      </c>
      <c r="BC9" s="14">
        <v>0.56640973363768898</v>
      </c>
    </row>
    <row r="10" spans="2:55" ht="29" x14ac:dyDescent="0.35">
      <c r="B10" s="15" t="s">
        <v>559</v>
      </c>
      <c r="C10" s="20">
        <v>0.48702882081897197</v>
      </c>
      <c r="D10" s="20">
        <v>0.47093041649348899</v>
      </c>
      <c r="E10" s="20">
        <v>0.50316466690761696</v>
      </c>
      <c r="F10" s="20"/>
      <c r="G10" s="20">
        <v>0.37951533161949602</v>
      </c>
      <c r="H10" s="20">
        <v>0.428277851286196</v>
      </c>
      <c r="I10" s="20">
        <v>0.43363625801167699</v>
      </c>
      <c r="J10" s="20">
        <v>0.47555270791389398</v>
      </c>
      <c r="K10" s="20">
        <v>0.53359976661261899</v>
      </c>
      <c r="L10" s="20">
        <v>0.62780744265074995</v>
      </c>
      <c r="M10" s="20"/>
      <c r="N10" s="20">
        <v>0.50255805780610097</v>
      </c>
      <c r="O10" s="20">
        <v>0.49657849005808102</v>
      </c>
      <c r="P10" s="20">
        <v>0.450183867821836</v>
      </c>
      <c r="Q10" s="20">
        <v>0.49461481328616203</v>
      </c>
      <c r="R10" s="20"/>
      <c r="S10" s="20">
        <v>0.43196681011446098</v>
      </c>
      <c r="T10" s="20">
        <v>0.51785762785279499</v>
      </c>
      <c r="U10" s="20">
        <v>0.52001862398390897</v>
      </c>
      <c r="V10" s="20">
        <v>0.47617505840649998</v>
      </c>
      <c r="W10" s="20">
        <v>0.35331685525772299</v>
      </c>
      <c r="X10" s="20">
        <v>0.50959482671154499</v>
      </c>
      <c r="Y10" s="20">
        <v>0.57522744878871102</v>
      </c>
      <c r="Z10" s="20">
        <v>0.46163761125660102</v>
      </c>
      <c r="AA10" s="20">
        <v>0.45858173567697602</v>
      </c>
      <c r="AB10" s="20">
        <v>0.58690553284161695</v>
      </c>
      <c r="AC10" s="20">
        <v>0.45675141196040397</v>
      </c>
      <c r="AD10" s="20">
        <v>0.454510464152933</v>
      </c>
      <c r="AE10" s="20"/>
      <c r="AF10" s="20">
        <v>0.53147367753246</v>
      </c>
      <c r="AG10" s="20">
        <v>0.44427497097066598</v>
      </c>
      <c r="AH10" s="20">
        <v>0.53485720907177003</v>
      </c>
      <c r="AI10" s="20">
        <v>0.48152850315495399</v>
      </c>
      <c r="AJ10" s="20">
        <v>0.41952650816063197</v>
      </c>
      <c r="AK10" s="20"/>
      <c r="AL10" s="20">
        <v>0.49689615853534602</v>
      </c>
      <c r="AM10" s="20">
        <v>0.41187667985594101</v>
      </c>
      <c r="AN10" s="20">
        <v>0.47825745211135501</v>
      </c>
      <c r="AO10" s="20"/>
      <c r="AP10" s="20">
        <v>0.49228515701217601</v>
      </c>
      <c r="AQ10" s="20">
        <v>0.48067494311821601</v>
      </c>
      <c r="AR10" s="20"/>
      <c r="AS10" s="20">
        <v>0.45218194718629501</v>
      </c>
      <c r="AT10" s="20">
        <v>0.53678344304439296</v>
      </c>
      <c r="AU10" s="20"/>
      <c r="AV10" s="20">
        <v>0.45448647498864098</v>
      </c>
      <c r="AW10" s="20">
        <v>0.49969858771718501</v>
      </c>
      <c r="AX10" s="20"/>
      <c r="AY10" s="20">
        <v>0.47195427083781799</v>
      </c>
      <c r="AZ10" s="20">
        <v>0.55208505626054005</v>
      </c>
      <c r="BA10" s="20"/>
      <c r="BB10" s="20">
        <v>0.49726557600604798</v>
      </c>
      <c r="BC10" s="20">
        <v>0.43359026636231102</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568</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558</v>
      </c>
      <c r="C9" s="14">
        <v>0.61379831771039906</v>
      </c>
      <c r="D9" s="14">
        <v>0.59653132349361604</v>
      </c>
      <c r="E9" s="14">
        <v>0.63053962569387301</v>
      </c>
      <c r="F9" s="14"/>
      <c r="G9" s="14">
        <v>0.68705346465068895</v>
      </c>
      <c r="H9" s="14">
        <v>0.69419115406815901</v>
      </c>
      <c r="I9" s="14">
        <v>0.61820983827187004</v>
      </c>
      <c r="J9" s="14">
        <v>0.63025666615058096</v>
      </c>
      <c r="K9" s="14">
        <v>0.56773283337804004</v>
      </c>
      <c r="L9" s="14">
        <v>0.51342925700716202</v>
      </c>
      <c r="M9" s="14"/>
      <c r="N9" s="14">
        <v>0.60422440587794402</v>
      </c>
      <c r="O9" s="14">
        <v>0.60221663439834905</v>
      </c>
      <c r="P9" s="14">
        <v>0.634306643931696</v>
      </c>
      <c r="Q9" s="14">
        <v>0.61508334271686804</v>
      </c>
      <c r="R9" s="14"/>
      <c r="S9" s="14">
        <v>0.66585498796948395</v>
      </c>
      <c r="T9" s="14">
        <v>0.61672447393560303</v>
      </c>
      <c r="U9" s="14">
        <v>0.621856623249329</v>
      </c>
      <c r="V9" s="14">
        <v>0.61157007268110197</v>
      </c>
      <c r="W9" s="14">
        <v>0.68161788034038095</v>
      </c>
      <c r="X9" s="14">
        <v>0.56299134851181398</v>
      </c>
      <c r="Y9" s="14">
        <v>0.48096348723023702</v>
      </c>
      <c r="Z9" s="14">
        <v>0.56000757121506595</v>
      </c>
      <c r="AA9" s="14">
        <v>0.66783726592928105</v>
      </c>
      <c r="AB9" s="14">
        <v>0.57770316158406798</v>
      </c>
      <c r="AC9" s="14">
        <v>0.66620281769872502</v>
      </c>
      <c r="AD9" s="14">
        <v>0.58568787586082305</v>
      </c>
      <c r="AE9" s="14"/>
      <c r="AF9" s="14">
        <v>0.592784722531708</v>
      </c>
      <c r="AG9" s="14">
        <v>0.65269833722653503</v>
      </c>
      <c r="AH9" s="14">
        <v>0.58205054769851405</v>
      </c>
      <c r="AI9" s="14">
        <v>0.55172772383734203</v>
      </c>
      <c r="AJ9" s="14">
        <v>0.72061400645837204</v>
      </c>
      <c r="AK9" s="14"/>
      <c r="AL9" s="14">
        <v>0.610352622336367</v>
      </c>
      <c r="AM9" s="14">
        <v>0.67638578430514995</v>
      </c>
      <c r="AN9" s="14">
        <v>0.55255282608321699</v>
      </c>
      <c r="AO9" s="14"/>
      <c r="AP9" s="14">
        <v>0.60892948874946895</v>
      </c>
      <c r="AQ9" s="14">
        <v>0.61527952954145804</v>
      </c>
      <c r="AR9" s="14"/>
      <c r="AS9" s="14">
        <v>0.61577607168527304</v>
      </c>
      <c r="AT9" s="14">
        <v>0.60899352018372599</v>
      </c>
      <c r="AU9" s="14"/>
      <c r="AV9" s="14">
        <v>0.643983186199241</v>
      </c>
      <c r="AW9" s="14">
        <v>0.60211339777320105</v>
      </c>
      <c r="AX9" s="14"/>
      <c r="AY9" s="14">
        <v>0.61120202505941901</v>
      </c>
      <c r="AZ9" s="14">
        <v>0.62082860083844504</v>
      </c>
      <c r="BA9" s="14"/>
      <c r="BB9" s="14">
        <v>0.60290779941432804</v>
      </c>
      <c r="BC9" s="14">
        <v>0.68992792981003304</v>
      </c>
    </row>
    <row r="10" spans="2:55" ht="29" x14ac:dyDescent="0.35">
      <c r="B10" s="15" t="s">
        <v>559</v>
      </c>
      <c r="C10" s="20">
        <v>0.386201682289601</v>
      </c>
      <c r="D10" s="20">
        <v>0.40346867650638402</v>
      </c>
      <c r="E10" s="20">
        <v>0.36946037430612699</v>
      </c>
      <c r="F10" s="20"/>
      <c r="G10" s="20">
        <v>0.31294653534931099</v>
      </c>
      <c r="H10" s="20">
        <v>0.30580884593184099</v>
      </c>
      <c r="I10" s="20">
        <v>0.38179016172813002</v>
      </c>
      <c r="J10" s="20">
        <v>0.36974333384941899</v>
      </c>
      <c r="K10" s="20">
        <v>0.43226716662196002</v>
      </c>
      <c r="L10" s="20">
        <v>0.48657074299283698</v>
      </c>
      <c r="M10" s="20"/>
      <c r="N10" s="20">
        <v>0.39577559412205598</v>
      </c>
      <c r="O10" s="20">
        <v>0.39778336560165101</v>
      </c>
      <c r="P10" s="20">
        <v>0.365693356068304</v>
      </c>
      <c r="Q10" s="20">
        <v>0.38491665728313201</v>
      </c>
      <c r="R10" s="20"/>
      <c r="S10" s="20">
        <v>0.334145012030516</v>
      </c>
      <c r="T10" s="20">
        <v>0.38327552606439702</v>
      </c>
      <c r="U10" s="20">
        <v>0.378143376750671</v>
      </c>
      <c r="V10" s="20">
        <v>0.38842992731889803</v>
      </c>
      <c r="W10" s="20">
        <v>0.31838211965961799</v>
      </c>
      <c r="X10" s="20">
        <v>0.43700865148818602</v>
      </c>
      <c r="Y10" s="20">
        <v>0.51903651276976304</v>
      </c>
      <c r="Z10" s="20">
        <v>0.439992428784934</v>
      </c>
      <c r="AA10" s="20">
        <v>0.332162734070719</v>
      </c>
      <c r="AB10" s="20">
        <v>0.42229683841593202</v>
      </c>
      <c r="AC10" s="20">
        <v>0.33379718230127398</v>
      </c>
      <c r="AD10" s="20">
        <v>0.41431212413917701</v>
      </c>
      <c r="AE10" s="20"/>
      <c r="AF10" s="20">
        <v>0.407215277468291</v>
      </c>
      <c r="AG10" s="20">
        <v>0.34730166277346503</v>
      </c>
      <c r="AH10" s="20">
        <v>0.417949452301486</v>
      </c>
      <c r="AI10" s="20">
        <v>0.44827227616265802</v>
      </c>
      <c r="AJ10" s="20">
        <v>0.27938599354162802</v>
      </c>
      <c r="AK10" s="20"/>
      <c r="AL10" s="20">
        <v>0.389647377663633</v>
      </c>
      <c r="AM10" s="20">
        <v>0.32361421569484999</v>
      </c>
      <c r="AN10" s="20">
        <v>0.44744717391678301</v>
      </c>
      <c r="AO10" s="20"/>
      <c r="AP10" s="20">
        <v>0.39107051125053099</v>
      </c>
      <c r="AQ10" s="20">
        <v>0.38472047045854202</v>
      </c>
      <c r="AR10" s="20"/>
      <c r="AS10" s="20">
        <v>0.38422392831472701</v>
      </c>
      <c r="AT10" s="20">
        <v>0.39100647981627401</v>
      </c>
      <c r="AU10" s="20"/>
      <c r="AV10" s="20">
        <v>0.356016813800759</v>
      </c>
      <c r="AW10" s="20">
        <v>0.397886602226799</v>
      </c>
      <c r="AX10" s="20"/>
      <c r="AY10" s="20">
        <v>0.38879797494058099</v>
      </c>
      <c r="AZ10" s="20">
        <v>0.37917139916155401</v>
      </c>
      <c r="BA10" s="20"/>
      <c r="BB10" s="20">
        <v>0.39709220058567202</v>
      </c>
      <c r="BC10" s="20">
        <v>0.31007207018996702</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569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558</v>
      </c>
      <c r="C9" s="14">
        <v>0.76545117187381295</v>
      </c>
      <c r="D9" s="14">
        <v>0.74431840706812502</v>
      </c>
      <c r="E9" s="14">
        <v>0.78539643951335303</v>
      </c>
      <c r="F9" s="14"/>
      <c r="G9" s="14">
        <v>0.75878008384088502</v>
      </c>
      <c r="H9" s="14">
        <v>0.768039640556617</v>
      </c>
      <c r="I9" s="14">
        <v>0.79409240706067996</v>
      </c>
      <c r="J9" s="14">
        <v>0.76873765233506497</v>
      </c>
      <c r="K9" s="14">
        <v>0.745471702984146</v>
      </c>
      <c r="L9" s="14">
        <v>0.75518076123302502</v>
      </c>
      <c r="M9" s="14"/>
      <c r="N9" s="14">
        <v>0.79312593440379398</v>
      </c>
      <c r="O9" s="14">
        <v>0.77668013380516499</v>
      </c>
      <c r="P9" s="14">
        <v>0.77353485942418398</v>
      </c>
      <c r="Q9" s="14">
        <v>0.71493163240334601</v>
      </c>
      <c r="R9" s="14"/>
      <c r="S9" s="14">
        <v>0.76407935500715296</v>
      </c>
      <c r="T9" s="14">
        <v>0.73792870455437598</v>
      </c>
      <c r="U9" s="14">
        <v>0.72726672173951601</v>
      </c>
      <c r="V9" s="14">
        <v>0.822597211126746</v>
      </c>
      <c r="W9" s="14">
        <v>0.85710939956263699</v>
      </c>
      <c r="X9" s="14">
        <v>0.74350271795562295</v>
      </c>
      <c r="Y9" s="14">
        <v>0.73395074967267604</v>
      </c>
      <c r="Z9" s="14">
        <v>0.76367450674125104</v>
      </c>
      <c r="AA9" s="14">
        <v>0.80815498137063302</v>
      </c>
      <c r="AB9" s="14">
        <v>0.73928315853360205</v>
      </c>
      <c r="AC9" s="14">
        <v>0.79435403236400304</v>
      </c>
      <c r="AD9" s="14">
        <v>0.63440902821925604</v>
      </c>
      <c r="AE9" s="14"/>
      <c r="AF9" s="14">
        <v>0.74082704655679199</v>
      </c>
      <c r="AG9" s="14">
        <v>0.80485524918414197</v>
      </c>
      <c r="AH9" s="14">
        <v>0.719594038182783</v>
      </c>
      <c r="AI9" s="14">
        <v>0.77524355544135504</v>
      </c>
      <c r="AJ9" s="14">
        <v>0.80450752941116299</v>
      </c>
      <c r="AK9" s="14"/>
      <c r="AL9" s="14">
        <v>0.77389974164674102</v>
      </c>
      <c r="AM9" s="14">
        <v>0.73957679387040998</v>
      </c>
      <c r="AN9" s="14">
        <v>0.68986736627595602</v>
      </c>
      <c r="AO9" s="14"/>
      <c r="AP9" s="14">
        <v>0.74588626039050698</v>
      </c>
      <c r="AQ9" s="14">
        <v>0.78551831597390898</v>
      </c>
      <c r="AR9" s="14"/>
      <c r="AS9" s="14">
        <v>0.75155984131346698</v>
      </c>
      <c r="AT9" s="14">
        <v>0.78547582998389698</v>
      </c>
      <c r="AU9" s="14"/>
      <c r="AV9" s="14">
        <v>0.78470158517386801</v>
      </c>
      <c r="AW9" s="14">
        <v>0.75882059984518102</v>
      </c>
      <c r="AX9" s="14"/>
      <c r="AY9" s="14">
        <v>0.77746920942369702</v>
      </c>
      <c r="AZ9" s="14">
        <v>0.76468871874132904</v>
      </c>
      <c r="BA9" s="14"/>
      <c r="BB9" s="14">
        <v>0.77125217843206495</v>
      </c>
      <c r="BC9" s="14">
        <v>0.74502214608401296</v>
      </c>
    </row>
    <row r="10" spans="2:55" ht="29" x14ac:dyDescent="0.35">
      <c r="B10" s="15" t="s">
        <v>559</v>
      </c>
      <c r="C10" s="20">
        <v>0.23454882812618699</v>
      </c>
      <c r="D10" s="20">
        <v>0.25568159293187498</v>
      </c>
      <c r="E10" s="20">
        <v>0.214603560486646</v>
      </c>
      <c r="F10" s="20"/>
      <c r="G10" s="20">
        <v>0.24121991615911501</v>
      </c>
      <c r="H10" s="20">
        <v>0.231960359443383</v>
      </c>
      <c r="I10" s="20">
        <v>0.20590759293932001</v>
      </c>
      <c r="J10" s="20">
        <v>0.231262347664935</v>
      </c>
      <c r="K10" s="20">
        <v>0.254528297015854</v>
      </c>
      <c r="L10" s="20">
        <v>0.24481923876697501</v>
      </c>
      <c r="M10" s="20"/>
      <c r="N10" s="20">
        <v>0.206874065596206</v>
      </c>
      <c r="O10" s="20">
        <v>0.22331986619483499</v>
      </c>
      <c r="P10" s="20">
        <v>0.22646514057581599</v>
      </c>
      <c r="Q10" s="20">
        <v>0.28506836759665399</v>
      </c>
      <c r="R10" s="20"/>
      <c r="S10" s="20">
        <v>0.23592064499284701</v>
      </c>
      <c r="T10" s="20">
        <v>0.26207129544562402</v>
      </c>
      <c r="U10" s="20">
        <v>0.27273327826048399</v>
      </c>
      <c r="V10" s="20">
        <v>0.177402788873254</v>
      </c>
      <c r="W10" s="20">
        <v>0.14289060043736301</v>
      </c>
      <c r="X10" s="20">
        <v>0.256497282044377</v>
      </c>
      <c r="Y10" s="20">
        <v>0.26604925032732402</v>
      </c>
      <c r="Z10" s="20">
        <v>0.23632549325874899</v>
      </c>
      <c r="AA10" s="20">
        <v>0.19184501862936701</v>
      </c>
      <c r="AB10" s="20">
        <v>0.26071684146639801</v>
      </c>
      <c r="AC10" s="20">
        <v>0.20564596763599699</v>
      </c>
      <c r="AD10" s="20">
        <v>0.36559097178074401</v>
      </c>
      <c r="AE10" s="20"/>
      <c r="AF10" s="20">
        <v>0.25917295344320801</v>
      </c>
      <c r="AG10" s="20">
        <v>0.195144750815858</v>
      </c>
      <c r="AH10" s="20">
        <v>0.280405961817217</v>
      </c>
      <c r="AI10" s="20">
        <v>0.22475644455864499</v>
      </c>
      <c r="AJ10" s="20">
        <v>0.19549247058883701</v>
      </c>
      <c r="AK10" s="20"/>
      <c r="AL10" s="20">
        <v>0.226100258353259</v>
      </c>
      <c r="AM10" s="20">
        <v>0.26042320612959002</v>
      </c>
      <c r="AN10" s="20">
        <v>0.31013263372404398</v>
      </c>
      <c r="AO10" s="20"/>
      <c r="AP10" s="20">
        <v>0.25411373960949302</v>
      </c>
      <c r="AQ10" s="20">
        <v>0.214481684026091</v>
      </c>
      <c r="AR10" s="20"/>
      <c r="AS10" s="20">
        <v>0.24844015868653299</v>
      </c>
      <c r="AT10" s="20">
        <v>0.21452417001610299</v>
      </c>
      <c r="AU10" s="20"/>
      <c r="AV10" s="20">
        <v>0.21529841482613199</v>
      </c>
      <c r="AW10" s="20">
        <v>0.24117940015481901</v>
      </c>
      <c r="AX10" s="20"/>
      <c r="AY10" s="20">
        <v>0.22253079057630301</v>
      </c>
      <c r="AZ10" s="20">
        <v>0.23531128125867101</v>
      </c>
      <c r="BA10" s="20"/>
      <c r="BB10" s="20">
        <v>0.22874782156793499</v>
      </c>
      <c r="BC10" s="20">
        <v>0.25497785391598699</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B2:F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6" width="20.7265625" customWidth="1"/>
  </cols>
  <sheetData>
    <row r="2" spans="2:6" ht="40" customHeight="1" x14ac:dyDescent="0.35">
      <c r="D2" s="29" t="s">
        <v>575</v>
      </c>
      <c r="E2" s="26"/>
      <c r="F2" s="26"/>
    </row>
    <row r="6" spans="2:6" ht="50" customHeight="1" x14ac:dyDescent="0.35">
      <c r="B6" s="17" t="s">
        <v>14</v>
      </c>
      <c r="C6" s="17" t="s">
        <v>570</v>
      </c>
      <c r="D6" s="17" t="s">
        <v>571</v>
      </c>
      <c r="E6" s="17" t="s">
        <v>572</v>
      </c>
    </row>
    <row r="7" spans="2:6" ht="29" x14ac:dyDescent="0.35">
      <c r="B7" s="15" t="s">
        <v>573</v>
      </c>
      <c r="C7" s="14">
        <v>0.81745051700506299</v>
      </c>
      <c r="D7" s="14">
        <v>0.81609735136098505</v>
      </c>
      <c r="E7" s="14">
        <v>0.79562999922647104</v>
      </c>
    </row>
    <row r="8" spans="2:6" ht="29" x14ac:dyDescent="0.35">
      <c r="B8" s="15" t="s">
        <v>574</v>
      </c>
      <c r="C8" s="14">
        <v>0.18254948299493701</v>
      </c>
      <c r="D8" s="14">
        <v>0.18390264863901501</v>
      </c>
      <c r="E8" s="14">
        <v>0.20437000077352899</v>
      </c>
    </row>
    <row r="9" spans="2:6" x14ac:dyDescent="0.35">
      <c r="B9" s="16"/>
      <c r="C9" s="16"/>
      <c r="D9" s="16"/>
      <c r="E9" s="16"/>
    </row>
    <row r="10" spans="2:6" x14ac:dyDescent="0.35">
      <c r="B10" t="s">
        <v>81</v>
      </c>
    </row>
    <row r="11" spans="2:6" x14ac:dyDescent="0.35">
      <c r="B11" t="s">
        <v>630</v>
      </c>
    </row>
    <row r="15" spans="2:6" x14ac:dyDescent="0.35">
      <c r="B15" s="8" t="str">
        <f>HYPERLINK("#'Contents'!A1", "Return to Contents")</f>
        <v>Return to Contents</v>
      </c>
    </row>
  </sheetData>
  <mergeCells count="1">
    <mergeCell ref="D2:F2"/>
  </mergeCells>
  <pageMargins left="0.7" right="0.7" top="0.75" bottom="0.75" header="0.3" footer="0.3"/>
  <pageSetup paperSize="9" orientation="portrait" horizontalDpi="300" verticalDpi="300"/>
  <drawing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576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573</v>
      </c>
      <c r="C9" s="14">
        <v>0.81745051700506299</v>
      </c>
      <c r="D9" s="14">
        <v>0.80062378866723205</v>
      </c>
      <c r="E9" s="14">
        <v>0.83436128966166401</v>
      </c>
      <c r="F9" s="14"/>
      <c r="G9" s="14">
        <v>0.73086082593961099</v>
      </c>
      <c r="H9" s="14">
        <v>0.80319656800558203</v>
      </c>
      <c r="I9" s="14">
        <v>0.78611907977311202</v>
      </c>
      <c r="J9" s="14">
        <v>0.84910580909928601</v>
      </c>
      <c r="K9" s="14">
        <v>0.86453272962851002</v>
      </c>
      <c r="L9" s="14">
        <v>0.85458005395032099</v>
      </c>
      <c r="M9" s="14"/>
      <c r="N9" s="14">
        <v>0.84675489791681902</v>
      </c>
      <c r="O9" s="14">
        <v>0.80771165665058697</v>
      </c>
      <c r="P9" s="14">
        <v>0.76806093896606198</v>
      </c>
      <c r="Q9" s="14">
        <v>0.837890160527062</v>
      </c>
      <c r="R9" s="14"/>
      <c r="S9" s="14">
        <v>0.80718591569556697</v>
      </c>
      <c r="T9" s="14">
        <v>0.82555020868698403</v>
      </c>
      <c r="U9" s="14">
        <v>0.81676861872112605</v>
      </c>
      <c r="V9" s="14">
        <v>0.80583617945479502</v>
      </c>
      <c r="W9" s="14">
        <v>0.79748849048822801</v>
      </c>
      <c r="X9" s="14">
        <v>0.83859366886165199</v>
      </c>
      <c r="Y9" s="14">
        <v>0.84124357742483102</v>
      </c>
      <c r="Z9" s="14">
        <v>0.81477734740979302</v>
      </c>
      <c r="AA9" s="14">
        <v>0.814289973393031</v>
      </c>
      <c r="AB9" s="14">
        <v>0.84535872082368502</v>
      </c>
      <c r="AC9" s="14">
        <v>0.80619782234575599</v>
      </c>
      <c r="AD9" s="14">
        <v>0.73785460361487398</v>
      </c>
      <c r="AE9" s="14"/>
      <c r="AF9" s="14">
        <v>0.81895358733059398</v>
      </c>
      <c r="AG9" s="14">
        <v>0.81520131387601402</v>
      </c>
      <c r="AH9" s="14">
        <v>0.76477942338825</v>
      </c>
      <c r="AI9" s="14">
        <v>0.83530083263322297</v>
      </c>
      <c r="AJ9" s="14">
        <v>0.79813819245601003</v>
      </c>
      <c r="AK9" s="14"/>
      <c r="AL9" s="14">
        <v>0.82295000415933295</v>
      </c>
      <c r="AM9" s="14">
        <v>0.75850789608205904</v>
      </c>
      <c r="AN9" s="14">
        <v>0.84274326293172497</v>
      </c>
      <c r="AO9" s="14"/>
      <c r="AP9" s="14">
        <v>0.818934907746664</v>
      </c>
      <c r="AQ9" s="14">
        <v>0.81903170445482398</v>
      </c>
      <c r="AR9" s="14"/>
      <c r="AS9" s="14">
        <v>0.81765305944453504</v>
      </c>
      <c r="AT9" s="14">
        <v>0.81301573303355701</v>
      </c>
      <c r="AU9" s="14"/>
      <c r="AV9" s="14">
        <v>0.80796865005991603</v>
      </c>
      <c r="AW9" s="14">
        <v>0.82078973201587502</v>
      </c>
      <c r="AX9" s="14"/>
      <c r="AY9" s="14">
        <v>0.81267501262457797</v>
      </c>
      <c r="AZ9" s="14">
        <v>0.85730885927339995</v>
      </c>
      <c r="BA9" s="14"/>
      <c r="BB9" s="14">
        <v>0.81032471881416901</v>
      </c>
      <c r="BC9" s="14">
        <v>0.82750741261082195</v>
      </c>
    </row>
    <row r="10" spans="2:55" ht="29" x14ac:dyDescent="0.35">
      <c r="B10" s="15" t="s">
        <v>574</v>
      </c>
      <c r="C10" s="20">
        <v>0.18254948299493701</v>
      </c>
      <c r="D10" s="20">
        <v>0.19937621133276801</v>
      </c>
      <c r="E10" s="20">
        <v>0.16563871033833599</v>
      </c>
      <c r="F10" s="20"/>
      <c r="G10" s="20">
        <v>0.26913917406038901</v>
      </c>
      <c r="H10" s="20">
        <v>0.19680343199441799</v>
      </c>
      <c r="I10" s="20">
        <v>0.21388092022688801</v>
      </c>
      <c r="J10" s="20">
        <v>0.15089419090071399</v>
      </c>
      <c r="K10" s="20">
        <v>0.13546727037149001</v>
      </c>
      <c r="L10" s="20">
        <v>0.14541994604967901</v>
      </c>
      <c r="M10" s="20"/>
      <c r="N10" s="20">
        <v>0.15324510208318101</v>
      </c>
      <c r="O10" s="20">
        <v>0.192288343349413</v>
      </c>
      <c r="P10" s="20">
        <v>0.23193906103393799</v>
      </c>
      <c r="Q10" s="20">
        <v>0.162109839472938</v>
      </c>
      <c r="R10" s="20"/>
      <c r="S10" s="20">
        <v>0.192814084304433</v>
      </c>
      <c r="T10" s="20">
        <v>0.17444979131301599</v>
      </c>
      <c r="U10" s="20">
        <v>0.18323138127887401</v>
      </c>
      <c r="V10" s="20">
        <v>0.19416382054520501</v>
      </c>
      <c r="W10" s="20">
        <v>0.20251150951177199</v>
      </c>
      <c r="X10" s="20">
        <v>0.16140633113834801</v>
      </c>
      <c r="Y10" s="20">
        <v>0.158756422575169</v>
      </c>
      <c r="Z10" s="20">
        <v>0.18522265259020701</v>
      </c>
      <c r="AA10" s="20">
        <v>0.185710026606969</v>
      </c>
      <c r="AB10" s="20">
        <v>0.15464127917631501</v>
      </c>
      <c r="AC10" s="20">
        <v>0.19380217765424401</v>
      </c>
      <c r="AD10" s="20">
        <v>0.26214539638512602</v>
      </c>
      <c r="AE10" s="20"/>
      <c r="AF10" s="20">
        <v>0.18104641266940499</v>
      </c>
      <c r="AG10" s="20">
        <v>0.18479868612398601</v>
      </c>
      <c r="AH10" s="20">
        <v>0.23522057661175</v>
      </c>
      <c r="AI10" s="20">
        <v>0.16469916736677701</v>
      </c>
      <c r="AJ10" s="20">
        <v>0.20186180754399</v>
      </c>
      <c r="AK10" s="20"/>
      <c r="AL10" s="20">
        <v>0.177049995840667</v>
      </c>
      <c r="AM10" s="20">
        <v>0.24149210391794099</v>
      </c>
      <c r="AN10" s="20">
        <v>0.157256737068275</v>
      </c>
      <c r="AO10" s="20"/>
      <c r="AP10" s="20">
        <v>0.181065092253336</v>
      </c>
      <c r="AQ10" s="20">
        <v>0.18096829554517599</v>
      </c>
      <c r="AR10" s="20"/>
      <c r="AS10" s="20">
        <v>0.18234694055546499</v>
      </c>
      <c r="AT10" s="20">
        <v>0.18698426696644299</v>
      </c>
      <c r="AU10" s="20"/>
      <c r="AV10" s="20">
        <v>0.192031349940084</v>
      </c>
      <c r="AW10" s="20">
        <v>0.17921026798412601</v>
      </c>
      <c r="AX10" s="20"/>
      <c r="AY10" s="20">
        <v>0.187324987375422</v>
      </c>
      <c r="AZ10" s="20">
        <v>0.1426911407266</v>
      </c>
      <c r="BA10" s="20"/>
      <c r="BB10" s="20">
        <v>0.18967528118583099</v>
      </c>
      <c r="BC10" s="20">
        <v>0.172492587389178</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577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573</v>
      </c>
      <c r="C9" s="14">
        <v>0.81609735136098505</v>
      </c>
      <c r="D9" s="14">
        <v>0.79667939736925797</v>
      </c>
      <c r="E9" s="14">
        <v>0.83451721035191695</v>
      </c>
      <c r="F9" s="14"/>
      <c r="G9" s="14">
        <v>0.75149478772118194</v>
      </c>
      <c r="H9" s="14">
        <v>0.78909013606170597</v>
      </c>
      <c r="I9" s="14">
        <v>0.80456630474286805</v>
      </c>
      <c r="J9" s="14">
        <v>0.818434770723377</v>
      </c>
      <c r="K9" s="14">
        <v>0.863130416527359</v>
      </c>
      <c r="L9" s="14">
        <v>0.85689043929498199</v>
      </c>
      <c r="M9" s="14"/>
      <c r="N9" s="14">
        <v>0.85368853173189196</v>
      </c>
      <c r="O9" s="14">
        <v>0.81170722893580405</v>
      </c>
      <c r="P9" s="14">
        <v>0.76391179374811002</v>
      </c>
      <c r="Q9" s="14">
        <v>0.82447593775721095</v>
      </c>
      <c r="R9" s="14"/>
      <c r="S9" s="14">
        <v>0.80472477903280004</v>
      </c>
      <c r="T9" s="14">
        <v>0.84895864283697697</v>
      </c>
      <c r="U9" s="14">
        <v>0.76712403066088897</v>
      </c>
      <c r="V9" s="14">
        <v>0.83181459397509205</v>
      </c>
      <c r="W9" s="14">
        <v>0.82660627713722101</v>
      </c>
      <c r="X9" s="14">
        <v>0.833139568046256</v>
      </c>
      <c r="Y9" s="14">
        <v>0.78063340823948202</v>
      </c>
      <c r="Z9" s="14">
        <v>0.75734542619877698</v>
      </c>
      <c r="AA9" s="14">
        <v>0.86149832455446695</v>
      </c>
      <c r="AB9" s="14">
        <v>0.78339481429730695</v>
      </c>
      <c r="AC9" s="14">
        <v>0.84228867612912794</v>
      </c>
      <c r="AD9" s="14">
        <v>0.79539008439135594</v>
      </c>
      <c r="AE9" s="14"/>
      <c r="AF9" s="14">
        <v>0.82618189074456905</v>
      </c>
      <c r="AG9" s="14">
        <v>0.81999242196424804</v>
      </c>
      <c r="AH9" s="14">
        <v>0.81129635231256603</v>
      </c>
      <c r="AI9" s="14">
        <v>0.84136410681759399</v>
      </c>
      <c r="AJ9" s="14">
        <v>0.809286862040835</v>
      </c>
      <c r="AK9" s="14"/>
      <c r="AL9" s="14">
        <v>0.82384273167945499</v>
      </c>
      <c r="AM9" s="14">
        <v>0.74069360618559399</v>
      </c>
      <c r="AN9" s="14">
        <v>0.83825384911888801</v>
      </c>
      <c r="AO9" s="14"/>
      <c r="AP9" s="14">
        <v>0.79756793762291001</v>
      </c>
      <c r="AQ9" s="14">
        <v>0.83090001552902404</v>
      </c>
      <c r="AR9" s="14"/>
      <c r="AS9" s="14">
        <v>0.81761993323604798</v>
      </c>
      <c r="AT9" s="14">
        <v>0.81249713620044794</v>
      </c>
      <c r="AU9" s="14"/>
      <c r="AV9" s="14">
        <v>0.79818235849089503</v>
      </c>
      <c r="AW9" s="14">
        <v>0.82260535149564395</v>
      </c>
      <c r="AX9" s="14"/>
      <c r="AY9" s="14">
        <v>0.81407592138979801</v>
      </c>
      <c r="AZ9" s="14">
        <v>0.83394152400690802</v>
      </c>
      <c r="BA9" s="14"/>
      <c r="BB9" s="14">
        <v>0.81901412314987898</v>
      </c>
      <c r="BC9" s="14">
        <v>0.81242119377428701</v>
      </c>
    </row>
    <row r="10" spans="2:55" ht="29" x14ac:dyDescent="0.35">
      <c r="B10" s="15" t="s">
        <v>574</v>
      </c>
      <c r="C10" s="20">
        <v>0.18390264863901501</v>
      </c>
      <c r="D10" s="20">
        <v>0.203320602630742</v>
      </c>
      <c r="E10" s="20">
        <v>0.165482789648083</v>
      </c>
      <c r="F10" s="20"/>
      <c r="G10" s="20">
        <v>0.248505212278818</v>
      </c>
      <c r="H10" s="20">
        <v>0.210909863938294</v>
      </c>
      <c r="I10" s="20">
        <v>0.195433695257132</v>
      </c>
      <c r="J10" s="20">
        <v>0.181565229276622</v>
      </c>
      <c r="K10" s="20">
        <v>0.136869583472641</v>
      </c>
      <c r="L10" s="20">
        <v>0.14310956070501801</v>
      </c>
      <c r="M10" s="20"/>
      <c r="N10" s="20">
        <v>0.14631146826810801</v>
      </c>
      <c r="O10" s="20">
        <v>0.18829277106419601</v>
      </c>
      <c r="P10" s="20">
        <v>0.23608820625189</v>
      </c>
      <c r="Q10" s="20">
        <v>0.17552406224278899</v>
      </c>
      <c r="R10" s="20"/>
      <c r="S10" s="20">
        <v>0.19527522096720001</v>
      </c>
      <c r="T10" s="20">
        <v>0.151041357163023</v>
      </c>
      <c r="U10" s="20">
        <v>0.23287596933911101</v>
      </c>
      <c r="V10" s="20">
        <v>0.168185406024908</v>
      </c>
      <c r="W10" s="20">
        <v>0.17339372286277899</v>
      </c>
      <c r="X10" s="20">
        <v>0.166860431953744</v>
      </c>
      <c r="Y10" s="20">
        <v>0.21936659176051801</v>
      </c>
      <c r="Z10" s="20">
        <v>0.24265457380122299</v>
      </c>
      <c r="AA10" s="20">
        <v>0.13850167544553299</v>
      </c>
      <c r="AB10" s="20">
        <v>0.21660518570269299</v>
      </c>
      <c r="AC10" s="20">
        <v>0.157711323870872</v>
      </c>
      <c r="AD10" s="20">
        <v>0.204609915608644</v>
      </c>
      <c r="AE10" s="20"/>
      <c r="AF10" s="20">
        <v>0.17381810925543101</v>
      </c>
      <c r="AG10" s="20">
        <v>0.18000757803575199</v>
      </c>
      <c r="AH10" s="20">
        <v>0.188703647687434</v>
      </c>
      <c r="AI10" s="20">
        <v>0.15863589318240601</v>
      </c>
      <c r="AJ10" s="20">
        <v>0.190713137959165</v>
      </c>
      <c r="AK10" s="20"/>
      <c r="AL10" s="20">
        <v>0.17615726832054501</v>
      </c>
      <c r="AM10" s="20">
        <v>0.25930639381440601</v>
      </c>
      <c r="AN10" s="20">
        <v>0.16174615088111199</v>
      </c>
      <c r="AO10" s="20"/>
      <c r="AP10" s="20">
        <v>0.20243206237708999</v>
      </c>
      <c r="AQ10" s="20">
        <v>0.16909998447097599</v>
      </c>
      <c r="AR10" s="20"/>
      <c r="AS10" s="20">
        <v>0.18238006676395199</v>
      </c>
      <c r="AT10" s="20">
        <v>0.187502863799552</v>
      </c>
      <c r="AU10" s="20"/>
      <c r="AV10" s="20">
        <v>0.201817641509105</v>
      </c>
      <c r="AW10" s="20">
        <v>0.17739464850435599</v>
      </c>
      <c r="AX10" s="20"/>
      <c r="AY10" s="20">
        <v>0.18592407861020199</v>
      </c>
      <c r="AZ10" s="20">
        <v>0.16605847599309201</v>
      </c>
      <c r="BA10" s="20"/>
      <c r="BB10" s="20">
        <v>0.18098587685012099</v>
      </c>
      <c r="BC10" s="20">
        <v>0.18757880622571299</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B2:BC1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578</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573</v>
      </c>
      <c r="C9" s="14">
        <v>0.79562999922647104</v>
      </c>
      <c r="D9" s="14">
        <v>0.77931621372541704</v>
      </c>
      <c r="E9" s="14">
        <v>0.81095848394065295</v>
      </c>
      <c r="F9" s="14"/>
      <c r="G9" s="14">
        <v>0.74053501081479201</v>
      </c>
      <c r="H9" s="14">
        <v>0.79272695519784797</v>
      </c>
      <c r="I9" s="14">
        <v>0.782381156988191</v>
      </c>
      <c r="J9" s="14">
        <v>0.79221007719237801</v>
      </c>
      <c r="K9" s="14">
        <v>0.82419356353033102</v>
      </c>
      <c r="L9" s="14">
        <v>0.82887026298088495</v>
      </c>
      <c r="M9" s="14"/>
      <c r="N9" s="14">
        <v>0.83225287915013701</v>
      </c>
      <c r="O9" s="14">
        <v>0.777461843838266</v>
      </c>
      <c r="P9" s="14">
        <v>0.74999852932439204</v>
      </c>
      <c r="Q9" s="14">
        <v>0.81345773513721897</v>
      </c>
      <c r="R9" s="14"/>
      <c r="S9" s="14">
        <v>0.780520353387961</v>
      </c>
      <c r="T9" s="14">
        <v>0.79852836692161699</v>
      </c>
      <c r="U9" s="14">
        <v>0.78133904738363502</v>
      </c>
      <c r="V9" s="14">
        <v>0.78227585664407495</v>
      </c>
      <c r="W9" s="14">
        <v>0.81326275351057697</v>
      </c>
      <c r="X9" s="14">
        <v>0.77046400780239399</v>
      </c>
      <c r="Y9" s="14">
        <v>0.78568252677293204</v>
      </c>
      <c r="Z9" s="14">
        <v>0.84113764515399603</v>
      </c>
      <c r="AA9" s="14">
        <v>0.83645241122329494</v>
      </c>
      <c r="AB9" s="14">
        <v>0.77961160846430899</v>
      </c>
      <c r="AC9" s="14">
        <v>0.81823288547605999</v>
      </c>
      <c r="AD9" s="14">
        <v>0.79167096664196301</v>
      </c>
      <c r="AE9" s="14"/>
      <c r="AF9" s="14">
        <v>0.82187010673141603</v>
      </c>
      <c r="AG9" s="14">
        <v>0.79343355062788401</v>
      </c>
      <c r="AH9" s="14">
        <v>0.79386408093121696</v>
      </c>
      <c r="AI9" s="14">
        <v>0.74128638499725696</v>
      </c>
      <c r="AJ9" s="14">
        <v>0.82123934969136003</v>
      </c>
      <c r="AK9" s="14"/>
      <c r="AL9" s="14">
        <v>0.80110327780007895</v>
      </c>
      <c r="AM9" s="14">
        <v>0.74788201015839695</v>
      </c>
      <c r="AN9" s="14">
        <v>0.801491125676012</v>
      </c>
      <c r="AO9" s="14"/>
      <c r="AP9" s="14">
        <v>0.78136703716864397</v>
      </c>
      <c r="AQ9" s="14">
        <v>0.80903430565340695</v>
      </c>
      <c r="AR9" s="14"/>
      <c r="AS9" s="14">
        <v>0.79407423088775797</v>
      </c>
      <c r="AT9" s="14">
        <v>0.78992383175443404</v>
      </c>
      <c r="AU9" s="14"/>
      <c r="AV9" s="14">
        <v>0.78669767724504003</v>
      </c>
      <c r="AW9" s="14">
        <v>0.798482386583382</v>
      </c>
      <c r="AX9" s="14"/>
      <c r="AY9" s="14">
        <v>0.79474599521475797</v>
      </c>
      <c r="AZ9" s="14">
        <v>0.81633867846111197</v>
      </c>
      <c r="BA9" s="14"/>
      <c r="BB9" s="14">
        <v>0.79191548942846102</v>
      </c>
      <c r="BC9" s="14">
        <v>0.80760640000177297</v>
      </c>
    </row>
    <row r="10" spans="2:55" ht="29" x14ac:dyDescent="0.35">
      <c r="B10" s="15" t="s">
        <v>574</v>
      </c>
      <c r="C10" s="20">
        <v>0.20437000077352899</v>
      </c>
      <c r="D10" s="20">
        <v>0.22068378627458299</v>
      </c>
      <c r="E10" s="20">
        <v>0.18904151605934699</v>
      </c>
      <c r="F10" s="20"/>
      <c r="G10" s="20">
        <v>0.259464989185207</v>
      </c>
      <c r="H10" s="20">
        <v>0.207273044802152</v>
      </c>
      <c r="I10" s="20">
        <v>0.217618843011809</v>
      </c>
      <c r="J10" s="20">
        <v>0.20778992280762201</v>
      </c>
      <c r="K10" s="20">
        <v>0.17580643646966901</v>
      </c>
      <c r="L10" s="20">
        <v>0.17112973701911499</v>
      </c>
      <c r="M10" s="20"/>
      <c r="N10" s="20">
        <v>0.16774712084986301</v>
      </c>
      <c r="O10" s="20">
        <v>0.222538156161735</v>
      </c>
      <c r="P10" s="20">
        <v>0.25000147067560802</v>
      </c>
      <c r="Q10" s="20">
        <v>0.186542264862781</v>
      </c>
      <c r="R10" s="20"/>
      <c r="S10" s="20">
        <v>0.219479646612039</v>
      </c>
      <c r="T10" s="20">
        <v>0.20147163307838301</v>
      </c>
      <c r="U10" s="20">
        <v>0.21866095261636501</v>
      </c>
      <c r="V10" s="20">
        <v>0.21772414335592499</v>
      </c>
      <c r="W10" s="20">
        <v>0.186737246489423</v>
      </c>
      <c r="X10" s="20">
        <v>0.22953599219760601</v>
      </c>
      <c r="Y10" s="20">
        <v>0.21431747322706801</v>
      </c>
      <c r="Z10" s="20">
        <v>0.158862354846004</v>
      </c>
      <c r="AA10" s="20">
        <v>0.163547588776705</v>
      </c>
      <c r="AB10" s="20">
        <v>0.22038839153569101</v>
      </c>
      <c r="AC10" s="20">
        <v>0.18176711452394001</v>
      </c>
      <c r="AD10" s="20">
        <v>0.20832903335803599</v>
      </c>
      <c r="AE10" s="20"/>
      <c r="AF10" s="20">
        <v>0.178129893268584</v>
      </c>
      <c r="AG10" s="20">
        <v>0.20656644937211599</v>
      </c>
      <c r="AH10" s="20">
        <v>0.20613591906878301</v>
      </c>
      <c r="AI10" s="20">
        <v>0.25871361500274298</v>
      </c>
      <c r="AJ10" s="20">
        <v>0.17876065030864</v>
      </c>
      <c r="AK10" s="20"/>
      <c r="AL10" s="20">
        <v>0.19889672219992099</v>
      </c>
      <c r="AM10" s="20">
        <v>0.252117989841603</v>
      </c>
      <c r="AN10" s="20">
        <v>0.198508874323988</v>
      </c>
      <c r="AO10" s="20"/>
      <c r="AP10" s="20">
        <v>0.218632962831356</v>
      </c>
      <c r="AQ10" s="20">
        <v>0.190965694346593</v>
      </c>
      <c r="AR10" s="20"/>
      <c r="AS10" s="20">
        <v>0.205925769112242</v>
      </c>
      <c r="AT10" s="20">
        <v>0.21007616824556599</v>
      </c>
      <c r="AU10" s="20"/>
      <c r="AV10" s="20">
        <v>0.21330232275496</v>
      </c>
      <c r="AW10" s="20">
        <v>0.201517613416618</v>
      </c>
      <c r="AX10" s="20"/>
      <c r="AY10" s="20">
        <v>0.205254004785242</v>
      </c>
      <c r="AZ10" s="20">
        <v>0.18366132153888801</v>
      </c>
      <c r="BA10" s="20"/>
      <c r="BB10" s="20">
        <v>0.20808451057153801</v>
      </c>
      <c r="BC10" s="20">
        <v>0.192393599998227</v>
      </c>
    </row>
    <row r="11" spans="2:55" x14ac:dyDescent="0.35">
      <c r="B11" s="16"/>
    </row>
    <row r="12" spans="2:55" x14ac:dyDescent="0.35">
      <c r="B12" t="s">
        <v>81</v>
      </c>
    </row>
    <row r="13" spans="2:55" x14ac:dyDescent="0.35">
      <c r="B13" t="s">
        <v>630</v>
      </c>
    </row>
    <row r="15" spans="2:55" x14ac:dyDescent="0.35">
      <c r="B1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584</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579</v>
      </c>
      <c r="C9" s="14">
        <v>0.33343703153245302</v>
      </c>
      <c r="D9" s="14">
        <v>0.30837354104146097</v>
      </c>
      <c r="E9" s="14">
        <v>0.35696627070694198</v>
      </c>
      <c r="F9" s="14"/>
      <c r="G9" s="14">
        <v>0.26567054907106202</v>
      </c>
      <c r="H9" s="14">
        <v>0.35372417052977201</v>
      </c>
      <c r="I9" s="14">
        <v>0.30607872587211099</v>
      </c>
      <c r="J9" s="14">
        <v>0.383281859304824</v>
      </c>
      <c r="K9" s="14">
        <v>0.34395146680444599</v>
      </c>
      <c r="L9" s="14">
        <v>0.33633590182574702</v>
      </c>
      <c r="M9" s="14"/>
      <c r="N9" s="14">
        <v>0.38261318161119301</v>
      </c>
      <c r="O9" s="14">
        <v>0.30314456344083301</v>
      </c>
      <c r="P9" s="14">
        <v>0.32340515847712298</v>
      </c>
      <c r="Q9" s="14">
        <v>0.31733191212230299</v>
      </c>
      <c r="R9" s="14"/>
      <c r="S9" s="14">
        <v>0.35232920062708101</v>
      </c>
      <c r="T9" s="14">
        <v>0.33621439390041402</v>
      </c>
      <c r="U9" s="14">
        <v>0.279358600400885</v>
      </c>
      <c r="V9" s="14">
        <v>0.30616647955100801</v>
      </c>
      <c r="W9" s="14">
        <v>0.30482148176805501</v>
      </c>
      <c r="X9" s="14">
        <v>0.35946436505270701</v>
      </c>
      <c r="Y9" s="14">
        <v>0.29632160377206301</v>
      </c>
      <c r="Z9" s="14">
        <v>0.41190820402307698</v>
      </c>
      <c r="AA9" s="14">
        <v>0.384996162268328</v>
      </c>
      <c r="AB9" s="14">
        <v>0.31214702721316501</v>
      </c>
      <c r="AC9" s="14">
        <v>0.31980218936868499</v>
      </c>
      <c r="AD9" s="14">
        <v>0.33872184178201897</v>
      </c>
      <c r="AE9" s="14"/>
      <c r="AF9" s="14">
        <v>0.33482065473946798</v>
      </c>
      <c r="AG9" s="14">
        <v>0.38556100378814401</v>
      </c>
      <c r="AH9" s="14">
        <v>0.31302989107009699</v>
      </c>
      <c r="AI9" s="14">
        <v>0.321217244625424</v>
      </c>
      <c r="AJ9" s="14">
        <v>0.28659642565571702</v>
      </c>
      <c r="AK9" s="14"/>
      <c r="AL9" s="14">
        <v>0.33376278213612598</v>
      </c>
      <c r="AM9" s="14">
        <v>0.39062275674261798</v>
      </c>
      <c r="AN9" s="14">
        <v>0.227571383155525</v>
      </c>
      <c r="AO9" s="14"/>
      <c r="AP9" s="14">
        <v>0.29395818801873802</v>
      </c>
      <c r="AQ9" s="14">
        <v>0.36886183844165499</v>
      </c>
      <c r="AR9" s="14"/>
      <c r="AS9" s="14">
        <v>0.31988770924488802</v>
      </c>
      <c r="AT9" s="14">
        <v>0.36103479411443101</v>
      </c>
      <c r="AU9" s="14"/>
      <c r="AV9" s="14">
        <v>0.396483229280298</v>
      </c>
      <c r="AW9" s="14">
        <v>0.31848427771643101</v>
      </c>
      <c r="AX9" s="14"/>
      <c r="AY9" s="14">
        <v>0.34788139767542797</v>
      </c>
      <c r="AZ9" s="14">
        <v>0.34680821719786298</v>
      </c>
      <c r="BA9" s="14"/>
      <c r="BB9" s="14">
        <v>0.341801418289091</v>
      </c>
      <c r="BC9" s="14">
        <v>0.35920689256068999</v>
      </c>
    </row>
    <row r="10" spans="2:55" x14ac:dyDescent="0.35">
      <c r="B10" s="15" t="s">
        <v>580</v>
      </c>
      <c r="C10" s="14">
        <v>0.46568629184397298</v>
      </c>
      <c r="D10" s="14">
        <v>0.48827711076480401</v>
      </c>
      <c r="E10" s="14">
        <v>0.44499753859908497</v>
      </c>
      <c r="F10" s="14"/>
      <c r="G10" s="14">
        <v>0.501456133003922</v>
      </c>
      <c r="H10" s="14">
        <v>0.51220112412390995</v>
      </c>
      <c r="I10" s="14">
        <v>0.50392742702016202</v>
      </c>
      <c r="J10" s="14">
        <v>0.411808984932582</v>
      </c>
      <c r="K10" s="14">
        <v>0.43372156750113</v>
      </c>
      <c r="L10" s="14">
        <v>0.43810165239855198</v>
      </c>
      <c r="M10" s="14"/>
      <c r="N10" s="14">
        <v>0.468764364479828</v>
      </c>
      <c r="O10" s="14">
        <v>0.47833523089104701</v>
      </c>
      <c r="P10" s="14">
        <v>0.465916740595201</v>
      </c>
      <c r="Q10" s="14">
        <v>0.45074219771971302</v>
      </c>
      <c r="R10" s="14"/>
      <c r="S10" s="14">
        <v>0.49914086171995298</v>
      </c>
      <c r="T10" s="14">
        <v>0.43244225290034799</v>
      </c>
      <c r="U10" s="14">
        <v>0.46291018624835201</v>
      </c>
      <c r="V10" s="14">
        <v>0.54265119693952701</v>
      </c>
      <c r="W10" s="14">
        <v>0.52515656808842404</v>
      </c>
      <c r="X10" s="14">
        <v>0.38489331428514101</v>
      </c>
      <c r="Y10" s="14">
        <v>0.51221380541947303</v>
      </c>
      <c r="Z10" s="14">
        <v>0.43613138133197898</v>
      </c>
      <c r="AA10" s="14">
        <v>0.41003188678181801</v>
      </c>
      <c r="AB10" s="14">
        <v>0.48889916257163102</v>
      </c>
      <c r="AC10" s="14">
        <v>0.46379795028305598</v>
      </c>
      <c r="AD10" s="14">
        <v>0.38821766833673299</v>
      </c>
      <c r="AE10" s="14"/>
      <c r="AF10" s="14">
        <v>0.47291478325842401</v>
      </c>
      <c r="AG10" s="14">
        <v>0.45999274857585298</v>
      </c>
      <c r="AH10" s="14">
        <v>0.50180381184132505</v>
      </c>
      <c r="AI10" s="14">
        <v>0.44596140807349</v>
      </c>
      <c r="AJ10" s="14">
        <v>0.52057740826256405</v>
      </c>
      <c r="AK10" s="14"/>
      <c r="AL10" s="14">
        <v>0.466866507495592</v>
      </c>
      <c r="AM10" s="14">
        <v>0.461583785608288</v>
      </c>
      <c r="AN10" s="14">
        <v>0.45599117222278501</v>
      </c>
      <c r="AO10" s="14"/>
      <c r="AP10" s="14">
        <v>0.488880830923898</v>
      </c>
      <c r="AQ10" s="14">
        <v>0.44682246547161503</v>
      </c>
      <c r="AR10" s="14"/>
      <c r="AS10" s="14">
        <v>0.48968166200601898</v>
      </c>
      <c r="AT10" s="14">
        <v>0.43115266290192999</v>
      </c>
      <c r="AU10" s="14"/>
      <c r="AV10" s="14">
        <v>0.44990079761558399</v>
      </c>
      <c r="AW10" s="14">
        <v>0.47392166117669199</v>
      </c>
      <c r="AX10" s="14"/>
      <c r="AY10" s="14">
        <v>0.48535566795547902</v>
      </c>
      <c r="AZ10" s="14">
        <v>0.447297112826333</v>
      </c>
      <c r="BA10" s="14"/>
      <c r="BB10" s="14">
        <v>0.483747717312067</v>
      </c>
      <c r="BC10" s="14">
        <v>0.38555195123126401</v>
      </c>
    </row>
    <row r="11" spans="2:55" x14ac:dyDescent="0.35">
      <c r="B11" s="15" t="s">
        <v>581</v>
      </c>
      <c r="C11" s="14">
        <v>0.14669438932456499</v>
      </c>
      <c r="D11" s="14">
        <v>0.16593790572734701</v>
      </c>
      <c r="E11" s="14">
        <v>0.12731816282511499</v>
      </c>
      <c r="F11" s="14"/>
      <c r="G11" s="14">
        <v>0.18069821043360501</v>
      </c>
      <c r="H11" s="14">
        <v>0.119292033555102</v>
      </c>
      <c r="I11" s="14">
        <v>0.12876568942496799</v>
      </c>
      <c r="J11" s="14">
        <v>0.12445196095333901</v>
      </c>
      <c r="K11" s="14">
        <v>0.16359234510071</v>
      </c>
      <c r="L11" s="14">
        <v>0.167959724985596</v>
      </c>
      <c r="M11" s="14"/>
      <c r="N11" s="14">
        <v>0.108105220801494</v>
      </c>
      <c r="O11" s="14">
        <v>0.161916669984011</v>
      </c>
      <c r="P11" s="14">
        <v>0.17174047545264201</v>
      </c>
      <c r="Q11" s="14">
        <v>0.15168260644549</v>
      </c>
      <c r="R11" s="14"/>
      <c r="S11" s="14">
        <v>0.103387846405605</v>
      </c>
      <c r="T11" s="14">
        <v>0.15001429847466</v>
      </c>
      <c r="U11" s="14">
        <v>0.178677260778973</v>
      </c>
      <c r="V11" s="14">
        <v>0.12817917711537799</v>
      </c>
      <c r="W11" s="14">
        <v>0.14244533246576899</v>
      </c>
      <c r="X11" s="14">
        <v>0.200141299081499</v>
      </c>
      <c r="Y11" s="14">
        <v>0.16545895211074299</v>
      </c>
      <c r="Z11" s="14">
        <v>0.108292880881974</v>
      </c>
      <c r="AA11" s="14">
        <v>0.15819136951806101</v>
      </c>
      <c r="AB11" s="14">
        <v>0.15514708860180301</v>
      </c>
      <c r="AC11" s="14">
        <v>0.112701361986462</v>
      </c>
      <c r="AD11" s="14">
        <v>0.14518594837180199</v>
      </c>
      <c r="AE11" s="14"/>
      <c r="AF11" s="14">
        <v>0.14601898966949001</v>
      </c>
      <c r="AG11" s="14">
        <v>0.122200451782335</v>
      </c>
      <c r="AH11" s="14">
        <v>0.110926428401358</v>
      </c>
      <c r="AI11" s="14">
        <v>0.206011477969125</v>
      </c>
      <c r="AJ11" s="14">
        <v>0.129789230730601</v>
      </c>
      <c r="AK11" s="14"/>
      <c r="AL11" s="14">
        <v>0.14225274726288301</v>
      </c>
      <c r="AM11" s="14">
        <v>0.13322479197209999</v>
      </c>
      <c r="AN11" s="14">
        <v>0.234333659312812</v>
      </c>
      <c r="AO11" s="14"/>
      <c r="AP11" s="14">
        <v>0.16155192557251899</v>
      </c>
      <c r="AQ11" s="14">
        <v>0.13079549716185199</v>
      </c>
      <c r="AR11" s="14"/>
      <c r="AS11" s="14">
        <v>0.14336460661649</v>
      </c>
      <c r="AT11" s="14">
        <v>0.144119278344017</v>
      </c>
      <c r="AU11" s="14"/>
      <c r="AV11" s="14">
        <v>0.12301002661544901</v>
      </c>
      <c r="AW11" s="14">
        <v>0.14783526458552301</v>
      </c>
      <c r="AX11" s="14"/>
      <c r="AY11" s="14">
        <v>0.123696646411824</v>
      </c>
      <c r="AZ11" s="14">
        <v>0.136225372696374</v>
      </c>
      <c r="BA11" s="14"/>
      <c r="BB11" s="14">
        <v>0.13006952764117799</v>
      </c>
      <c r="BC11" s="14">
        <v>0.171898554259095</v>
      </c>
    </row>
    <row r="12" spans="2:55" x14ac:dyDescent="0.35">
      <c r="B12" s="15" t="s">
        <v>582</v>
      </c>
      <c r="C12" s="14">
        <v>1.8966393061075899E-2</v>
      </c>
      <c r="D12" s="14">
        <v>1.28905350545186E-2</v>
      </c>
      <c r="E12" s="14">
        <v>2.4955124159913501E-2</v>
      </c>
      <c r="F12" s="14"/>
      <c r="G12" s="14">
        <v>1.67437681222091E-2</v>
      </c>
      <c r="H12" s="14">
        <v>9.2189535737565997E-3</v>
      </c>
      <c r="I12" s="14">
        <v>2.43523343231382E-2</v>
      </c>
      <c r="J12" s="14">
        <v>2.8673195036667799E-2</v>
      </c>
      <c r="K12" s="14">
        <v>2.1557660743930201E-2</v>
      </c>
      <c r="L12" s="14">
        <v>1.44007317057573E-2</v>
      </c>
      <c r="M12" s="14"/>
      <c r="N12" s="14">
        <v>1.38649002536594E-2</v>
      </c>
      <c r="O12" s="14">
        <v>2.17474889270266E-2</v>
      </c>
      <c r="P12" s="14">
        <v>7.7695137804055696E-3</v>
      </c>
      <c r="Q12" s="14">
        <v>3.1571728390768897E-2</v>
      </c>
      <c r="R12" s="14"/>
      <c r="S12" s="14">
        <v>2.2433781265319301E-2</v>
      </c>
      <c r="T12" s="14">
        <v>1.8694793799019799E-2</v>
      </c>
      <c r="U12" s="14">
        <v>1.20273220549456E-2</v>
      </c>
      <c r="V12" s="14">
        <v>6.8155843134160904E-3</v>
      </c>
      <c r="W12" s="14">
        <v>2.1961813803797602E-2</v>
      </c>
      <c r="X12" s="14">
        <v>2.5018600318720999E-2</v>
      </c>
      <c r="Y12" s="14">
        <v>0</v>
      </c>
      <c r="Z12" s="14">
        <v>2.40556753202339E-2</v>
      </c>
      <c r="AA12" s="14">
        <v>2.0844794788234901E-2</v>
      </c>
      <c r="AB12" s="14">
        <v>1.1305500096074899E-2</v>
      </c>
      <c r="AC12" s="14">
        <v>1.8978097788375999E-2</v>
      </c>
      <c r="AD12" s="14">
        <v>9.2779402428791694E-2</v>
      </c>
      <c r="AE12" s="14"/>
      <c r="AF12" s="14">
        <v>1.4186856189292E-2</v>
      </c>
      <c r="AG12" s="14">
        <v>1.28258776557126E-2</v>
      </c>
      <c r="AH12" s="14">
        <v>4.7362472767186199E-2</v>
      </c>
      <c r="AI12" s="14">
        <v>6.7277861204053796E-3</v>
      </c>
      <c r="AJ12" s="14">
        <v>8.7983299203429396E-3</v>
      </c>
      <c r="AK12" s="14"/>
      <c r="AL12" s="14">
        <v>2.1404577837935299E-2</v>
      </c>
      <c r="AM12" s="14">
        <v>4.4936858655078502E-3</v>
      </c>
      <c r="AN12" s="14">
        <v>9.5494433242437893E-3</v>
      </c>
      <c r="AO12" s="14"/>
      <c r="AP12" s="14">
        <v>1.5997520609448299E-2</v>
      </c>
      <c r="AQ12" s="14">
        <v>2.1996355425077701E-2</v>
      </c>
      <c r="AR12" s="14"/>
      <c r="AS12" s="14">
        <v>1.5457617392511299E-2</v>
      </c>
      <c r="AT12" s="14">
        <v>2.55907436579784E-2</v>
      </c>
      <c r="AU12" s="14"/>
      <c r="AV12" s="14">
        <v>1.8206521099127002E-2</v>
      </c>
      <c r="AW12" s="14">
        <v>1.9044559236284699E-2</v>
      </c>
      <c r="AX12" s="14"/>
      <c r="AY12" s="14">
        <v>1.6721058369546401E-2</v>
      </c>
      <c r="AZ12" s="14">
        <v>2.4110571247629602E-2</v>
      </c>
      <c r="BA12" s="14"/>
      <c r="BB12" s="14">
        <v>1.6670543093073101E-2</v>
      </c>
      <c r="BC12" s="14">
        <v>2.6561683270916001E-2</v>
      </c>
    </row>
    <row r="13" spans="2:55" x14ac:dyDescent="0.35">
      <c r="B13" s="15" t="s">
        <v>583</v>
      </c>
      <c r="C13" s="14">
        <v>8.02914808177475E-3</v>
      </c>
      <c r="D13" s="14">
        <v>6.7659044857577002E-3</v>
      </c>
      <c r="E13" s="14">
        <v>9.2863019644265198E-3</v>
      </c>
      <c r="F13" s="14"/>
      <c r="G13" s="14">
        <v>1.21504911424953E-2</v>
      </c>
      <c r="H13" s="14">
        <v>2.7296764654420299E-3</v>
      </c>
      <c r="I13" s="14">
        <v>1.2225132195096401E-2</v>
      </c>
      <c r="J13" s="14">
        <v>5.5402655166735797E-3</v>
      </c>
      <c r="K13" s="14">
        <v>1.12629891911009E-2</v>
      </c>
      <c r="L13" s="14">
        <v>6.0814522082508603E-3</v>
      </c>
      <c r="M13" s="14"/>
      <c r="N13" s="14">
        <v>9.77110327725513E-3</v>
      </c>
      <c r="O13" s="14">
        <v>3.31535518814973E-3</v>
      </c>
      <c r="P13" s="14">
        <v>7.8636257393400501E-3</v>
      </c>
      <c r="Q13" s="14">
        <v>1.1259186809216601E-2</v>
      </c>
      <c r="R13" s="14"/>
      <c r="S13" s="14">
        <v>3.30558336597731E-3</v>
      </c>
      <c r="T13" s="14">
        <v>1.5548653367328E-2</v>
      </c>
      <c r="U13" s="14">
        <v>1.2739985065216199E-2</v>
      </c>
      <c r="V13" s="14">
        <v>0</v>
      </c>
      <c r="W13" s="14">
        <v>5.6148038739543002E-3</v>
      </c>
      <c r="X13" s="14">
        <v>9.5461914860633795E-3</v>
      </c>
      <c r="Y13" s="14">
        <v>1.4283863037275499E-2</v>
      </c>
      <c r="Z13" s="14">
        <v>0</v>
      </c>
      <c r="AA13" s="14">
        <v>4.0519083081797403E-3</v>
      </c>
      <c r="AB13" s="14">
        <v>7.2721563256434498E-3</v>
      </c>
      <c r="AC13" s="14">
        <v>2.06530698716073E-2</v>
      </c>
      <c r="AD13" s="14">
        <v>0</v>
      </c>
      <c r="AE13" s="14"/>
      <c r="AF13" s="14">
        <v>6.8394178828889299E-3</v>
      </c>
      <c r="AG13" s="14">
        <v>5.4819311296225503E-3</v>
      </c>
      <c r="AH13" s="14">
        <v>1.57125421170363E-2</v>
      </c>
      <c r="AI13" s="14">
        <v>0</v>
      </c>
      <c r="AJ13" s="14">
        <v>3.29539599750737E-2</v>
      </c>
      <c r="AK13" s="14"/>
      <c r="AL13" s="14">
        <v>7.0458977874606997E-3</v>
      </c>
      <c r="AM13" s="14">
        <v>1.0074979811485901E-2</v>
      </c>
      <c r="AN13" s="14">
        <v>1.8533931628480299E-2</v>
      </c>
      <c r="AO13" s="14"/>
      <c r="AP13" s="14">
        <v>1.0219682352978E-2</v>
      </c>
      <c r="AQ13" s="14">
        <v>5.3497717372181803E-3</v>
      </c>
      <c r="AR13" s="14"/>
      <c r="AS13" s="14">
        <v>8.8451593825615901E-3</v>
      </c>
      <c r="AT13" s="14">
        <v>7.3892317316143E-3</v>
      </c>
      <c r="AU13" s="14"/>
      <c r="AV13" s="14">
        <v>2.29856743658449E-3</v>
      </c>
      <c r="AW13" s="14">
        <v>8.9172645109195908E-3</v>
      </c>
      <c r="AX13" s="14"/>
      <c r="AY13" s="14">
        <v>4.28169384038908E-3</v>
      </c>
      <c r="AZ13" s="14">
        <v>4.8150414760088399E-3</v>
      </c>
      <c r="BA13" s="14"/>
      <c r="BB13" s="14">
        <v>8.1211945987129195E-3</v>
      </c>
      <c r="BC13" s="14">
        <v>0</v>
      </c>
    </row>
    <row r="14" spans="2:55" x14ac:dyDescent="0.35">
      <c r="B14" s="15" t="s">
        <v>205</v>
      </c>
      <c r="C14" s="20">
        <v>2.71867461561584E-2</v>
      </c>
      <c r="D14" s="20">
        <v>1.7755002926113098E-2</v>
      </c>
      <c r="E14" s="20">
        <v>3.6476601744516897E-2</v>
      </c>
      <c r="F14" s="20"/>
      <c r="G14" s="20">
        <v>2.32808482267064E-2</v>
      </c>
      <c r="H14" s="20">
        <v>2.8340417520169702E-3</v>
      </c>
      <c r="I14" s="20">
        <v>2.4650691164524299E-2</v>
      </c>
      <c r="J14" s="20">
        <v>4.6243734255915103E-2</v>
      </c>
      <c r="K14" s="20">
        <v>2.5913970658682901E-2</v>
      </c>
      <c r="L14" s="20">
        <v>3.7120536876096899E-2</v>
      </c>
      <c r="M14" s="20"/>
      <c r="N14" s="20">
        <v>1.6881229576570098E-2</v>
      </c>
      <c r="O14" s="20">
        <v>3.1540691568933001E-2</v>
      </c>
      <c r="P14" s="20">
        <v>2.3304485955289601E-2</v>
      </c>
      <c r="Q14" s="20">
        <v>3.74123685125081E-2</v>
      </c>
      <c r="R14" s="20"/>
      <c r="S14" s="20">
        <v>1.94027266160651E-2</v>
      </c>
      <c r="T14" s="20">
        <v>4.7085607558230803E-2</v>
      </c>
      <c r="U14" s="20">
        <v>5.4286645451628202E-2</v>
      </c>
      <c r="V14" s="20">
        <v>1.6187562080671201E-2</v>
      </c>
      <c r="W14" s="20">
        <v>0</v>
      </c>
      <c r="X14" s="20">
        <v>2.0936229775869002E-2</v>
      </c>
      <c r="Y14" s="20">
        <v>1.1721775660445299E-2</v>
      </c>
      <c r="Z14" s="20">
        <v>1.9611858442735601E-2</v>
      </c>
      <c r="AA14" s="20">
        <v>2.18838783353777E-2</v>
      </c>
      <c r="AB14" s="20">
        <v>2.52290651916823E-2</v>
      </c>
      <c r="AC14" s="20">
        <v>6.4067330701813197E-2</v>
      </c>
      <c r="AD14" s="20">
        <v>3.5095139080653703E-2</v>
      </c>
      <c r="AE14" s="20"/>
      <c r="AF14" s="20">
        <v>2.5219298260436399E-2</v>
      </c>
      <c r="AG14" s="20">
        <v>1.3937987068333799E-2</v>
      </c>
      <c r="AH14" s="20">
        <v>1.11648538029965E-2</v>
      </c>
      <c r="AI14" s="20">
        <v>2.0082083211555499E-2</v>
      </c>
      <c r="AJ14" s="20">
        <v>2.1284645455701499E-2</v>
      </c>
      <c r="AK14" s="20"/>
      <c r="AL14" s="20">
        <v>2.8667487480003799E-2</v>
      </c>
      <c r="AM14" s="20">
        <v>0</v>
      </c>
      <c r="AN14" s="20">
        <v>5.4020410356154E-2</v>
      </c>
      <c r="AO14" s="20"/>
      <c r="AP14" s="20">
        <v>2.9391852522418899E-2</v>
      </c>
      <c r="AQ14" s="20">
        <v>2.6174071762581699E-2</v>
      </c>
      <c r="AR14" s="20"/>
      <c r="AS14" s="20">
        <v>2.2763245357529702E-2</v>
      </c>
      <c r="AT14" s="20">
        <v>3.0713289250028902E-2</v>
      </c>
      <c r="AU14" s="20"/>
      <c r="AV14" s="20">
        <v>1.01008579529569E-2</v>
      </c>
      <c r="AW14" s="20">
        <v>3.1796972774150598E-2</v>
      </c>
      <c r="AX14" s="20"/>
      <c r="AY14" s="20">
        <v>2.2063535747332799E-2</v>
      </c>
      <c r="AZ14" s="20">
        <v>4.0743684555791297E-2</v>
      </c>
      <c r="BA14" s="20"/>
      <c r="BB14" s="20">
        <v>1.9589599065878299E-2</v>
      </c>
      <c r="BC14" s="20">
        <v>5.67809186780346E-2</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206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58" x14ac:dyDescent="0.35">
      <c r="B9" s="15" t="s">
        <v>585</v>
      </c>
      <c r="C9" s="14">
        <v>0.78028140971762305</v>
      </c>
      <c r="D9" s="14">
        <v>0.76667972526652195</v>
      </c>
      <c r="E9" s="14">
        <v>0.79291642851194399</v>
      </c>
      <c r="F9" s="14"/>
      <c r="G9" s="14">
        <v>0.73583979139337796</v>
      </c>
      <c r="H9" s="14">
        <v>0.75804406030036398</v>
      </c>
      <c r="I9" s="14">
        <v>0.74871626504175004</v>
      </c>
      <c r="J9" s="14">
        <v>0.82311173908748803</v>
      </c>
      <c r="K9" s="14">
        <v>0.84723629788251298</v>
      </c>
      <c r="L9" s="14">
        <v>0.77381551148706595</v>
      </c>
      <c r="M9" s="14"/>
      <c r="N9" s="14">
        <v>0.77676980131102502</v>
      </c>
      <c r="O9" s="14">
        <v>0.78626925401546199</v>
      </c>
      <c r="P9" s="14">
        <v>0.76830955794070399</v>
      </c>
      <c r="Q9" s="14">
        <v>0.78858920797255305</v>
      </c>
      <c r="R9" s="14"/>
      <c r="S9" s="14">
        <v>0.782334727695982</v>
      </c>
      <c r="T9" s="14">
        <v>0.80460605199846302</v>
      </c>
      <c r="U9" s="14">
        <v>0.78852530975691804</v>
      </c>
      <c r="V9" s="14">
        <v>0.81445524261943003</v>
      </c>
      <c r="W9" s="14">
        <v>0.76144895243020705</v>
      </c>
      <c r="X9" s="14">
        <v>0.71619931200707798</v>
      </c>
      <c r="Y9" s="14">
        <v>0.771914384090716</v>
      </c>
      <c r="Z9" s="14">
        <v>0.806466587515976</v>
      </c>
      <c r="AA9" s="14">
        <v>0.77098215442888496</v>
      </c>
      <c r="AB9" s="14">
        <v>0.76638721996509396</v>
      </c>
      <c r="AC9" s="14">
        <v>0.79068035510072798</v>
      </c>
      <c r="AD9" s="14">
        <v>0.82196160016986197</v>
      </c>
      <c r="AE9" s="14"/>
      <c r="AF9" s="14">
        <v>0.76396549997295604</v>
      </c>
      <c r="AG9" s="14">
        <v>0.79451892006254599</v>
      </c>
      <c r="AH9" s="14">
        <v>0.79584433053202297</v>
      </c>
      <c r="AI9" s="14">
        <v>0.80780271341487597</v>
      </c>
      <c r="AJ9" s="14">
        <v>0.78865462075176296</v>
      </c>
      <c r="AK9" s="14"/>
      <c r="AL9" s="14">
        <v>0.79321002897014603</v>
      </c>
      <c r="AM9" s="14">
        <v>0.69867078463156096</v>
      </c>
      <c r="AN9" s="14">
        <v>0.73896148036738096</v>
      </c>
      <c r="AO9" s="14"/>
      <c r="AP9" s="14">
        <v>0.75740068936807803</v>
      </c>
      <c r="AQ9" s="14">
        <v>0.80029978056185302</v>
      </c>
      <c r="AR9" s="14"/>
      <c r="AS9" s="14">
        <v>0.75736582457089696</v>
      </c>
      <c r="AT9" s="14">
        <v>0.81632001184146996</v>
      </c>
      <c r="AU9" s="14"/>
      <c r="AV9" s="14">
        <v>0.78635248876619601</v>
      </c>
      <c r="AW9" s="14">
        <v>0.78527341580681598</v>
      </c>
      <c r="AX9" s="14"/>
      <c r="AY9" s="14">
        <v>0.78018351856257695</v>
      </c>
      <c r="AZ9" s="14">
        <v>0.79909581071248204</v>
      </c>
      <c r="BA9" s="14"/>
      <c r="BB9" s="14">
        <v>0.773966574651473</v>
      </c>
      <c r="BC9" s="14">
        <v>0.80522208981256604</v>
      </c>
    </row>
    <row r="10" spans="2:55" ht="58" x14ac:dyDescent="0.35">
      <c r="B10" s="15" t="s">
        <v>586</v>
      </c>
      <c r="C10" s="14">
        <v>0.13003428164505801</v>
      </c>
      <c r="D10" s="14">
        <v>0.146312897281761</v>
      </c>
      <c r="E10" s="14">
        <v>0.11452136058501799</v>
      </c>
      <c r="F10" s="14"/>
      <c r="G10" s="14">
        <v>0.18645863249076999</v>
      </c>
      <c r="H10" s="14">
        <v>0.17990252612802801</v>
      </c>
      <c r="I10" s="14">
        <v>0.14395457319611599</v>
      </c>
      <c r="J10" s="14">
        <v>0.10823781877367999</v>
      </c>
      <c r="K10" s="14">
        <v>6.3158752583290304E-2</v>
      </c>
      <c r="L10" s="14">
        <v>0.10313890864893301</v>
      </c>
      <c r="M10" s="14"/>
      <c r="N10" s="14">
        <v>0.155559840218321</v>
      </c>
      <c r="O10" s="14">
        <v>0.105512710735146</v>
      </c>
      <c r="P10" s="14">
        <v>0.15205477017944999</v>
      </c>
      <c r="Q10" s="14">
        <v>0.107689364893632</v>
      </c>
      <c r="R10" s="14"/>
      <c r="S10" s="14">
        <v>0.141020544160358</v>
      </c>
      <c r="T10" s="14">
        <v>0.12043291332059899</v>
      </c>
      <c r="U10" s="14">
        <v>0.116896911045773</v>
      </c>
      <c r="V10" s="14">
        <v>9.2006251934344502E-2</v>
      </c>
      <c r="W10" s="14">
        <v>0.14024280183889701</v>
      </c>
      <c r="X10" s="14">
        <v>0.198142027059895</v>
      </c>
      <c r="Y10" s="14">
        <v>0.11575013860254101</v>
      </c>
      <c r="Z10" s="14">
        <v>8.4916439991687201E-2</v>
      </c>
      <c r="AA10" s="14">
        <v>0.13128447722012801</v>
      </c>
      <c r="AB10" s="14">
        <v>0.138714379870615</v>
      </c>
      <c r="AC10" s="14">
        <v>0.128231423121515</v>
      </c>
      <c r="AD10" s="14">
        <v>0.11264798589031701</v>
      </c>
      <c r="AE10" s="14"/>
      <c r="AF10" s="14">
        <v>0.131726458163132</v>
      </c>
      <c r="AG10" s="14">
        <v>0.15223377317258599</v>
      </c>
      <c r="AH10" s="14">
        <v>0.14981852075942001</v>
      </c>
      <c r="AI10" s="14">
        <v>8.9045349195738602E-2</v>
      </c>
      <c r="AJ10" s="14">
        <v>0.117861282374812</v>
      </c>
      <c r="AK10" s="14"/>
      <c r="AL10" s="14">
        <v>0.118407900958793</v>
      </c>
      <c r="AM10" s="14">
        <v>0.24876847688004899</v>
      </c>
      <c r="AN10" s="14">
        <v>8.6959541477148905E-2</v>
      </c>
      <c r="AO10" s="14"/>
      <c r="AP10" s="14">
        <v>0.13494457699172899</v>
      </c>
      <c r="AQ10" s="14">
        <v>0.12796165626172301</v>
      </c>
      <c r="AR10" s="14"/>
      <c r="AS10" s="14">
        <v>0.15561040059987899</v>
      </c>
      <c r="AT10" s="14">
        <v>9.9704407857036506E-2</v>
      </c>
      <c r="AU10" s="14"/>
      <c r="AV10" s="14">
        <v>0.16226086417112701</v>
      </c>
      <c r="AW10" s="14">
        <v>0.12142720048153501</v>
      </c>
      <c r="AX10" s="14"/>
      <c r="AY10" s="14">
        <v>0.138676930113971</v>
      </c>
      <c r="AZ10" s="14">
        <v>0.111559272831481</v>
      </c>
      <c r="BA10" s="14"/>
      <c r="BB10" s="14">
        <v>0.14674706493095799</v>
      </c>
      <c r="BC10" s="14">
        <v>9.4184279058028494E-2</v>
      </c>
    </row>
    <row r="11" spans="2:55" x14ac:dyDescent="0.35">
      <c r="B11" s="15" t="s">
        <v>205</v>
      </c>
      <c r="C11" s="20">
        <v>8.9684308637318993E-2</v>
      </c>
      <c r="D11" s="20">
        <v>8.7007377451717396E-2</v>
      </c>
      <c r="E11" s="20">
        <v>9.2562210903038206E-2</v>
      </c>
      <c r="F11" s="20"/>
      <c r="G11" s="20">
        <v>7.7701576115851503E-2</v>
      </c>
      <c r="H11" s="20">
        <v>6.2053413571608401E-2</v>
      </c>
      <c r="I11" s="20">
        <v>0.107329161762134</v>
      </c>
      <c r="J11" s="20">
        <v>6.8650442138832202E-2</v>
      </c>
      <c r="K11" s="20">
        <v>8.9604949534196496E-2</v>
      </c>
      <c r="L11" s="20">
        <v>0.123045579864001</v>
      </c>
      <c r="M11" s="20"/>
      <c r="N11" s="20">
        <v>6.7670358470653197E-2</v>
      </c>
      <c r="O11" s="20">
        <v>0.108218035249392</v>
      </c>
      <c r="P11" s="20">
        <v>7.9635671879846104E-2</v>
      </c>
      <c r="Q11" s="20">
        <v>0.10372142713381501</v>
      </c>
      <c r="R11" s="20"/>
      <c r="S11" s="20">
        <v>7.6644728143660204E-2</v>
      </c>
      <c r="T11" s="20">
        <v>7.4961034680938995E-2</v>
      </c>
      <c r="U11" s="20">
        <v>9.4577779197309503E-2</v>
      </c>
      <c r="V11" s="20">
        <v>9.3538505446224995E-2</v>
      </c>
      <c r="W11" s="20">
        <v>9.8308245730895805E-2</v>
      </c>
      <c r="X11" s="20">
        <v>8.5658660933026903E-2</v>
      </c>
      <c r="Y11" s="20">
        <v>0.112335477306743</v>
      </c>
      <c r="Z11" s="20">
        <v>0.108616972492336</v>
      </c>
      <c r="AA11" s="20">
        <v>9.7733368350986199E-2</v>
      </c>
      <c r="AB11" s="20">
        <v>9.4898400164291102E-2</v>
      </c>
      <c r="AC11" s="20">
        <v>8.1088221777757097E-2</v>
      </c>
      <c r="AD11" s="20">
        <v>6.5390413939820299E-2</v>
      </c>
      <c r="AE11" s="20"/>
      <c r="AF11" s="20">
        <v>0.104308041863912</v>
      </c>
      <c r="AG11" s="20">
        <v>5.3247306764867101E-2</v>
      </c>
      <c r="AH11" s="20">
        <v>5.4337148708557097E-2</v>
      </c>
      <c r="AI11" s="20">
        <v>0.10315193738938599</v>
      </c>
      <c r="AJ11" s="20">
        <v>9.3484096873424696E-2</v>
      </c>
      <c r="AK11" s="20"/>
      <c r="AL11" s="20">
        <v>8.8382070071060498E-2</v>
      </c>
      <c r="AM11" s="20">
        <v>5.2560738488389901E-2</v>
      </c>
      <c r="AN11" s="20">
        <v>0.17407897815546999</v>
      </c>
      <c r="AO11" s="20"/>
      <c r="AP11" s="20">
        <v>0.107654733640193</v>
      </c>
      <c r="AQ11" s="20">
        <v>7.1738563176423006E-2</v>
      </c>
      <c r="AR11" s="20"/>
      <c r="AS11" s="20">
        <v>8.7023774829224201E-2</v>
      </c>
      <c r="AT11" s="20">
        <v>8.3975580301493297E-2</v>
      </c>
      <c r="AU11" s="20"/>
      <c r="AV11" s="20">
        <v>5.1386647062676399E-2</v>
      </c>
      <c r="AW11" s="20">
        <v>9.3299383711649003E-2</v>
      </c>
      <c r="AX11" s="20"/>
      <c r="AY11" s="20">
        <v>8.11395513234517E-2</v>
      </c>
      <c r="AZ11" s="20">
        <v>8.9344916456037496E-2</v>
      </c>
      <c r="BA11" s="20"/>
      <c r="BB11" s="20">
        <v>7.9286360417569202E-2</v>
      </c>
      <c r="BC11" s="20">
        <v>0.100593631129406</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B2:J19"/>
  <sheetViews>
    <sheetView showGridLines="0" workbookViewId="0">
      <pane xSplit="2" topLeftCell="C1" activePane="topRight" state="frozen"/>
      <selection pane="topRight" activeCell="B19" sqref="B19"/>
    </sheetView>
  </sheetViews>
  <sheetFormatPr defaultColWidth="10.90625" defaultRowHeight="14.5" x14ac:dyDescent="0.35"/>
  <cols>
    <col min="2" max="2" width="25.7265625" customWidth="1"/>
    <col min="3" max="10" width="20.7265625" customWidth="1"/>
  </cols>
  <sheetData>
    <row r="2" spans="2:10" ht="40" customHeight="1" x14ac:dyDescent="0.35">
      <c r="D2" s="29" t="s">
        <v>595</v>
      </c>
      <c r="E2" s="26"/>
      <c r="F2" s="26"/>
      <c r="G2" s="26"/>
      <c r="H2" s="26"/>
      <c r="I2" s="26"/>
      <c r="J2" s="26"/>
    </row>
    <row r="6" spans="2:10" ht="50" customHeight="1" x14ac:dyDescent="0.35">
      <c r="B6" s="17" t="s">
        <v>14</v>
      </c>
      <c r="C6" s="17" t="s">
        <v>587</v>
      </c>
      <c r="D6" s="17" t="s">
        <v>588</v>
      </c>
      <c r="E6" s="17" t="s">
        <v>589</v>
      </c>
      <c r="F6" s="17" t="s">
        <v>590</v>
      </c>
      <c r="G6" s="17" t="s">
        <v>591</v>
      </c>
      <c r="H6" s="17" t="s">
        <v>592</v>
      </c>
      <c r="I6" s="17" t="s">
        <v>593</v>
      </c>
    </row>
    <row r="7" spans="2:10" x14ac:dyDescent="0.35">
      <c r="B7" s="15" t="s">
        <v>540</v>
      </c>
      <c r="C7" s="14">
        <v>0.38339334196552999</v>
      </c>
      <c r="D7" s="14">
        <v>0.40164665347282302</v>
      </c>
      <c r="E7" s="14">
        <v>0.34299705027649902</v>
      </c>
      <c r="F7" s="14">
        <v>0.29391973626685403</v>
      </c>
      <c r="G7" s="14">
        <v>0.30532997008881202</v>
      </c>
      <c r="H7" s="14">
        <v>0.34900360327232</v>
      </c>
      <c r="I7" s="14">
        <v>0.42590161372283603</v>
      </c>
    </row>
    <row r="8" spans="2:10" x14ac:dyDescent="0.35">
      <c r="B8" s="15" t="s">
        <v>541</v>
      </c>
      <c r="C8" s="14">
        <v>0.42847615208322598</v>
      </c>
      <c r="D8" s="14">
        <v>0.41514429332527403</v>
      </c>
      <c r="E8" s="14">
        <v>0.44050337034954601</v>
      </c>
      <c r="F8" s="14">
        <v>0.40734452448552799</v>
      </c>
      <c r="G8" s="14">
        <v>0.42347586462298298</v>
      </c>
      <c r="H8" s="14">
        <v>0.42442964950156498</v>
      </c>
      <c r="I8" s="14">
        <v>0.404324190948814</v>
      </c>
    </row>
    <row r="9" spans="2:10" x14ac:dyDescent="0.35">
      <c r="B9" s="15" t="s">
        <v>542</v>
      </c>
      <c r="C9" s="14">
        <v>0.13890579489410401</v>
      </c>
      <c r="D9" s="14">
        <v>0.13709373166473801</v>
      </c>
      <c r="E9" s="14">
        <v>0.16146011140330199</v>
      </c>
      <c r="F9" s="14">
        <v>0.228430686497547</v>
      </c>
      <c r="G9" s="14">
        <v>0.18948364347091501</v>
      </c>
      <c r="H9" s="14">
        <v>0.16311503953024301</v>
      </c>
      <c r="I9" s="14">
        <v>0.12804672455049501</v>
      </c>
    </row>
    <row r="10" spans="2:10" x14ac:dyDescent="0.35">
      <c r="B10" s="15" t="s">
        <v>594</v>
      </c>
      <c r="C10" s="14">
        <v>2.72371005987554E-2</v>
      </c>
      <c r="D10" s="14">
        <v>1.7676075178866699E-2</v>
      </c>
      <c r="E10" s="14">
        <v>3.0966840787569401E-2</v>
      </c>
      <c r="F10" s="14">
        <v>4.2349404475664799E-2</v>
      </c>
      <c r="G10" s="14">
        <v>4.8635662853698601E-2</v>
      </c>
      <c r="H10" s="14">
        <v>3.1622147520899299E-2</v>
      </c>
      <c r="I10" s="14">
        <v>1.77816909924122E-2</v>
      </c>
    </row>
    <row r="11" spans="2:10" x14ac:dyDescent="0.35">
      <c r="B11" s="15" t="s">
        <v>544</v>
      </c>
      <c r="C11" s="14">
        <v>6.2340375240919196E-3</v>
      </c>
      <c r="D11" s="14">
        <v>5.0204279069154499E-3</v>
      </c>
      <c r="E11" s="14">
        <v>9.7886576039281706E-3</v>
      </c>
      <c r="F11" s="14">
        <v>1.2846909270294899E-2</v>
      </c>
      <c r="G11" s="14">
        <v>1.0531981339626999E-2</v>
      </c>
      <c r="H11" s="14">
        <v>7.8525109962316198E-3</v>
      </c>
      <c r="I11" s="14">
        <v>5.5801792168562797E-3</v>
      </c>
    </row>
    <row r="12" spans="2:10" x14ac:dyDescent="0.35">
      <c r="B12" s="15" t="s">
        <v>205</v>
      </c>
      <c r="C12" s="14">
        <v>1.57535729342928E-2</v>
      </c>
      <c r="D12" s="14">
        <v>2.3418818451383001E-2</v>
      </c>
      <c r="E12" s="14">
        <v>1.4283969579154799E-2</v>
      </c>
      <c r="F12" s="14">
        <v>1.5108739004110401E-2</v>
      </c>
      <c r="G12" s="14">
        <v>2.25428776239644E-2</v>
      </c>
      <c r="H12" s="14">
        <v>2.39770491787413E-2</v>
      </c>
      <c r="I12" s="14">
        <v>1.8365600568586798E-2</v>
      </c>
    </row>
    <row r="13" spans="2:10" x14ac:dyDescent="0.35">
      <c r="B13" s="16"/>
      <c r="C13" s="16"/>
      <c r="D13" s="16"/>
      <c r="E13" s="16"/>
      <c r="F13" s="16"/>
      <c r="G13" s="16"/>
      <c r="H13" s="16"/>
      <c r="I13" s="16"/>
    </row>
    <row r="14" spans="2:10" x14ac:dyDescent="0.35">
      <c r="B14" t="s">
        <v>81</v>
      </c>
    </row>
    <row r="15" spans="2:10" x14ac:dyDescent="0.35">
      <c r="B15" t="s">
        <v>630</v>
      </c>
    </row>
    <row r="19" spans="2:2" x14ac:dyDescent="0.35">
      <c r="B19" s="8" t="str">
        <f>HYPERLINK("#'Contents'!A1", "Return to Contents")</f>
        <v>Return to Contents</v>
      </c>
    </row>
  </sheetData>
  <mergeCells count="1">
    <mergeCell ref="D2:J2"/>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F218"/>
  <sheetViews>
    <sheetView showGridLines="0" workbookViewId="0"/>
  </sheetViews>
  <sheetFormatPr defaultColWidth="10.90625" defaultRowHeight="14.5" x14ac:dyDescent="0.35"/>
  <cols>
    <col min="4" max="4" width="100.7265625" customWidth="1"/>
    <col min="5" max="5" width="20.7265625" customWidth="1"/>
  </cols>
  <sheetData>
    <row r="2" spans="3:6" ht="40" customHeight="1" x14ac:dyDescent="0.35">
      <c r="D2" s="1" t="s">
        <v>10</v>
      </c>
    </row>
    <row r="6" spans="3:6" x14ac:dyDescent="0.35">
      <c r="D6" s="8" t="str">
        <f>HYPERLINK("#'Full Results'!A1", "Full Results")</f>
        <v>Full Results</v>
      </c>
    </row>
    <row r="8" spans="3:6" x14ac:dyDescent="0.35">
      <c r="D8" s="6" t="s">
        <v>11</v>
      </c>
      <c r="E8" s="6" t="s">
        <v>12</v>
      </c>
      <c r="F8" s="6" t="s">
        <v>13</v>
      </c>
    </row>
    <row r="9" spans="3:6" x14ac:dyDescent="0.35">
      <c r="C9">
        <v>1</v>
      </c>
      <c r="D9" s="8" t="str">
        <f>HYPERLINK("#'Table 1'!A1", "Grid Summary:  How often do you purchase items from the following shops in person?")</f>
        <v>Grid Summary:  How often do you purchase items from the following shops in person?</v>
      </c>
      <c r="E9" s="7"/>
      <c r="F9" t="s">
        <v>82</v>
      </c>
    </row>
    <row r="10" spans="3:6" x14ac:dyDescent="0.35">
      <c r="C10">
        <v>2</v>
      </c>
      <c r="D10" s="8" t="str">
        <f>HYPERLINK("#'Table 2'!A1", " How often do you purchase items from the following shops in person?: Boots")</f>
        <v> How often do you purchase items from the following shops in person?: Boots</v>
      </c>
      <c r="E10" s="18" t="str">
        <f>HYPERLINK("#'Full Results'!A11", "11")</f>
        <v>11</v>
      </c>
      <c r="F10" t="s">
        <v>82</v>
      </c>
    </row>
    <row r="11" spans="3:6" x14ac:dyDescent="0.35">
      <c r="C11">
        <v>3</v>
      </c>
      <c r="D11" s="8" t="str">
        <f>HYPERLINK("#'Table 3'!A1", " How often do you purchase items from the following shops in person?: M&amp;S")</f>
        <v> How often do you purchase items from the following shops in person?: M&amp;S</v>
      </c>
      <c r="E11" s="18" t="str">
        <f>HYPERLINK("#'Full Results'!A23", "23")</f>
        <v>23</v>
      </c>
      <c r="F11" t="s">
        <v>82</v>
      </c>
    </row>
    <row r="12" spans="3:6" x14ac:dyDescent="0.35">
      <c r="C12">
        <v>4</v>
      </c>
      <c r="D12" s="8" t="str">
        <f>HYPERLINK("#'Table 4'!A1", " How often do you purchase items from the following shops in person?: Superdrug")</f>
        <v> How often do you purchase items from the following shops in person?: Superdrug</v>
      </c>
      <c r="E12" s="18" t="str">
        <f>HYPERLINK("#'Full Results'!A35", "35")</f>
        <v>35</v>
      </c>
      <c r="F12" t="s">
        <v>82</v>
      </c>
    </row>
    <row r="13" spans="3:6" x14ac:dyDescent="0.35">
      <c r="C13">
        <v>5</v>
      </c>
      <c r="D13" s="8" t="str">
        <f>HYPERLINK("#'Table 5'!A1", " How often do you purchase items from the following shops in person?: Holland &amp; Barrett")</f>
        <v> How often do you purchase items from the following shops in person?: Holland &amp; Barrett</v>
      </c>
      <c r="E13" s="18" t="str">
        <f>HYPERLINK("#'Full Results'!A47", "47")</f>
        <v>47</v>
      </c>
      <c r="F13" t="s">
        <v>82</v>
      </c>
    </row>
    <row r="14" spans="3:6" x14ac:dyDescent="0.35">
      <c r="C14">
        <v>6</v>
      </c>
      <c r="D14" s="8" t="str">
        <f>HYPERLINK("#'Table 6'!A1", " How often do you purchase items from the following shops in person?: John Lewis")</f>
        <v> How often do you purchase items from the following shops in person?: John Lewis</v>
      </c>
      <c r="E14" s="18" t="str">
        <f>HYPERLINK("#'Full Results'!A59", "59")</f>
        <v>59</v>
      </c>
      <c r="F14" t="s">
        <v>82</v>
      </c>
    </row>
    <row r="15" spans="3:6" x14ac:dyDescent="0.35">
      <c r="C15">
        <v>7</v>
      </c>
      <c r="D15" s="8" t="str">
        <f>HYPERLINK("#'Table 7'!A1", " How often do you purchase items from the following shops in person?: The co-op")</f>
        <v> How often do you purchase items from the following shops in person?: The co-op</v>
      </c>
      <c r="E15" s="18" t="str">
        <f>HYPERLINK("#'Full Results'!A71", "71")</f>
        <v>71</v>
      </c>
      <c r="F15" t="s">
        <v>82</v>
      </c>
    </row>
    <row r="16" spans="3:6" x14ac:dyDescent="0.35">
      <c r="C16">
        <v>8</v>
      </c>
      <c r="D16" s="8" t="str">
        <f>HYPERLINK("#'Table 8'!A1", "Grid Summary: How often do you purchase items from the following shops online?")</f>
        <v>Grid Summary: How often do you purchase items from the following shops online?</v>
      </c>
      <c r="E16" s="7"/>
      <c r="F16" t="s">
        <v>82</v>
      </c>
    </row>
    <row r="17" spans="3:6" x14ac:dyDescent="0.35">
      <c r="C17">
        <v>9</v>
      </c>
      <c r="D17" s="8" t="str">
        <f>HYPERLINK("#'Table 9'!A1", "How often do you purchase items from the following shops online?: Boots")</f>
        <v>How often do you purchase items from the following shops online?: Boots</v>
      </c>
      <c r="E17" s="18" t="str">
        <f>HYPERLINK("#'Full Results'!A83", "83")</f>
        <v>83</v>
      </c>
      <c r="F17" t="s">
        <v>82</v>
      </c>
    </row>
    <row r="18" spans="3:6" x14ac:dyDescent="0.35">
      <c r="C18">
        <v>10</v>
      </c>
      <c r="D18" s="8" t="str">
        <f>HYPERLINK("#'Table 10'!A1", "How often do you purchase items from the following shops online?: M&amp;S")</f>
        <v>How often do you purchase items from the following shops online?: M&amp;S</v>
      </c>
      <c r="E18" s="18" t="str">
        <f>HYPERLINK("#'Full Results'!A95", "95")</f>
        <v>95</v>
      </c>
      <c r="F18" t="s">
        <v>82</v>
      </c>
    </row>
    <row r="19" spans="3:6" x14ac:dyDescent="0.35">
      <c r="C19">
        <v>11</v>
      </c>
      <c r="D19" s="8" t="str">
        <f>HYPERLINK("#'Table 11'!A1", "How often do you purchase items from the following shops online?: Superdrug")</f>
        <v>How often do you purchase items from the following shops online?: Superdrug</v>
      </c>
      <c r="E19" s="18" t="str">
        <f>HYPERLINK("#'Full Results'!A107", "107")</f>
        <v>107</v>
      </c>
      <c r="F19" t="s">
        <v>82</v>
      </c>
    </row>
    <row r="20" spans="3:6" x14ac:dyDescent="0.35">
      <c r="C20">
        <v>12</v>
      </c>
      <c r="D20" s="8" t="str">
        <f>HYPERLINK("#'Table 12'!A1", "How often do you purchase items from the following shops online?: Holland &amp; Barrett")</f>
        <v>How often do you purchase items from the following shops online?: Holland &amp; Barrett</v>
      </c>
      <c r="E20" s="18" t="str">
        <f>HYPERLINK("#'Full Results'!A119", "119")</f>
        <v>119</v>
      </c>
      <c r="F20" t="s">
        <v>82</v>
      </c>
    </row>
    <row r="21" spans="3:6" x14ac:dyDescent="0.35">
      <c r="C21">
        <v>13</v>
      </c>
      <c r="D21" s="8" t="str">
        <f>HYPERLINK("#'Table 13'!A1", "How often do you purchase items from the following shops online?: John Lewis")</f>
        <v>How often do you purchase items from the following shops online?: John Lewis</v>
      </c>
      <c r="E21" s="18" t="str">
        <f>HYPERLINK("#'Full Results'!A131", "131")</f>
        <v>131</v>
      </c>
      <c r="F21" t="s">
        <v>82</v>
      </c>
    </row>
    <row r="22" spans="3:6" x14ac:dyDescent="0.35">
      <c r="C22">
        <v>14</v>
      </c>
      <c r="D22" s="8" t="str">
        <f>HYPERLINK("#'Table 14'!A1", "How often do you purchase items from the following shops online?: The co-op")</f>
        <v>How often do you purchase items from the following shops online?: The co-op</v>
      </c>
      <c r="E22" s="18" t="str">
        <f>HYPERLINK("#'Full Results'!A143", "143")</f>
        <v>143</v>
      </c>
      <c r="F22" t="s">
        <v>82</v>
      </c>
    </row>
    <row r="23" spans="3:6" x14ac:dyDescent="0.35">
      <c r="C23">
        <v>15</v>
      </c>
      <c r="D23" s="8" t="str">
        <f>HYPERLINK("#'Table 15'!A1", "Grid Summary: And do you have any of the following loyalty cards?")</f>
        <v>Grid Summary: And do you have any of the following loyalty cards?</v>
      </c>
      <c r="E23" s="7"/>
      <c r="F23" t="s">
        <v>82</v>
      </c>
    </row>
    <row r="24" spans="3:6" x14ac:dyDescent="0.35">
      <c r="C24">
        <v>16</v>
      </c>
      <c r="D24" s="8" t="str">
        <f>HYPERLINK("#'Table 16'!A1", "And do you have any of the following loyalty cards?: Boots Advantage Card")</f>
        <v>And do you have any of the following loyalty cards?: Boots Advantage Card</v>
      </c>
      <c r="E24" s="18" t="str">
        <f>HYPERLINK("#'Full Results'!A155", "155")</f>
        <v>155</v>
      </c>
      <c r="F24" t="s">
        <v>82</v>
      </c>
    </row>
    <row r="25" spans="3:6" x14ac:dyDescent="0.35">
      <c r="C25">
        <v>17</v>
      </c>
      <c r="D25" s="8" t="str">
        <f>HYPERLINK("#'Table 17'!A1", "And do you have any of the following loyalty cards?: Superdrug Health &amp; Beautycard")</f>
        <v>And do you have any of the following loyalty cards?: Superdrug Health &amp; Beautycard</v>
      </c>
      <c r="E25" s="18" t="str">
        <f>HYPERLINK("#'Full Results'!A161", "161")</f>
        <v>161</v>
      </c>
      <c r="F25" t="s">
        <v>82</v>
      </c>
    </row>
    <row r="26" spans="3:6" x14ac:dyDescent="0.35">
      <c r="C26">
        <v>18</v>
      </c>
      <c r="D26" s="8" t="str">
        <f>HYPERLINK("#'Table 18'!A1", "And do you have any of the following loyalty cards?: M&amp;S Sparks Card")</f>
        <v>And do you have any of the following loyalty cards?: M&amp;S Sparks Card</v>
      </c>
      <c r="E26" s="18" t="str">
        <f>HYPERLINK("#'Full Results'!A167", "167")</f>
        <v>167</v>
      </c>
      <c r="F26" t="s">
        <v>82</v>
      </c>
    </row>
    <row r="27" spans="3:6" x14ac:dyDescent="0.35">
      <c r="C27">
        <v>19</v>
      </c>
      <c r="D27" s="8" t="str">
        <f>HYPERLINK("#'Table 19'!A1", "And do you have any of the following loyalty cards?: Holland &amp; Barrett Rewards for Life")</f>
        <v>And do you have any of the following loyalty cards?: Holland &amp; Barrett Rewards for Life</v>
      </c>
      <c r="E27" s="18" t="str">
        <f>HYPERLINK("#'Full Results'!A173", "173")</f>
        <v>173</v>
      </c>
      <c r="F27" t="s">
        <v>82</v>
      </c>
    </row>
    <row r="28" spans="3:6" x14ac:dyDescent="0.35">
      <c r="C28">
        <v>20</v>
      </c>
      <c r="D28" s="8" t="str">
        <f>HYPERLINK("#'Table 20'!A1", "And do you have any of the following loyalty cards?: My John Lewis Membership Card")</f>
        <v>And do you have any of the following loyalty cards?: My John Lewis Membership Card</v>
      </c>
      <c r="E28" s="18" t="str">
        <f>HYPERLINK("#'Full Results'!A179", "179")</f>
        <v>179</v>
      </c>
      <c r="F28" t="s">
        <v>82</v>
      </c>
    </row>
    <row r="29" spans="3:6" x14ac:dyDescent="0.35">
      <c r="C29">
        <v>21</v>
      </c>
      <c r="D29" s="8" t="str">
        <f>HYPERLINK("#'Table 21'!A1", "And do you have any of the following loyalty cards?: Co-op Membership")</f>
        <v>And do you have any of the following loyalty cards?: Co-op Membership</v>
      </c>
      <c r="E29" s="18" t="str">
        <f>HYPERLINK("#'Full Results'!A185", "185")</f>
        <v>185</v>
      </c>
      <c r="F29" t="s">
        <v>82</v>
      </c>
    </row>
    <row r="30" spans="3:6" x14ac:dyDescent="0.35">
      <c r="C30">
        <v>22</v>
      </c>
      <c r="D30" s="8" t="str">
        <f>HYPERLINK("#'Table 22'!A1", "Which do you think are the most important issues facing the country at this time? Please select up to three.")</f>
        <v>Which do you think are the most important issues facing the country at this time? Please select up to three.</v>
      </c>
      <c r="E30" s="18" t="str">
        <f>HYPERLINK("#'Full Results'!A191", "191")</f>
        <v>191</v>
      </c>
      <c r="F30" t="s">
        <v>82</v>
      </c>
    </row>
    <row r="31" spans="3:6" x14ac:dyDescent="0.35">
      <c r="C31">
        <v>23</v>
      </c>
      <c r="D31" s="8" t="str">
        <f>HYPERLINK("#'Table 23'!A1", "And which do you think are the most important issues facing your local area at this time?   Select up to three.")</f>
        <v>And which do you think are the most important issues facing your local area at this time?   Select up to three.</v>
      </c>
      <c r="E31" s="18" t="str">
        <f>HYPERLINK("#'Full Results'!A211", "211")</f>
        <v>211</v>
      </c>
      <c r="F31" t="s">
        <v>82</v>
      </c>
    </row>
    <row r="32" spans="3:6" x14ac:dyDescent="0.35">
      <c r="C32">
        <v>24</v>
      </c>
      <c r="D32" s="8" t="str">
        <f>HYPERLINK("#'Table 24'!A1", "Grid Summary: How important would you say your local high street is with regards to the following?")</f>
        <v>Grid Summary: How important would you say your local high street is with regards to the following?</v>
      </c>
      <c r="E32" s="7"/>
      <c r="F32" t="s">
        <v>82</v>
      </c>
    </row>
    <row r="33" spans="3:6" x14ac:dyDescent="0.35">
      <c r="C33">
        <v>25</v>
      </c>
      <c r="D33" s="8" t="str">
        <f>HYPERLINK("#'Table 25'!A1", "How important would you say your local high street is with regards to the following?: Providing convenient access to everyday services and amenities")</f>
        <v>How important would you say your local high street is with regards to the following?: Providing convenient access to everyday services and amenities</v>
      </c>
      <c r="E33" s="18" t="str">
        <f>HYPERLINK("#'Full Results'!A231", "231")</f>
        <v>231</v>
      </c>
      <c r="F33" t="s">
        <v>82</v>
      </c>
    </row>
    <row r="34" spans="3:6" x14ac:dyDescent="0.35">
      <c r="C34">
        <v>26</v>
      </c>
      <c r="D34" s="8" t="str">
        <f>HYPERLINK("#'Table 26'!A1", "How important would you say your local high street is with regards to the following?: Supporting the local economy")</f>
        <v>How important would you say your local high street is with regards to the following?: Supporting the local economy</v>
      </c>
      <c r="E34" s="18" t="str">
        <f>HYPERLINK("#'Full Results'!A238", "238")</f>
        <v>238</v>
      </c>
      <c r="F34" t="s">
        <v>82</v>
      </c>
    </row>
    <row r="35" spans="3:6" x14ac:dyDescent="0.35">
      <c r="C35">
        <v>27</v>
      </c>
      <c r="D35" s="8" t="str">
        <f>HYPERLINK("#'Table 27'!A1", "How important would you say your local high street is with regards to the following?: Supporting local jobs")</f>
        <v>How important would you say your local high street is with regards to the following?: Supporting local jobs</v>
      </c>
      <c r="E35" s="18" t="str">
        <f>HYPERLINK("#'Full Results'!A245", "245")</f>
        <v>245</v>
      </c>
      <c r="F35" t="s">
        <v>82</v>
      </c>
    </row>
    <row r="36" spans="3:6" x14ac:dyDescent="0.35">
      <c r="C36">
        <v>28</v>
      </c>
      <c r="D36" s="8" t="str">
        <f>HYPERLINK("#'Table 28'!A1", "How important would you say your local high street is with regards to the following?: Supporting your mental health and wellbeing")</f>
        <v>How important would you say your local high street is with regards to the following?: Supporting your mental health and wellbeing</v>
      </c>
      <c r="E36" s="18" t="str">
        <f>HYPERLINK("#'Full Results'!A252", "252")</f>
        <v>252</v>
      </c>
      <c r="F36" t="s">
        <v>82</v>
      </c>
    </row>
    <row r="37" spans="3:6" x14ac:dyDescent="0.35">
      <c r="C37">
        <v>29</v>
      </c>
      <c r="D37" s="8" t="str">
        <f>HYPERLINK("#'Table 29'!A1", "How important would you say your local high street is with regards to the following?: Supporting your overall health and wellbeing")</f>
        <v>How important would you say your local high street is with regards to the following?: Supporting your overall health and wellbeing</v>
      </c>
      <c r="E37" s="18" t="str">
        <f>HYPERLINK("#'Full Results'!A259", "259")</f>
        <v>259</v>
      </c>
      <c r="F37" t="s">
        <v>82</v>
      </c>
    </row>
    <row r="38" spans="3:6" x14ac:dyDescent="0.35">
      <c r="C38">
        <v>30</v>
      </c>
      <c r="D38" s="8" t="str">
        <f>HYPERLINK("#'Table 30'!A1", "How important would you say your local high street is with regards to the following?: Contributing to overall quality of life")</f>
        <v>How important would you say your local high street is with regards to the following?: Contributing to overall quality of life</v>
      </c>
      <c r="E38" s="18" t="str">
        <f>HYPERLINK("#'Full Results'!A266", "266")</f>
        <v>266</v>
      </c>
      <c r="F38" t="s">
        <v>82</v>
      </c>
    </row>
    <row r="39" spans="3:6" x14ac:dyDescent="0.35">
      <c r="C39">
        <v>31</v>
      </c>
      <c r="D39" s="8" t="str">
        <f>HYPERLINK("#'Table 31'!A1", "How important would you say your local high street is with regards to the following?: Supporting vulnerable people in your community")</f>
        <v>How important would you say your local high street is with regards to the following?: Supporting vulnerable people in your community</v>
      </c>
      <c r="E39" s="18" t="str">
        <f>HYPERLINK("#'Full Results'!A273", "273")</f>
        <v>273</v>
      </c>
      <c r="F39" t="s">
        <v>82</v>
      </c>
    </row>
    <row r="40" spans="3:6" x14ac:dyDescent="0.35">
      <c r="C40">
        <v>32</v>
      </c>
      <c r="D40" s="8" t="str">
        <f>HYPERLINK("#'Table 32'!A1", "How important would you say your local high street is with regards to the following?: Giving people pride and a sense of belonging in the area")</f>
        <v>How important would you say your local high street is with regards to the following?: Giving people pride and a sense of belonging in the area</v>
      </c>
      <c r="E40" s="18" t="str">
        <f>HYPERLINK("#'Full Results'!A280", "280")</f>
        <v>280</v>
      </c>
      <c r="F40" t="s">
        <v>82</v>
      </c>
    </row>
    <row r="41" spans="3:6" x14ac:dyDescent="0.35">
      <c r="C41">
        <v>33</v>
      </c>
      <c r="D41" s="8" t="str">
        <f>HYPERLINK("#'Table 33'!A1", "How important would you say your local high street is with regards to the following?: Giving people opportunities to create social connections")</f>
        <v>How important would you say your local high street is with regards to the following?: Giving people opportunities to create social connections</v>
      </c>
      <c r="E41" s="18" t="str">
        <f>HYPERLINK("#'Full Results'!A287", "287")</f>
        <v>287</v>
      </c>
      <c r="F41" t="s">
        <v>82</v>
      </c>
    </row>
    <row r="42" spans="3:6" x14ac:dyDescent="0.35">
      <c r="C42">
        <v>34</v>
      </c>
      <c r="D42" s="8" t="str">
        <f>HYPERLINK("#'Table 34'!A1", "Which of the following, if any, do you see as barriers to using your local high street more often? Select all that apply.")</f>
        <v>Which of the following, if any, do you see as barriers to using your local high street more often? Select all that apply.</v>
      </c>
      <c r="E42" s="18" t="str">
        <f>HYPERLINK("#'Full Results'!A294", "294")</f>
        <v>294</v>
      </c>
      <c r="F42" t="s">
        <v>82</v>
      </c>
    </row>
    <row r="43" spans="3:6" x14ac:dyDescent="0.35">
      <c r="C43">
        <v>35</v>
      </c>
      <c r="D43" s="8" t="str">
        <f>HYPERLINK("#'Table 35'!A1", "Which of the following would make the most significant positive change to your local high street? Select up to three.")</f>
        <v>Which of the following would make the most significant positive change to your local high street? Select up to three.</v>
      </c>
      <c r="E43" s="18" t="str">
        <f>HYPERLINK("#'Full Results'!A377", "377")</f>
        <v>377</v>
      </c>
      <c r="F43" t="s">
        <v>82</v>
      </c>
    </row>
    <row r="44" spans="3:6" x14ac:dyDescent="0.35">
      <c r="C44">
        <v>36</v>
      </c>
      <c r="D44" s="8" t="str">
        <f>HYPERLINK("#'Table 36'!A1", " Which of the following comes closest to your view?")</f>
        <v xml:space="preserve"> Which of the following comes closest to your view?</v>
      </c>
      <c r="E44" s="18" t="str">
        <f>HYPERLINK("#'Full Results'!A393", "393")</f>
        <v>393</v>
      </c>
      <c r="F44" t="s">
        <v>82</v>
      </c>
    </row>
    <row r="45" spans="3:6" x14ac:dyDescent="0.35">
      <c r="C45">
        <v>37</v>
      </c>
      <c r="D45" s="8" t="str">
        <f>HYPERLINK("#'Table 37'!A1", "You said your high street is generally getting worse. Which of the following explains why you think this? Select all that apply.")</f>
        <v>You said your high street is generally getting worse. Which of the following explains why you think this? Select all that apply.</v>
      </c>
      <c r="E45" s="18" t="str">
        <f>HYPERLINK("#'Full Results'!A402", "402")</f>
        <v>402</v>
      </c>
      <c r="F45" t="s">
        <v>258</v>
      </c>
    </row>
    <row r="46" spans="3:6" x14ac:dyDescent="0.35">
      <c r="C46">
        <v>38</v>
      </c>
      <c r="D46" s="8" t="str">
        <f>HYPERLINK("#'Table 38'!A1", "Grid Summary: How regularly do you visit the following shops and amenities?")</f>
        <v>Grid Summary: How regularly do you visit the following shops and amenities?</v>
      </c>
      <c r="E46" s="7"/>
      <c r="F46" t="s">
        <v>82</v>
      </c>
    </row>
    <row r="47" spans="3:6" x14ac:dyDescent="0.35">
      <c r="C47">
        <v>39</v>
      </c>
      <c r="D47" s="8" t="str">
        <f>HYPERLINK("#'Table 39'!A1", "How regularly do you visit the following shops and amenities?: High street pharmacies (e.g. Boots, Superdrug, Independent)")</f>
        <v>How regularly do you visit the following shops and amenities?: High street pharmacies (e.g. Boots, Superdrug, Independent)</v>
      </c>
      <c r="E47" s="18" t="str">
        <f>HYPERLINK("#'Full Results'!A457", "457")</f>
        <v>457</v>
      </c>
      <c r="F47" t="s">
        <v>82</v>
      </c>
    </row>
    <row r="48" spans="3:6" x14ac:dyDescent="0.35">
      <c r="C48">
        <v>40</v>
      </c>
      <c r="D48" s="8" t="str">
        <f>HYPERLINK("#'Table 40'!A1", "How regularly do you visit the following shops and amenities?: Cafés, restaurants or pubs")</f>
        <v>How regularly do you visit the following shops and amenities?: Cafés, restaurants or pubs</v>
      </c>
      <c r="E48" s="18" t="str">
        <f>HYPERLINK("#'Full Results'!A469", "469")</f>
        <v>469</v>
      </c>
      <c r="F48" t="s">
        <v>82</v>
      </c>
    </row>
    <row r="49" spans="3:6" x14ac:dyDescent="0.35">
      <c r="C49">
        <v>41</v>
      </c>
      <c r="D49" s="8" t="str">
        <f>HYPERLINK("#'Table 41'!A1", "How regularly do you visit the following shops and amenities?: High street bank (e.g. Barclays, HSBC)")</f>
        <v>How regularly do you visit the following shops and amenities?: High street bank (e.g. Barclays, HSBC)</v>
      </c>
      <c r="E49" s="18" t="str">
        <f>HYPERLINK("#'Full Results'!A481", "481")</f>
        <v>481</v>
      </c>
      <c r="F49" t="s">
        <v>82</v>
      </c>
    </row>
    <row r="50" spans="3:6" x14ac:dyDescent="0.35">
      <c r="C50">
        <v>42</v>
      </c>
      <c r="D50" s="8" t="str">
        <f>HYPERLINK("#'Table 42'!A1", "How regularly do you visit the following shops and amenities?: Post office")</f>
        <v>How regularly do you visit the following shops and amenities?: Post office</v>
      </c>
      <c r="E50" s="18" t="str">
        <f>HYPERLINK("#'Full Results'!A493", "493")</f>
        <v>493</v>
      </c>
      <c r="F50" t="s">
        <v>82</v>
      </c>
    </row>
    <row r="51" spans="3:6" x14ac:dyDescent="0.35">
      <c r="C51">
        <v>43</v>
      </c>
      <c r="D51" s="8" t="str">
        <f>HYPERLINK("#'Table 43'!A1", "How regularly do you visit the following shops and amenities?: Hairdressers, barbers or beauty salons")</f>
        <v>How regularly do you visit the following shops and amenities?: Hairdressers, barbers or beauty salons</v>
      </c>
      <c r="E51" s="18" t="str">
        <f>HYPERLINK("#'Full Results'!A505", "505")</f>
        <v>505</v>
      </c>
      <c r="F51" t="s">
        <v>82</v>
      </c>
    </row>
    <row r="52" spans="3:6" x14ac:dyDescent="0.35">
      <c r="C52">
        <v>44</v>
      </c>
      <c r="D52" s="8" t="str">
        <f>HYPERLINK("#'Table 44'!A1", "How regularly do you visit the following shops and amenities?: Health &amp; beauty retailers (e.g Boots, Sephora, Superdrug, Space NK)")</f>
        <v>How regularly do you visit the following shops and amenities?: Health &amp; beauty retailers (e.g Boots, Sephora, Superdrug, Space NK)</v>
      </c>
      <c r="E52" s="18" t="str">
        <f>HYPERLINK("#'Full Results'!A517", "517")</f>
        <v>517</v>
      </c>
      <c r="F52" t="s">
        <v>82</v>
      </c>
    </row>
    <row r="53" spans="3:6" x14ac:dyDescent="0.35">
      <c r="C53">
        <v>45</v>
      </c>
      <c r="D53" s="8" t="str">
        <f>HYPERLINK("#'Table 45'!A1", "How regularly do you visit the following shops and amenities?: Other retail stores (e.g.clothing, homeware, discount stores, fashion)")</f>
        <v>How regularly do you visit the following shops and amenities?: Other retail stores (e.g.clothing, homeware, discount stores, fashion)</v>
      </c>
      <c r="E53" s="18" t="str">
        <f>HYPERLINK("#'Full Results'!A529", "529")</f>
        <v>529</v>
      </c>
      <c r="F53" t="s">
        <v>82</v>
      </c>
    </row>
    <row r="54" spans="3:6" x14ac:dyDescent="0.35">
      <c r="C54">
        <v>46</v>
      </c>
      <c r="D54" s="8" t="str">
        <f>HYPERLINK("#'Table 46'!A1", "How regularly do you visit the following shops and amenities?: GP surgery or health clinic")</f>
        <v>How regularly do you visit the following shops and amenities?: GP surgery or health clinic</v>
      </c>
      <c r="E54" s="18" t="str">
        <f>HYPERLINK("#'Full Results'!A541", "541")</f>
        <v>541</v>
      </c>
      <c r="F54" t="s">
        <v>82</v>
      </c>
    </row>
    <row r="55" spans="3:6" x14ac:dyDescent="0.35">
      <c r="C55">
        <v>47</v>
      </c>
      <c r="D55" s="8" t="str">
        <f>HYPERLINK("#'Table 47'!A1", "How regularly do you visit the following shops and amenities?: Opticians (e.g. Specsavers, Boots, Vision Express)")</f>
        <v>How regularly do you visit the following shops and amenities?: Opticians (e.g. Specsavers, Boots, Vision Express)</v>
      </c>
      <c r="E55" s="18" t="str">
        <f>HYPERLINK("#'Full Results'!A553", "553")</f>
        <v>553</v>
      </c>
      <c r="F55" t="s">
        <v>82</v>
      </c>
    </row>
    <row r="56" spans="3:6" x14ac:dyDescent="0.35">
      <c r="C56">
        <v>48</v>
      </c>
      <c r="D56" s="8" t="str">
        <f>HYPERLINK("#'Table 48'!A1", "How regularly do you visit the following shops and amenities?: Dental practice / Services eg. hygienists")</f>
        <v>How regularly do you visit the following shops and amenities?: Dental practice / Services eg. hygienists</v>
      </c>
      <c r="E56" s="18" t="str">
        <f>HYPERLINK("#'Full Results'!A565", "565")</f>
        <v>565</v>
      </c>
      <c r="F56" t="s">
        <v>82</v>
      </c>
    </row>
    <row r="57" spans="3:6" x14ac:dyDescent="0.35">
      <c r="C57">
        <v>49</v>
      </c>
      <c r="D57" s="8" t="str">
        <f>HYPERLINK("#'Table 49'!A1", "How regularly do you visit the following shops and amenities?: Gyms/health club")</f>
        <v>How regularly do you visit the following shops and amenities?: Gyms/health club</v>
      </c>
      <c r="E57" s="18" t="str">
        <f>HYPERLINK("#'Full Results'!A577", "577")</f>
        <v>577</v>
      </c>
      <c r="F57" t="s">
        <v>82</v>
      </c>
    </row>
    <row r="58" spans="3:6" x14ac:dyDescent="0.35">
      <c r="C58">
        <v>50</v>
      </c>
      <c r="D58" s="8" t="str">
        <f>HYPERLINK("#'Table 50'!A1", "How regularly do you visit the following shops and amenities?: Hearing care / audiology service")</f>
        <v>How regularly do you visit the following shops and amenities?: Hearing care / audiology service</v>
      </c>
      <c r="E58" s="18" t="str">
        <f>HYPERLINK("#'Full Results'!A589", "589")</f>
        <v>589</v>
      </c>
      <c r="F58" t="s">
        <v>82</v>
      </c>
    </row>
    <row r="59" spans="3:6" x14ac:dyDescent="0.35">
      <c r="C59">
        <v>51</v>
      </c>
      <c r="D59" s="8" t="str">
        <f>HYPERLINK("#'Table 51'!A1", "How regularly do you visit the following shops and amenities?: Fast food restaurants")</f>
        <v>How regularly do you visit the following shops and amenities?: Fast food restaurants</v>
      </c>
      <c r="E59" s="18" t="str">
        <f>HYPERLINK("#'Full Results'!A601", "601")</f>
        <v>601</v>
      </c>
      <c r="F59" t="s">
        <v>82</v>
      </c>
    </row>
    <row r="60" spans="3:6" x14ac:dyDescent="0.35">
      <c r="C60">
        <v>52</v>
      </c>
      <c r="D60" s="8" t="str">
        <f>HYPERLINK("#'Table 52'!A1", "How regularly do you visit the following shops and amenities?: Gambling / betting shops or bookmakers")</f>
        <v>How regularly do you visit the following shops and amenities?: Gambling / betting shops or bookmakers</v>
      </c>
      <c r="E60" s="18" t="str">
        <f>HYPERLINK("#'Full Results'!A613", "613")</f>
        <v>613</v>
      </c>
      <c r="F60" t="s">
        <v>82</v>
      </c>
    </row>
    <row r="61" spans="3:6" x14ac:dyDescent="0.35">
      <c r="C61">
        <v>53</v>
      </c>
      <c r="D61" s="8" t="str">
        <f>HYPERLINK("#'Table 53'!A1", "How regularly do you visit the following shops and amenities?: Mobile phone or tech accessory shops")</f>
        <v>How regularly do you visit the following shops and amenities?: Mobile phone or tech accessory shops</v>
      </c>
      <c r="E61" s="18" t="str">
        <f>HYPERLINK("#'Full Results'!A625", "625")</f>
        <v>625</v>
      </c>
      <c r="F61" t="s">
        <v>82</v>
      </c>
    </row>
    <row r="62" spans="3:6" x14ac:dyDescent="0.35">
      <c r="C62">
        <v>54</v>
      </c>
      <c r="D62" s="8" t="str">
        <f>HYPERLINK("#'Table 54'!A1", "How regularly do you visit the following shops and amenities?: Vape shops")</f>
        <v>How regularly do you visit the following shops and amenities?: Vape shops</v>
      </c>
      <c r="E62" s="18" t="str">
        <f>HYPERLINK("#'Full Results'!A637", "637")</f>
        <v>637</v>
      </c>
      <c r="F62" t="s">
        <v>82</v>
      </c>
    </row>
    <row r="63" spans="3:6" x14ac:dyDescent="0.35">
      <c r="C63">
        <v>55</v>
      </c>
      <c r="D63" s="8" t="str">
        <f>HYPERLINK("#'Table 55'!A1", "How regularly do you visit the following shops and amenities?: Supermarket or convenience store (e.g. Tesco, Sainsbury’s)")</f>
        <v>How regularly do you visit the following shops and amenities?: Supermarket or convenience store (e.g. Tesco, Sainsbury’s)</v>
      </c>
      <c r="E63" s="18" t="str">
        <f>HYPERLINK("#'Full Results'!A649", "649")</f>
        <v>649</v>
      </c>
      <c r="F63" t="s">
        <v>82</v>
      </c>
    </row>
    <row r="64" spans="3:6" x14ac:dyDescent="0.35">
      <c r="C64">
        <v>56</v>
      </c>
      <c r="D64" s="8" t="str">
        <f>HYPERLINK("#'Table 56'!A1", "Grid Summary: And how important is it for you to have each of those options on your local high street?")</f>
        <v>Grid Summary: And how important is it for you to have each of those options on your local high street?</v>
      </c>
      <c r="E64" s="7"/>
      <c r="F64" t="s">
        <v>82</v>
      </c>
    </row>
    <row r="65" spans="3:6" x14ac:dyDescent="0.35">
      <c r="C65">
        <v>57</v>
      </c>
      <c r="D65" s="8" t="str">
        <f>HYPERLINK("#'Table 57'!A1", "And how important is it for you to have each of those options on your local high street?: High street pharmacies (e.g. Boots, Superdrug, Independent)")</f>
        <v>And how important is it for you to have each of those options on your local high street?: High street pharmacies (e.g. Boots, Superdrug, Independent)</v>
      </c>
      <c r="E65" s="18" t="str">
        <f>HYPERLINK("#'Full Results'!A661", "661")</f>
        <v>661</v>
      </c>
      <c r="F65" t="s">
        <v>82</v>
      </c>
    </row>
    <row r="66" spans="3:6" x14ac:dyDescent="0.35">
      <c r="C66">
        <v>58</v>
      </c>
      <c r="D66" s="8" t="str">
        <f>HYPERLINK("#'Table 58'!A1", "And how important is it for you to have each of those options on your local high street?: Cafés, restaurants or pubs")</f>
        <v>And how important is it for you to have each of those options on your local high street?: Cafés, restaurants or pubs</v>
      </c>
      <c r="E66" s="18" t="str">
        <f>HYPERLINK("#'Full Results'!A669", "669")</f>
        <v>669</v>
      </c>
      <c r="F66" t="s">
        <v>82</v>
      </c>
    </row>
    <row r="67" spans="3:6" x14ac:dyDescent="0.35">
      <c r="C67">
        <v>59</v>
      </c>
      <c r="D67" s="8" t="str">
        <f>HYPERLINK("#'Table 59'!A1", "And how important is it for you to have each of those options on your local high street?: High street bank (e.g. Barclays, HSBC)")</f>
        <v>And how important is it for you to have each of those options on your local high street?: High street bank (e.g. Barclays, HSBC)</v>
      </c>
      <c r="E67" s="18" t="str">
        <f>HYPERLINK("#'Full Results'!A677", "677")</f>
        <v>677</v>
      </c>
      <c r="F67" t="s">
        <v>82</v>
      </c>
    </row>
    <row r="68" spans="3:6" x14ac:dyDescent="0.35">
      <c r="C68">
        <v>60</v>
      </c>
      <c r="D68" s="8" t="str">
        <f>HYPERLINK("#'Table 60'!A1", "And how important is it for you to have each of those options on your local high street?: Post office")</f>
        <v>And how important is it for you to have each of those options on your local high street?: Post office</v>
      </c>
      <c r="E68" s="18" t="str">
        <f>HYPERLINK("#'Full Results'!A685", "685")</f>
        <v>685</v>
      </c>
      <c r="F68" t="s">
        <v>82</v>
      </c>
    </row>
    <row r="69" spans="3:6" x14ac:dyDescent="0.35">
      <c r="C69">
        <v>61</v>
      </c>
      <c r="D69" s="8" t="str">
        <f>HYPERLINK("#'Table 61'!A1", "And how important is it for you to have each of those options on your local high street?: Hairdressers, barbers or beauty salons")</f>
        <v>And how important is it for you to have each of those options on your local high street?: Hairdressers, barbers or beauty salons</v>
      </c>
      <c r="E69" s="18" t="str">
        <f>HYPERLINK("#'Full Results'!A693", "693")</f>
        <v>693</v>
      </c>
      <c r="F69" t="s">
        <v>82</v>
      </c>
    </row>
    <row r="70" spans="3:6" x14ac:dyDescent="0.35">
      <c r="C70">
        <v>62</v>
      </c>
      <c r="D70" s="8" t="str">
        <f>HYPERLINK("#'Table 62'!A1", "And how important is it for you to have each of those options on your local high street?: Health &amp; beauty retailers (e.g Boots, Sephora, Superdrug, Space NK)")</f>
        <v>And how important is it for you to have each of those options on your local high street?: Health &amp; beauty retailers (e.g Boots, Sephora, Superdrug, Space NK)</v>
      </c>
      <c r="E70" s="18" t="str">
        <f>HYPERLINK("#'Full Results'!A701", "701")</f>
        <v>701</v>
      </c>
      <c r="F70" t="s">
        <v>82</v>
      </c>
    </row>
    <row r="71" spans="3:6" x14ac:dyDescent="0.35">
      <c r="C71">
        <v>63</v>
      </c>
      <c r="D71" s="8" t="str">
        <f>HYPERLINK("#'Table 63'!A1", "And how important is it for you to have each of those options on your local high street?: Other retail stores (e.g.clothing, homeware, discount stores)")</f>
        <v>And how important is it for you to have each of those options on your local high street?: Other retail stores (e.g.clothing, homeware, discount stores)</v>
      </c>
      <c r="E71" s="18" t="str">
        <f>HYPERLINK("#'Full Results'!A709", "709")</f>
        <v>709</v>
      </c>
      <c r="F71" t="s">
        <v>82</v>
      </c>
    </row>
    <row r="72" spans="3:6" x14ac:dyDescent="0.35">
      <c r="C72">
        <v>64</v>
      </c>
      <c r="D72" s="8" t="str">
        <f>HYPERLINK("#'Table 64'!A1", "And how important is it for you to have each of those options on your local high street?: GP surgery or health clinic")</f>
        <v>And how important is it for you to have each of those options on your local high street?: GP surgery or health clinic</v>
      </c>
      <c r="E72" s="18" t="str">
        <f>HYPERLINK("#'Full Results'!A717", "717")</f>
        <v>717</v>
      </c>
      <c r="F72" t="s">
        <v>82</v>
      </c>
    </row>
    <row r="73" spans="3:6" x14ac:dyDescent="0.35">
      <c r="C73">
        <v>65</v>
      </c>
      <c r="D73" s="8" t="str">
        <f>HYPERLINK("#'Table 65'!A1", "And how important is it for you to have each of those options on your local high street?: Opticians (e.g. Specsavers, Boots, Vision Express)")</f>
        <v>And how important is it for you to have each of those options on your local high street?: Opticians (e.g. Specsavers, Boots, Vision Express)</v>
      </c>
      <c r="E73" s="18" t="str">
        <f>HYPERLINK("#'Full Results'!A725", "725")</f>
        <v>725</v>
      </c>
      <c r="F73" t="s">
        <v>82</v>
      </c>
    </row>
    <row r="74" spans="3:6" x14ac:dyDescent="0.35">
      <c r="C74">
        <v>66</v>
      </c>
      <c r="D74" s="8" t="str">
        <f>HYPERLINK("#'Table 66'!A1", "And how important is it for you to have each of those options on your local high street?: Dental practice / Services eg. hygienists")</f>
        <v>And how important is it for you to have each of those options on your local high street?: Dental practice / Services eg. hygienists</v>
      </c>
      <c r="E74" s="18" t="str">
        <f>HYPERLINK("#'Full Results'!A733", "733")</f>
        <v>733</v>
      </c>
      <c r="F74" t="s">
        <v>82</v>
      </c>
    </row>
    <row r="75" spans="3:6" x14ac:dyDescent="0.35">
      <c r="C75">
        <v>67</v>
      </c>
      <c r="D75" s="8" t="str">
        <f>HYPERLINK("#'Table 67'!A1", "And how important is it for you to have each of those options on your local high street?: Hearing care / audiology service")</f>
        <v>And how important is it for you to have each of those options on your local high street?: Hearing care / audiology service</v>
      </c>
      <c r="E75" s="18" t="str">
        <f>HYPERLINK("#'Full Results'!A741", "741")</f>
        <v>741</v>
      </c>
      <c r="F75" t="s">
        <v>82</v>
      </c>
    </row>
    <row r="76" spans="3:6" x14ac:dyDescent="0.35">
      <c r="C76">
        <v>68</v>
      </c>
      <c r="D76" s="8" t="str">
        <f>HYPERLINK("#'Table 68'!A1", "And how important is it for you to have each of those options on your local high street?: Fast food restaurants")</f>
        <v>And how important is it for you to have each of those options on your local high street?: Fast food restaurants</v>
      </c>
      <c r="E76" s="18" t="str">
        <f>HYPERLINK("#'Full Results'!A749", "749")</f>
        <v>749</v>
      </c>
      <c r="F76" t="s">
        <v>82</v>
      </c>
    </row>
    <row r="77" spans="3:6" x14ac:dyDescent="0.35">
      <c r="C77">
        <v>69</v>
      </c>
      <c r="D77" s="8" t="str">
        <f>HYPERLINK("#'Table 69'!A1", "And how important is it for you to have each of those options on your local high street?: Gambling / betting shops or bookmakers")</f>
        <v>And how important is it for you to have each of those options on your local high street?: Gambling / betting shops or bookmakers</v>
      </c>
      <c r="E77" s="18" t="str">
        <f>HYPERLINK("#'Full Results'!A757", "757")</f>
        <v>757</v>
      </c>
      <c r="F77" t="s">
        <v>82</v>
      </c>
    </row>
    <row r="78" spans="3:6" x14ac:dyDescent="0.35">
      <c r="C78">
        <v>70</v>
      </c>
      <c r="D78" s="8" t="str">
        <f>HYPERLINK("#'Table 70'!A1", "And how important is it for you to have each of those options on your local high street?: Mobile phone or tech accessory shops")</f>
        <v>And how important is it for you to have each of those options on your local high street?: Mobile phone or tech accessory shops</v>
      </c>
      <c r="E78" s="18" t="str">
        <f>HYPERLINK("#'Full Results'!A765", "765")</f>
        <v>765</v>
      </c>
      <c r="F78" t="s">
        <v>82</v>
      </c>
    </row>
    <row r="79" spans="3:6" x14ac:dyDescent="0.35">
      <c r="C79">
        <v>71</v>
      </c>
      <c r="D79" s="8" t="str">
        <f>HYPERLINK("#'Table 71'!A1", "And how important is it for you to have each of those options on your local high street?: Vape shops")</f>
        <v>And how important is it for you to have each of those options on your local high street?: Vape shops</v>
      </c>
      <c r="E79" s="18" t="str">
        <f>HYPERLINK("#'Full Results'!A773", "773")</f>
        <v>773</v>
      </c>
      <c r="F79" t="s">
        <v>82</v>
      </c>
    </row>
    <row r="80" spans="3:6" x14ac:dyDescent="0.35">
      <c r="C80">
        <v>72</v>
      </c>
      <c r="D80" s="8" t="str">
        <f>HYPERLINK("#'Table 72'!A1", "And how important is it for you to have each of those options on your local high street?: Supermarket or convenience store (e.g. Tesco, Sainsbury’s)")</f>
        <v>And how important is it for you to have each of those options on your local high street?: Supermarket or convenience store (e.g. Tesco, Sainsbury’s)</v>
      </c>
      <c r="E80" s="18" t="str">
        <f>HYPERLINK("#'Full Results'!A781", "781")</f>
        <v>781</v>
      </c>
      <c r="F80" t="s">
        <v>82</v>
      </c>
    </row>
    <row r="81" spans="3:6" x14ac:dyDescent="0.35">
      <c r="C81">
        <v>73</v>
      </c>
      <c r="D81" s="8" t="str">
        <f>HYPERLINK("#'Table 73'!A1", "And if you could only have three of those options on your local high street, which would you choose? Select up to three.")</f>
        <v>And if you could only have three of those options on your local high street, which would you choose? Select up to three.</v>
      </c>
      <c r="E81" s="18" t="str">
        <f>HYPERLINK("#'Full Results'!A789", "789")</f>
        <v>789</v>
      </c>
      <c r="F81" t="s">
        <v>82</v>
      </c>
    </row>
    <row r="82" spans="3:6" x14ac:dyDescent="0.35">
      <c r="C82">
        <v>74</v>
      </c>
      <c r="D82" s="8" t="str">
        <f>HYPERLINK("#'Table 74'!A1", "Grid Summary: Thinking specifically about healthcare services, how important is it for you to have the following services on your local high street?")</f>
        <v>Grid Summary: Thinking specifically about healthcare services, how important is it for you to have the following services on your local high street?</v>
      </c>
      <c r="E82" s="7"/>
      <c r="F82" t="s">
        <v>82</v>
      </c>
    </row>
    <row r="83" spans="3:6" x14ac:dyDescent="0.35">
      <c r="C83">
        <v>75</v>
      </c>
      <c r="D83" s="8" t="str">
        <f>HYPERLINK("#'Table 75'!A1", "Thinking specifically about healthcare services, how important is it for you to have the following services on your local high street?: Health screening services (e.g. blood pressure, cholesterol checks)")</f>
        <v>Thinking specifically about healthcare services, how important is it for you to have the following services on your local high street?: Health screening services (e.g. blood pressure, cholesterol checks)</v>
      </c>
      <c r="E83" s="18" t="str">
        <f>HYPERLINK("#'Full Results'!A809", "809")</f>
        <v>809</v>
      </c>
      <c r="F83" t="s">
        <v>82</v>
      </c>
    </row>
    <row r="84" spans="3:6" x14ac:dyDescent="0.35">
      <c r="C84">
        <v>76</v>
      </c>
      <c r="D84" s="8" t="str">
        <f>HYPERLINK("#'Table 76'!A1", "Thinking specifically about healthcare services, how important is it for you to have the following services on your local high street?: Access to medicines / prescriptions")</f>
        <v>Thinking specifically about healthcare services, how important is it for you to have the following services on your local high street?: Access to medicines / prescriptions</v>
      </c>
      <c r="E84" s="18" t="str">
        <f>HYPERLINK("#'Full Results'!A817", "817")</f>
        <v>817</v>
      </c>
      <c r="F84" t="s">
        <v>82</v>
      </c>
    </row>
    <row r="85" spans="3:6" x14ac:dyDescent="0.35">
      <c r="C85">
        <v>77</v>
      </c>
      <c r="D85" s="8" t="str">
        <f>HYPERLINK("#'Table 77'!A1", "Thinking specifically about healthcare services, how important is it for you to have the following services on your local high street?: Support for an array of  minor conditions incl. advice and prescription")</f>
        <v>Thinking specifically about healthcare services, how important is it for you to have the following services on your local high street?: Support for an array of  minor conditions incl. advice and prescription</v>
      </c>
      <c r="E85" s="18" t="str">
        <f>HYPERLINK("#'Full Results'!A825", "825")</f>
        <v>825</v>
      </c>
      <c r="F85" t="s">
        <v>82</v>
      </c>
    </row>
    <row r="86" spans="3:6" x14ac:dyDescent="0.35">
      <c r="C86">
        <v>78</v>
      </c>
      <c r="D86" s="8" t="str">
        <f>HYPERLINK("#'Table 78'!A1", "Thinking specifically about healthcare services, how important is it for you to have the following services on your local high street?: Vaccination services (for adults and children)")</f>
        <v>Thinking specifically about healthcare services, how important is it for you to have the following services on your local high street?: Vaccination services (for adults and children)</v>
      </c>
      <c r="E86" s="18" t="str">
        <f>HYPERLINK("#'Full Results'!A833", "833")</f>
        <v>833</v>
      </c>
      <c r="F86" t="s">
        <v>82</v>
      </c>
    </row>
    <row r="87" spans="3:6" x14ac:dyDescent="0.35">
      <c r="C87">
        <v>79</v>
      </c>
      <c r="D87" s="8" t="str">
        <f>HYPERLINK("#'Table 79'!A1", "Thinking specifically about healthcare services, how important is it for you to have the following services on your local high street?: Contraception and sexual health services")</f>
        <v>Thinking specifically about healthcare services, how important is it for you to have the following services on your local high street?: Contraception and sexual health services</v>
      </c>
      <c r="E87" s="18" t="str">
        <f>HYPERLINK("#'Full Results'!A841", "841")</f>
        <v>841</v>
      </c>
      <c r="F87" t="s">
        <v>82</v>
      </c>
    </row>
    <row r="88" spans="3:6" x14ac:dyDescent="0.35">
      <c r="C88">
        <v>80</v>
      </c>
      <c r="D88" s="8" t="str">
        <f>HYPERLINK("#'Table 80'!A1", "Thinking specifically about healthcare services, how important is it for you to have the following services on your local high street?: Mental health support services")</f>
        <v>Thinking specifically about healthcare services, how important is it for you to have the following services on your local high street?: Mental health support services</v>
      </c>
      <c r="E88" s="18" t="str">
        <f>HYPERLINK("#'Full Results'!A849", "849")</f>
        <v>849</v>
      </c>
      <c r="F88" t="s">
        <v>82</v>
      </c>
    </row>
    <row r="89" spans="3:6" x14ac:dyDescent="0.35">
      <c r="C89">
        <v>81</v>
      </c>
      <c r="D89" s="8" t="str">
        <f>HYPERLINK("#'Table 81'!A1", "Thinking specifically about healthcare services, how important is it for you to have the following services on your local high street?: Physiotherapy, rehabilitation and post-operative recovery services")</f>
        <v>Thinking specifically about healthcare services, how important is it for you to have the following services on your local high street?: Physiotherapy, rehabilitation and post-operative recovery services</v>
      </c>
      <c r="E89" s="18" t="str">
        <f>HYPERLINK("#'Full Results'!A857", "857")</f>
        <v>857</v>
      </c>
      <c r="F89" t="s">
        <v>82</v>
      </c>
    </row>
    <row r="90" spans="3:6" x14ac:dyDescent="0.35">
      <c r="C90">
        <v>82</v>
      </c>
      <c r="D90" s="8" t="str">
        <f>HYPERLINK("#'Table 82'!A1", "Thinking specifically about healthcare services, how important is it for you to have the following services on your local high street?: Weight management and healthy living support")</f>
        <v>Thinking specifically about healthcare services, how important is it for you to have the following services on your local high street?: Weight management and healthy living support</v>
      </c>
      <c r="E90" s="18" t="str">
        <f>HYPERLINK("#'Full Results'!A865", "865")</f>
        <v>865</v>
      </c>
      <c r="F90" t="s">
        <v>82</v>
      </c>
    </row>
    <row r="91" spans="3:6" x14ac:dyDescent="0.35">
      <c r="C91">
        <v>83</v>
      </c>
      <c r="D91" s="8" t="str">
        <f>HYPERLINK("#'Table 83'!A1", "Thinking specifically about healthcare services, how important is it for you to have the following services on your local high street?: Testing and diagnostic services (e.g. blood tests, scans)")</f>
        <v>Thinking specifically about healthcare services, how important is it for you to have the following services on your local high street?: Testing and diagnostic services (e.g. blood tests, scans)</v>
      </c>
      <c r="E91" s="18" t="str">
        <f>HYPERLINK("#'Full Results'!A873", "873")</f>
        <v>873</v>
      </c>
      <c r="F91" t="s">
        <v>82</v>
      </c>
    </row>
    <row r="92" spans="3:6" x14ac:dyDescent="0.35">
      <c r="C92">
        <v>84</v>
      </c>
      <c r="D92" s="8" t="str">
        <f>HYPERLINK("#'Table 84'!A1", "Thinking specifically about healthcare services, how important is it for you to have the following services on your local high street?: Managing long-term conditions (e.g. diabetes, high blood pressure)")</f>
        <v>Thinking specifically about healthcare services, how important is it for you to have the following services on your local high street?: Managing long-term conditions (e.g. diabetes, high blood pressure)</v>
      </c>
      <c r="E92" s="18" t="str">
        <f>HYPERLINK("#'Full Results'!A881", "881")</f>
        <v>881</v>
      </c>
      <c r="F92" t="s">
        <v>82</v>
      </c>
    </row>
    <row r="93" spans="3:6" x14ac:dyDescent="0.35">
      <c r="C93">
        <v>85</v>
      </c>
      <c r="D93" s="8" t="str">
        <f>HYPERLINK("#'Table 85'!A1", "Thinking specifically about healthcare services, how important is it for you to have the following services on your local high street?: Cancer care and screenings")</f>
        <v>Thinking specifically about healthcare services, how important is it for you to have the following services on your local high street?: Cancer care and screenings</v>
      </c>
      <c r="E93" s="18" t="str">
        <f>HYPERLINK("#'Full Results'!A889", "889")</f>
        <v>889</v>
      </c>
      <c r="F93" t="s">
        <v>82</v>
      </c>
    </row>
    <row r="94" spans="3:6" x14ac:dyDescent="0.35">
      <c r="C94">
        <v>86</v>
      </c>
      <c r="D94" s="8" t="str">
        <f>HYPERLINK("#'Table 86'!A1", "Thinking specifically about healthcare services, how important is it for you to have the following services on your local high street?: Eye care (eg. minor eye conditions, myopia support, glaucoma checks)")</f>
        <v>Thinking specifically about healthcare services, how important is it for you to have the following services on your local high street?: Eye care (eg. minor eye conditions, myopia support, glaucoma checks)</v>
      </c>
      <c r="E94" s="18" t="str">
        <f>HYPERLINK("#'Full Results'!A897", "897")</f>
        <v>897</v>
      </c>
      <c r="F94" t="s">
        <v>82</v>
      </c>
    </row>
    <row r="95" spans="3:6" x14ac:dyDescent="0.35">
      <c r="C95">
        <v>87</v>
      </c>
      <c r="D95" s="8" t="str">
        <f>HYPERLINK("#'Table 87'!A1", "Thinking specifically about healthcare services, how important is it for you to have the following services on your local high street?: Hearingcare (eg. hearing test)")</f>
        <v>Thinking specifically about healthcare services, how important is it for you to have the following services on your local high street?: Hearingcare (eg. hearing test)</v>
      </c>
      <c r="E95" s="18" t="str">
        <f>HYPERLINK("#'Full Results'!A905", "905")</f>
        <v>905</v>
      </c>
      <c r="F95" t="s">
        <v>82</v>
      </c>
    </row>
    <row r="96" spans="3:6" x14ac:dyDescent="0.35">
      <c r="C96">
        <v>88</v>
      </c>
      <c r="D96" s="8" t="str">
        <f>HYPERLINK("#'Table 88'!A1", "Thinking specifically about healthcare services, how important is it for you to have the following services on your local high street?: Maternity and post-natal care")</f>
        <v>Thinking specifically about healthcare services, how important is it for you to have the following services on your local high street?: Maternity and post-natal care</v>
      </c>
      <c r="E96" s="18" t="str">
        <f>HYPERLINK("#'Full Results'!A913", "913")</f>
        <v>913</v>
      </c>
      <c r="F96" t="s">
        <v>82</v>
      </c>
    </row>
    <row r="97" spans="3:6" x14ac:dyDescent="0.35">
      <c r="C97">
        <v>89</v>
      </c>
      <c r="D97" s="8" t="str">
        <f>HYPERLINK("#'Table 89'!A1", "Thinking specifically about healthcare services, how important is it for you to have the following services on your local high street?: GP Surgery")</f>
        <v>Thinking specifically about healthcare services, how important is it for you to have the following services on your local high street?: GP Surgery</v>
      </c>
      <c r="E97" s="18" t="str">
        <f>HYPERLINK("#'Full Results'!A921", "921")</f>
        <v>921</v>
      </c>
      <c r="F97" t="s">
        <v>82</v>
      </c>
    </row>
    <row r="98" spans="3:6" x14ac:dyDescent="0.35">
      <c r="C98">
        <v>90</v>
      </c>
      <c r="D98" s="8" t="str">
        <f>HYPERLINK("#'Table 90'!A1", "Thinking specifically about healthcare services, how important is it for you to have the following services on your local high street?: Dental services eg. hygienists")</f>
        <v>Thinking specifically about healthcare services, how important is it for you to have the following services on your local high street?: Dental services eg. hygienists</v>
      </c>
      <c r="E98" s="18" t="str">
        <f>HYPERLINK("#'Full Results'!A929", "929")</f>
        <v>929</v>
      </c>
      <c r="F98" t="s">
        <v>82</v>
      </c>
    </row>
    <row r="99" spans="3:6" x14ac:dyDescent="0.35">
      <c r="C99">
        <v>91</v>
      </c>
      <c r="D99" s="8" t="str">
        <f>HYPERLINK("#'Table 91'!A1", " Which of the following statements comes closest to your view?")</f>
        <v xml:space="preserve"> Which of the following statements comes closest to your view?</v>
      </c>
      <c r="E99" s="18" t="str">
        <f>HYPERLINK("#'Full Results'!A937", "937")</f>
        <v>937</v>
      </c>
      <c r="F99" t="s">
        <v>82</v>
      </c>
    </row>
    <row r="100" spans="3:6" x14ac:dyDescent="0.35">
      <c r="C100">
        <v>92</v>
      </c>
      <c r="D100" s="8" t="str">
        <f>HYPERLINK("#'Table 92'!A1", "You said you believe healthcare services are an essential or important feature of local high streets. Which of the following reasons explain why you think this? Select all that apply")</f>
        <v>You said you believe healthcare services are an essential or important feature of local high streets. Which of the following reasons explain why you think this? Select all that apply</v>
      </c>
      <c r="E100" s="18" t="str">
        <f>HYPERLINK("#'Full Results'!A945", "945")</f>
        <v>945</v>
      </c>
      <c r="F100" t="s">
        <v>377</v>
      </c>
    </row>
    <row r="101" spans="3:6" x14ac:dyDescent="0.35">
      <c r="C101">
        <v>93</v>
      </c>
      <c r="D101" s="8" t="str">
        <f>HYPERLINK("#'Table 93'!A1", " How satisfied are you with the availability of healthcare services on your local high street?")</f>
        <v xml:space="preserve"> How satisfied are you with the availability of healthcare services on your local high street?</v>
      </c>
      <c r="E101" s="18" t="str">
        <f>HYPERLINK("#'Full Results'!A985", "985")</f>
        <v>985</v>
      </c>
      <c r="F101" t="s">
        <v>384</v>
      </c>
    </row>
    <row r="102" spans="3:6" x14ac:dyDescent="0.35">
      <c r="C102">
        <v>94</v>
      </c>
      <c r="D102" s="8" t="str">
        <f>HYPERLINK("#'Table 94'!A1", "Grid Summary: Do you tend to go online or in-person for each of the following health services?")</f>
        <v>Grid Summary: Do you tend to go online or in-person for each of the following health services?</v>
      </c>
      <c r="E102" s="7"/>
      <c r="F102" t="s">
        <v>82</v>
      </c>
    </row>
    <row r="103" spans="3:6" x14ac:dyDescent="0.35">
      <c r="C103">
        <v>95</v>
      </c>
      <c r="D103" s="8" t="str">
        <f>HYPERLINK("#'Table 95'!A1", "Do you tend to go online or in-person for each of the following health services?: Getting general health advice (e.g. common symptoms, wellness tips)")</f>
        <v>Do you tend to go online or in-person for each of the following health services?: Getting general health advice (e.g. common symptoms, wellness tips)</v>
      </c>
      <c r="E103" s="18" t="str">
        <f>HYPERLINK("#'Full Results'!A994", "994")</f>
        <v>994</v>
      </c>
      <c r="F103" t="s">
        <v>82</v>
      </c>
    </row>
    <row r="104" spans="3:6" x14ac:dyDescent="0.35">
      <c r="C104">
        <v>96</v>
      </c>
      <c r="D104" s="8" t="str">
        <f>HYPERLINK("#'Table 96'!A1", "Do you tend to go online or in-person for each of the following health services?: Getting health advice for less severe conditions (e.g. colds, minor pain)")</f>
        <v>Do you tend to go online or in-person for each of the following health services?: Getting health advice for less severe conditions (e.g. colds, minor pain)</v>
      </c>
      <c r="E104" s="18" t="str">
        <f>HYPERLINK("#'Full Results'!A1003", "1003")</f>
        <v>1003</v>
      </c>
      <c r="F104" t="s">
        <v>82</v>
      </c>
    </row>
    <row r="105" spans="3:6" x14ac:dyDescent="0.35">
      <c r="C105">
        <v>97</v>
      </c>
      <c r="D105" s="8" t="str">
        <f>HYPERLINK("#'Table 97'!A1", "Do you tend to go online or in-person for each of the following health services?: Getting health advice for more severe or ongoing conditions (e.g. chronic illness, serious symptoms)")</f>
        <v>Do you tend to go online or in-person for each of the following health services?: Getting health advice for more severe or ongoing conditions (e.g. chronic illness, serious symptoms)</v>
      </c>
      <c r="E105" s="18" t="str">
        <f>HYPERLINK("#'Full Results'!A1012", "1012")</f>
        <v>1012</v>
      </c>
      <c r="F105" t="s">
        <v>82</v>
      </c>
    </row>
    <row r="106" spans="3:6" x14ac:dyDescent="0.35">
      <c r="C106">
        <v>98</v>
      </c>
      <c r="D106" s="8" t="str">
        <f>HYPERLINK("#'Table 98'!A1", "Do you tend to go online or in-person for each of the following health services?: Booking medical appointments (e.g. GP, specialist, dentist)")</f>
        <v>Do you tend to go online or in-person for each of the following health services?: Booking medical appointments (e.g. GP, specialist, dentist)</v>
      </c>
      <c r="E106" s="18" t="str">
        <f>HYPERLINK("#'Full Results'!A1021", "1021")</f>
        <v>1021</v>
      </c>
      <c r="F106" t="s">
        <v>82</v>
      </c>
    </row>
    <row r="107" spans="3:6" x14ac:dyDescent="0.35">
      <c r="C107">
        <v>99</v>
      </c>
      <c r="D107" s="8" t="str">
        <f>HYPERLINK("#'Table 99'!A1", "Do you tend to go online or in-person for each of the following health services?: Renewing or managing prescriptions")</f>
        <v>Do you tend to go online or in-person for each of the following health services?: Renewing or managing prescriptions</v>
      </c>
      <c r="E107" s="18" t="str">
        <f>HYPERLINK("#'Full Results'!A1030", "1030")</f>
        <v>1030</v>
      </c>
      <c r="F107" t="s">
        <v>82</v>
      </c>
    </row>
    <row r="108" spans="3:6" x14ac:dyDescent="0.35">
      <c r="C108">
        <v>100</v>
      </c>
      <c r="D108" s="8" t="str">
        <f>HYPERLINK("#'Table 100'!A1", "Do you tend to go online or in-person for each of the following health services?: Mental health support (e.g. counselling, therapy, advice)")</f>
        <v>Do you tend to go online or in-person for each of the following health services?: Mental health support (e.g. counselling, therapy, advice)</v>
      </c>
      <c r="E108" s="18" t="str">
        <f>HYPERLINK("#'Full Results'!A1039", "1039")</f>
        <v>1039</v>
      </c>
      <c r="F108" t="s">
        <v>82</v>
      </c>
    </row>
    <row r="109" spans="3:6" x14ac:dyDescent="0.35">
      <c r="C109">
        <v>101</v>
      </c>
      <c r="D109" s="8" t="str">
        <f>HYPERLINK("#'Table 101'!A1", "Do you tend to go online or in-person for each of the following health services?: Specialist consultations (e.g. dermatology, physiotherapy)")</f>
        <v>Do you tend to go online or in-person for each of the following health services?: Specialist consultations (e.g. dermatology, physiotherapy)</v>
      </c>
      <c r="E109" s="18" t="str">
        <f>HYPERLINK("#'Full Results'!A1048", "1048")</f>
        <v>1048</v>
      </c>
      <c r="F109" t="s">
        <v>82</v>
      </c>
    </row>
    <row r="110" spans="3:6" x14ac:dyDescent="0.35">
      <c r="C110">
        <v>102</v>
      </c>
      <c r="D110" s="8" t="str">
        <f>HYPERLINK("#'Table 102'!A1", "Grid Summary: Please indicate whether the following health services are currently available on or near your local high street (or main shopping area).")</f>
        <v>Grid Summary: Please indicate whether the following health services are currently available on or near your local high street (or main shopping area).</v>
      </c>
      <c r="E110" s="7"/>
      <c r="F110" t="s">
        <v>82</v>
      </c>
    </row>
    <row r="111" spans="3:6" x14ac:dyDescent="0.35">
      <c r="C111">
        <v>103</v>
      </c>
      <c r="D111" s="8" t="str">
        <f>HYPERLINK("#'Table 103'!A1", "Please indicate whether the following health services are currently available on or near your local high street (or main shopping area).: Health screening services (e.g. blood pressure, cholesterol checks)")</f>
        <v>Please indicate whether the following health services are currently available on or near your local high street (or main shopping area).: Health screening services (e.g. blood pressure, cholesterol checks)</v>
      </c>
      <c r="E111" s="18" t="str">
        <f>HYPERLINK("#'Full Results'!A1057", "1057")</f>
        <v>1057</v>
      </c>
      <c r="F111" t="s">
        <v>82</v>
      </c>
    </row>
    <row r="112" spans="3:6" x14ac:dyDescent="0.35">
      <c r="C112">
        <v>104</v>
      </c>
      <c r="D112" s="8" t="str">
        <f>HYPERLINK("#'Table 104'!A1", "Please indicate whether the following health services are currently available on or near your local high street (or main shopping area).: Access to medicines / prescriptions")</f>
        <v>Please indicate whether the following health services are currently available on or near your local high street (or main shopping area).: Access to medicines / prescriptions</v>
      </c>
      <c r="E112" s="18" t="str">
        <f>HYPERLINK("#'Full Results'!A1063", "1063")</f>
        <v>1063</v>
      </c>
      <c r="F112" t="s">
        <v>82</v>
      </c>
    </row>
    <row r="113" spans="3:6" x14ac:dyDescent="0.35">
      <c r="C113">
        <v>105</v>
      </c>
      <c r="D113" s="8" t="str">
        <f>HYPERLINK("#'Table 105'!A1", "Please indicate whether the following health services are currently available on or near your local high street (or main shopping area).: Support for minor conditions incl. advice and prescription")</f>
        <v>Please indicate whether the following health services are currently available on or near your local high street (or main shopping area).: Support for minor conditions incl. advice and prescription</v>
      </c>
      <c r="E113" s="18" t="str">
        <f>HYPERLINK("#'Full Results'!A1069", "1069")</f>
        <v>1069</v>
      </c>
      <c r="F113" t="s">
        <v>82</v>
      </c>
    </row>
    <row r="114" spans="3:6" x14ac:dyDescent="0.35">
      <c r="C114">
        <v>106</v>
      </c>
      <c r="D114" s="8" t="str">
        <f>HYPERLINK("#'Table 106'!A1", "Please indicate whether the following health services are currently available on or near your local high street (or main shopping area).: Vaccination services (for adults and children)")</f>
        <v>Please indicate whether the following health services are currently available on or near your local high street (or main shopping area).: Vaccination services (for adults and children)</v>
      </c>
      <c r="E114" s="18" t="str">
        <f>HYPERLINK("#'Full Results'!A1075", "1075")</f>
        <v>1075</v>
      </c>
      <c r="F114" t="s">
        <v>82</v>
      </c>
    </row>
    <row r="115" spans="3:6" x14ac:dyDescent="0.35">
      <c r="C115">
        <v>107</v>
      </c>
      <c r="D115" s="8" t="str">
        <f>HYPERLINK("#'Table 107'!A1", "Please indicate whether the following health services are currently available on or near your local high street (or main shopping area).: Contraception and sexual health services")</f>
        <v>Please indicate whether the following health services are currently available on or near your local high street (or main shopping area).: Contraception and sexual health services</v>
      </c>
      <c r="E115" s="18" t="str">
        <f>HYPERLINK("#'Full Results'!A1081", "1081")</f>
        <v>1081</v>
      </c>
      <c r="F115" t="s">
        <v>82</v>
      </c>
    </row>
    <row r="116" spans="3:6" x14ac:dyDescent="0.35">
      <c r="C116">
        <v>108</v>
      </c>
      <c r="D116" s="8" t="str">
        <f>HYPERLINK("#'Table 108'!A1", "Please indicate whether the following health services are currently available on or near your local high street (or main shopping area).: Mental health support services")</f>
        <v>Please indicate whether the following health services are currently available on or near your local high street (or main shopping area).: Mental health support services</v>
      </c>
      <c r="E116" s="18" t="str">
        <f>HYPERLINK("#'Full Results'!A1087", "1087")</f>
        <v>1087</v>
      </c>
      <c r="F116" t="s">
        <v>82</v>
      </c>
    </row>
    <row r="117" spans="3:6" x14ac:dyDescent="0.35">
      <c r="C117">
        <v>109</v>
      </c>
      <c r="D117" s="8" t="str">
        <f>HYPERLINK("#'Table 109'!A1", "Please indicate whether the following health services are currently available on or near your local high street (or main shopping area).: Physiotherapy, rehabilitation and post-operative recovery services")</f>
        <v>Please indicate whether the following health services are currently available on or near your local high street (or main shopping area).: Physiotherapy, rehabilitation and post-operative recovery services</v>
      </c>
      <c r="E117" s="18" t="str">
        <f>HYPERLINK("#'Full Results'!A1093", "1093")</f>
        <v>1093</v>
      </c>
      <c r="F117" t="s">
        <v>82</v>
      </c>
    </row>
    <row r="118" spans="3:6" x14ac:dyDescent="0.35">
      <c r="C118">
        <v>110</v>
      </c>
      <c r="D118" s="8" t="str">
        <f>HYPERLINK("#'Table 110'!A1", "Please indicate whether the following health services are currently available on or near your local high street (or main shopping area).: Weight management and healthy living support")</f>
        <v>Please indicate whether the following health services are currently available on or near your local high street (or main shopping area).: Weight management and healthy living support</v>
      </c>
      <c r="E118" s="18" t="str">
        <f>HYPERLINK("#'Full Results'!A1099", "1099")</f>
        <v>1099</v>
      </c>
      <c r="F118" t="s">
        <v>82</v>
      </c>
    </row>
    <row r="119" spans="3:6" x14ac:dyDescent="0.35">
      <c r="C119">
        <v>111</v>
      </c>
      <c r="D119" s="8" t="str">
        <f>HYPERLINK("#'Table 111'!A1", "Please indicate whether the following health services are currently available on or near your local high street (or main shopping area).: Testing and diagnostic services (e.g. blood tests, scans)")</f>
        <v>Please indicate whether the following health services are currently available on or near your local high street (or main shopping area).: Testing and diagnostic services (e.g. blood tests, scans)</v>
      </c>
      <c r="E119" s="18" t="str">
        <f>HYPERLINK("#'Full Results'!A1105", "1105")</f>
        <v>1105</v>
      </c>
      <c r="F119" t="s">
        <v>82</v>
      </c>
    </row>
    <row r="120" spans="3:6" x14ac:dyDescent="0.35">
      <c r="C120">
        <v>112</v>
      </c>
      <c r="D120" s="8" t="str">
        <f>HYPERLINK("#'Table 112'!A1", "Please indicate whether the following health services are currently available on or near your local high street (or main shopping area).: Smoking cessation")</f>
        <v>Please indicate whether the following health services are currently available on or near your local high street (or main shopping area).: Smoking cessation</v>
      </c>
      <c r="E120" s="18" t="str">
        <f>HYPERLINK("#'Full Results'!A1111", "1111")</f>
        <v>1111</v>
      </c>
      <c r="F120" t="s">
        <v>82</v>
      </c>
    </row>
    <row r="121" spans="3:6" x14ac:dyDescent="0.35">
      <c r="C121">
        <v>113</v>
      </c>
      <c r="D121" s="8" t="str">
        <f>HYPERLINK("#'Table 113'!A1", "Please indicate whether the following health services are currently available on or near your local high street (or main shopping area).: Management of long-term conditions (e.g. diabetes, high blood pressure)")</f>
        <v>Please indicate whether the following health services are currently available on or near your local high street (or main shopping area).: Management of long-term conditions (e.g. diabetes, high blood pressure)</v>
      </c>
      <c r="E121" s="18" t="str">
        <f>HYPERLINK("#'Full Results'!A1117", "1117")</f>
        <v>1117</v>
      </c>
      <c r="F121" t="s">
        <v>82</v>
      </c>
    </row>
    <row r="122" spans="3:6" x14ac:dyDescent="0.35">
      <c r="C122">
        <v>114</v>
      </c>
      <c r="D122" s="8" t="str">
        <f>HYPERLINK("#'Table 114'!A1", "Please indicate whether the following health services are currently available on or near your local high street (or main shopping area).: Dental services (dentists, hygienists, etc..)")</f>
        <v>Please indicate whether the following health services are currently available on or near your local high street (or main shopping area).: Dental services (dentists, hygienists, etc..)</v>
      </c>
      <c r="E122" s="18" t="str">
        <f>HYPERLINK("#'Full Results'!A1123", "1123")</f>
        <v>1123</v>
      </c>
      <c r="F122" t="s">
        <v>82</v>
      </c>
    </row>
    <row r="123" spans="3:6" x14ac:dyDescent="0.35">
      <c r="C123">
        <v>115</v>
      </c>
      <c r="D123" s="8" t="str">
        <f>HYPERLINK("#'Table 115'!A1", "Please indicate whether the following health services are currently available on or near your local high street (or main shopping area).: Eye care (eg. minor eye conditions, myopia support, glaucoma checks)")</f>
        <v>Please indicate whether the following health services are currently available on or near your local high street (or main shopping area).: Eye care (eg. minor eye conditions, myopia support, glaucoma checks)</v>
      </c>
      <c r="E123" s="18" t="str">
        <f>HYPERLINK("#'Full Results'!A1129", "1129")</f>
        <v>1129</v>
      </c>
      <c r="F123" t="s">
        <v>82</v>
      </c>
    </row>
    <row r="124" spans="3:6" x14ac:dyDescent="0.35">
      <c r="C124">
        <v>116</v>
      </c>
      <c r="D124" s="8" t="str">
        <f>HYPERLINK("#'Table 116'!A1", "Please indicate whether the following health services are currently available on or near your local high street (or main shopping area).: Hearing care (eg. hearing test)")</f>
        <v>Please indicate whether the following health services are currently available on or near your local high street (or main shopping area).: Hearing care (eg. hearing test)</v>
      </c>
      <c r="E124" s="18" t="str">
        <f>HYPERLINK("#'Full Results'!A1135", "1135")</f>
        <v>1135</v>
      </c>
      <c r="F124" t="s">
        <v>82</v>
      </c>
    </row>
    <row r="125" spans="3:6" x14ac:dyDescent="0.35">
      <c r="C125">
        <v>117</v>
      </c>
      <c r="D125" s="8" t="str">
        <f>HYPERLINK("#'Table 117'!A1", " And if those health services were made more accessible on your local high street / shopping area, how many more days per month do you think you would visit your local high street?")</f>
        <v xml:space="preserve"> And if those health services were made more accessible on your local high street / shopping area, how many more days per month do you think you would visit your local high street?</v>
      </c>
      <c r="E125" s="18" t="str">
        <f>HYPERLINK("#'Full Results'!A1141", "1141")</f>
        <v>1141</v>
      </c>
      <c r="F125" t="s">
        <v>82</v>
      </c>
    </row>
    <row r="126" spans="3:6" x14ac:dyDescent="0.35">
      <c r="C126">
        <v>118</v>
      </c>
      <c r="D126" s="8" t="str">
        <f>HYPERLINK("#'Table 118'!A1", " You said you would be more likely to visit your local high street if those health services were made more accessible, how likely is it that you would also visit other shops or businesses while you were there?")</f>
        <v xml:space="preserve"> You said you would be more likely to visit your local high street if those health services were made more accessible, how likely is it that you would also visit other shops or businesses while you were there?</v>
      </c>
      <c r="E126" s="18" t="str">
        <f>HYPERLINK("#'Full Results'!A1151", "1151")</f>
        <v>1151</v>
      </c>
      <c r="F126" t="s">
        <v>440</v>
      </c>
    </row>
    <row r="127" spans="3:6" x14ac:dyDescent="0.35">
      <c r="C127">
        <v>119</v>
      </c>
      <c r="D127" s="8" t="str">
        <f>HYPERLINK("#'Table 119'!A1", " And if you had to estimate, how much more money do you think you'd be likely to spend in other shops each extra time you visited the high street?")</f>
        <v xml:space="preserve"> And if you had to estimate, how much more money do you think you'd be likely to spend in other shops each extra time you visited the high street?</v>
      </c>
      <c r="E127" s="18" t="str">
        <f>HYPERLINK("#'Full Results'!A1159", "1159")</f>
        <v>1159</v>
      </c>
      <c r="F127" t="s">
        <v>440</v>
      </c>
    </row>
    <row r="128" spans="3:6" x14ac:dyDescent="0.35">
      <c r="C128">
        <v>120</v>
      </c>
      <c r="D128" s="8" t="str">
        <f>HYPERLINK("#'Table 120'!A1", "Grid Summary: You said the following health services are available on or near your local high street / shopping area. How often do you use those services in person?")</f>
        <v>Grid Summary: You said the following health services are available on or near your local high street / shopping area. How often do you use those services in person?</v>
      </c>
      <c r="E128" s="7"/>
      <c r="F128" t="s">
        <v>384</v>
      </c>
    </row>
    <row r="129" spans="3:6" x14ac:dyDescent="0.35">
      <c r="C129">
        <v>121</v>
      </c>
      <c r="D129" s="8" t="str">
        <f>HYPERLINK("#'Table 121'!A1", "You said the following health services are available on or near your local high street / shopping area. How often do you use those services in person?: Health screening services (e.g. blood pressure, cholesterol checks)")</f>
        <v>You said the following health services are available on or near your local high street / shopping area. How often do you use those services in person?: Health screening services (e.g. blood pressure, cholesterol checks)</v>
      </c>
      <c r="E129" s="18" t="str">
        <f>HYPERLINK("#'Full Results'!A1175", "1175")</f>
        <v>1175</v>
      </c>
      <c r="F129" t="s">
        <v>384</v>
      </c>
    </row>
    <row r="130" spans="3:6" x14ac:dyDescent="0.35">
      <c r="C130">
        <v>122</v>
      </c>
      <c r="D130" s="8" t="str">
        <f>HYPERLINK("#'Table 122'!A1", "You said the following health services are available on or near your local high street / shopping area. How often do you use those services in person?: Access to medicines / prescriptions")</f>
        <v>You said the following health services are available on or near your local high street / shopping area. How often do you use those services in person?: Access to medicines / prescriptions</v>
      </c>
      <c r="E130" s="18" t="str">
        <f>HYPERLINK("#'Full Results'!A1187", "1187")</f>
        <v>1187</v>
      </c>
      <c r="F130" t="s">
        <v>384</v>
      </c>
    </row>
    <row r="131" spans="3:6" x14ac:dyDescent="0.35">
      <c r="C131">
        <v>123</v>
      </c>
      <c r="D131" s="8" t="str">
        <f>HYPERLINK("#'Table 123'!A1", "You said the following health services are available on or near your local high street / shopping area. How often do you use those services in person?: Support for minor conditions incl. advice and prescription")</f>
        <v>You said the following health services are available on or near your local high street / shopping area. How often do you use those services in person?: Support for minor conditions incl. advice and prescription</v>
      </c>
      <c r="E131" s="18" t="str">
        <f>HYPERLINK("#'Full Results'!A1199", "1199")</f>
        <v>1199</v>
      </c>
      <c r="F131" t="s">
        <v>384</v>
      </c>
    </row>
    <row r="132" spans="3:6" x14ac:dyDescent="0.35">
      <c r="C132">
        <v>124</v>
      </c>
      <c r="D132" s="8" t="str">
        <f>HYPERLINK("#'Table 124'!A1", "You said the following health services are available on or near your local high street / shopping area. How often do you use those services in person?: Vaccination services (for adults and children)")</f>
        <v>You said the following health services are available on or near your local high street / shopping area. How often do you use those services in person?: Vaccination services (for adults and children)</v>
      </c>
      <c r="E132" s="18" t="str">
        <f>HYPERLINK("#'Full Results'!A1211", "1211")</f>
        <v>1211</v>
      </c>
      <c r="F132" t="s">
        <v>384</v>
      </c>
    </row>
    <row r="133" spans="3:6" x14ac:dyDescent="0.35">
      <c r="C133">
        <v>125</v>
      </c>
      <c r="D133" s="8" t="str">
        <f>HYPERLINK("#'Table 125'!A1", "You said the following health services are available on or near your local high street / shopping area. How often do you use those services in person?: Contraception and sexual health services")</f>
        <v>You said the following health services are available on or near your local high street / shopping area. How often do you use those services in person?: Contraception and sexual health services</v>
      </c>
      <c r="E133" s="18" t="str">
        <f>HYPERLINK("#'Full Results'!A1223", "1223")</f>
        <v>1223</v>
      </c>
      <c r="F133" t="s">
        <v>384</v>
      </c>
    </row>
    <row r="134" spans="3:6" x14ac:dyDescent="0.35">
      <c r="C134">
        <v>126</v>
      </c>
      <c r="D134" s="8" t="str">
        <f>HYPERLINK("#'Table 126'!A1", "You said the following health services are available on or near your local high street / shopping area. How often do you use those services in person?: Mental health support services")</f>
        <v>You said the following health services are available on or near your local high street / shopping area. How often do you use those services in person?: Mental health support services</v>
      </c>
      <c r="E134" s="18" t="str">
        <f>HYPERLINK("#'Full Results'!A1235", "1235")</f>
        <v>1235</v>
      </c>
      <c r="F134" t="s">
        <v>384</v>
      </c>
    </row>
    <row r="135" spans="3:6" x14ac:dyDescent="0.35">
      <c r="C135">
        <v>127</v>
      </c>
      <c r="D135" s="8" t="str">
        <f>HYPERLINK("#'Table 127'!A1", "You said the following health services are available on or near your local high street / shopping area. How often do you use those services in person?: Physiotherapy, rehabilitation and post-operative recovery services")</f>
        <v>You said the following health services are available on or near your local high street / shopping area. How often do you use those services in person?: Physiotherapy, rehabilitation and post-operative recovery services</v>
      </c>
      <c r="E135" s="18" t="str">
        <f>HYPERLINK("#'Full Results'!A1247", "1247")</f>
        <v>1247</v>
      </c>
      <c r="F135" t="s">
        <v>384</v>
      </c>
    </row>
    <row r="136" spans="3:6" x14ac:dyDescent="0.35">
      <c r="C136">
        <v>128</v>
      </c>
      <c r="D136" s="8" t="str">
        <f>HYPERLINK("#'Table 128'!A1", "You said the following health services are available on or near your local high street / shopping area. How often do you use those services in person?: Weight management and healthy living support")</f>
        <v>You said the following health services are available on or near your local high street / shopping area. How often do you use those services in person?: Weight management and healthy living support</v>
      </c>
      <c r="E136" s="18" t="str">
        <f>HYPERLINK("#'Full Results'!A1259", "1259")</f>
        <v>1259</v>
      </c>
      <c r="F136" t="s">
        <v>384</v>
      </c>
    </row>
    <row r="137" spans="3:6" x14ac:dyDescent="0.35">
      <c r="C137">
        <v>129</v>
      </c>
      <c r="D137" s="8" t="str">
        <f>HYPERLINK("#'Table 129'!A1", "You said the following health services are available on or near your local high street / shopping area. How often do you use those services in person?: Testing and diagnostic services (e.g. blood tests, scans)")</f>
        <v>You said the following health services are available on or near your local high street / shopping area. How often do you use those services in person?: Testing and diagnostic services (e.g. blood tests, scans)</v>
      </c>
      <c r="E137" s="18" t="str">
        <f>HYPERLINK("#'Full Results'!A1271", "1271")</f>
        <v>1271</v>
      </c>
      <c r="F137" t="s">
        <v>384</v>
      </c>
    </row>
    <row r="138" spans="3:6" x14ac:dyDescent="0.35">
      <c r="C138">
        <v>130</v>
      </c>
      <c r="D138" s="8" t="str">
        <f>HYPERLINK("#'Table 130'!A1", "You said the following health services are available on or near your local high street / shopping area. How often do you use those services in person?: Smoking cessation")</f>
        <v>You said the following health services are available on or near your local high street / shopping area. How often do you use those services in person?: Smoking cessation</v>
      </c>
      <c r="E138" s="18" t="str">
        <f>HYPERLINK("#'Full Results'!A1283", "1283")</f>
        <v>1283</v>
      </c>
      <c r="F138" t="s">
        <v>384</v>
      </c>
    </row>
    <row r="139" spans="3:6" x14ac:dyDescent="0.35">
      <c r="C139">
        <v>131</v>
      </c>
      <c r="D139" s="8" t="str">
        <f>HYPERLINK("#'Table 131'!A1", "You said the following health services are available on or near your local high street / shopping area. How often do you use those services in person?: Management of long-term conditions (e.g. diabetes, high blood pressure)")</f>
        <v>You said the following health services are available on or near your local high street / shopping area. How often do you use those services in person?: Management of long-term conditions (e.g. diabetes, high blood pressure)</v>
      </c>
      <c r="E139" s="18" t="str">
        <f>HYPERLINK("#'Full Results'!A1295", "1295")</f>
        <v>1295</v>
      </c>
      <c r="F139" t="s">
        <v>384</v>
      </c>
    </row>
    <row r="140" spans="3:6" x14ac:dyDescent="0.35">
      <c r="C140">
        <v>132</v>
      </c>
      <c r="D140" s="8" t="str">
        <f>HYPERLINK("#'Table 132'!A1", "You said the following health services are available on or near your local high street / shopping area. How often do you use those services in person?: Dental services (dentists, hygienists, etc..)")</f>
        <v>You said the following health services are available on or near your local high street / shopping area. How often do you use those services in person?: Dental services (dentists, hygienists, etc..)</v>
      </c>
      <c r="E140" s="18" t="str">
        <f>HYPERLINK("#'Full Results'!A1307", "1307")</f>
        <v>1307</v>
      </c>
      <c r="F140" t="s">
        <v>384</v>
      </c>
    </row>
    <row r="141" spans="3:6" x14ac:dyDescent="0.35">
      <c r="C141">
        <v>133</v>
      </c>
      <c r="D141" s="8" t="str">
        <f>HYPERLINK("#'Table 133'!A1", "You said the following health services are available on or near your local high street / shopping area. How often do you use those services in person?: Eye care (eg. minor eye conditions, myopia support, glaucoma checks)")</f>
        <v>You said the following health services are available on or near your local high street / shopping area. How often do you use those services in person?: Eye care (eg. minor eye conditions, myopia support, glaucoma checks)</v>
      </c>
      <c r="E141" s="18" t="str">
        <f>HYPERLINK("#'Full Results'!A1319", "1319")</f>
        <v>1319</v>
      </c>
      <c r="F141" t="s">
        <v>384</v>
      </c>
    </row>
    <row r="142" spans="3:6" x14ac:dyDescent="0.35">
      <c r="C142">
        <v>134</v>
      </c>
      <c r="D142" s="8" t="str">
        <f>HYPERLINK("#'Table 134'!A1", "You said the following health services are available on or near your local high street / shopping area. How often do you use those services in person?: Hearing care (eg. hearing test)")</f>
        <v>You said the following health services are available on or near your local high street / shopping area. How often do you use those services in person?: Hearing care (eg. hearing test)</v>
      </c>
      <c r="E142" s="18" t="str">
        <f>HYPERLINK("#'Full Results'!A1331", "1331")</f>
        <v>1331</v>
      </c>
      <c r="F142" t="s">
        <v>384</v>
      </c>
    </row>
    <row r="143" spans="3:6" x14ac:dyDescent="0.35">
      <c r="C143">
        <v>135</v>
      </c>
      <c r="D143" s="8" t="str">
        <f>HYPERLINK("#'Table 135'!A1", "Grid Summary: You said the following health services are not available on or near your local high street / shopping area. Would you be more likely to use those health services if they became available?")</f>
        <v>Grid Summary: You said the following health services are not available on or near your local high street / shopping area. Would you be more likely to use those health services if they became available?</v>
      </c>
      <c r="E143" s="7"/>
      <c r="F143" t="s">
        <v>384</v>
      </c>
    </row>
    <row r="144" spans="3:6" x14ac:dyDescent="0.35">
      <c r="C144">
        <v>136</v>
      </c>
      <c r="D144" s="8" t="str">
        <f>HYPERLINK("#'Table 136'!A1", "You said the following health services are not available on or near your local high street / shopping area. Would you be more likely to use those health services if they became available?: Health screening services (e.g. blood pressure, cholester...")</f>
        <v>You said the following health services are not available on or near your local high street / shopping area. Would you be more likely to use those health services if they became available?: Health screening services (e.g. blood pressure, cholester...</v>
      </c>
      <c r="E144" s="18" t="str">
        <f>HYPERLINK("#'Full Results'!A1343", "1343")</f>
        <v>1343</v>
      </c>
      <c r="F144" t="s">
        <v>384</v>
      </c>
    </row>
    <row r="145" spans="3:6" x14ac:dyDescent="0.35">
      <c r="C145">
        <v>137</v>
      </c>
      <c r="D145" s="8" t="str">
        <f>HYPERLINK("#'Table 137'!A1", "You said the following health services are not available on or near your local high street / shopping area. Would you be more likely to use those health services if they became available?: Access to medicines / prescriptions")</f>
        <v>You said the following health services are not available on or near your local high street / shopping area. Would you be more likely to use those health services if they became available?: Access to medicines / prescriptions</v>
      </c>
      <c r="E145" s="18" t="str">
        <f>HYPERLINK("#'Full Results'!A1349", "1349")</f>
        <v>1349</v>
      </c>
      <c r="F145" t="s">
        <v>384</v>
      </c>
    </row>
    <row r="146" spans="3:6" x14ac:dyDescent="0.35">
      <c r="C146">
        <v>138</v>
      </c>
      <c r="D146" s="8" t="str">
        <f>HYPERLINK("#'Table 138'!A1", "You said the following health services are not available on or near your local high street / shopping area. Would you be more likely to use those health services if they became available?: Support for minor conditions incl. advice and prescription")</f>
        <v>You said the following health services are not available on or near your local high street / shopping area. Would you be more likely to use those health services if they became available?: Support for minor conditions incl. advice and prescription</v>
      </c>
      <c r="E146" s="18" t="str">
        <f>HYPERLINK("#'Full Results'!A1355", "1355")</f>
        <v>1355</v>
      </c>
      <c r="F146" t="s">
        <v>384</v>
      </c>
    </row>
    <row r="147" spans="3:6" x14ac:dyDescent="0.35">
      <c r="C147">
        <v>139</v>
      </c>
      <c r="D147" s="8" t="str">
        <f>HYPERLINK("#'Table 139'!A1", "You said the following health services are not available on or near your local high street / shopping area. Would you be more likely to use those health services if they became available?: Vaccination services (for adults and children)")</f>
        <v>You said the following health services are not available on or near your local high street / shopping area. Would you be more likely to use those health services if they became available?: Vaccination services (for adults and children)</v>
      </c>
      <c r="E147" s="18" t="str">
        <f>HYPERLINK("#'Full Results'!A1361", "1361")</f>
        <v>1361</v>
      </c>
      <c r="F147" t="s">
        <v>384</v>
      </c>
    </row>
    <row r="148" spans="3:6" x14ac:dyDescent="0.35">
      <c r="C148">
        <v>140</v>
      </c>
      <c r="D148" s="8" t="str">
        <f>HYPERLINK("#'Table 140'!A1", "You said the following health services are not available on or near your local high street / shopping area. Would you be more likely to use those health services if they became available?: Contraception and sexual health services")</f>
        <v>You said the following health services are not available on or near your local high street / shopping area. Would you be more likely to use those health services if they became available?: Contraception and sexual health services</v>
      </c>
      <c r="E148" s="18" t="str">
        <f>HYPERLINK("#'Full Results'!A1367", "1367")</f>
        <v>1367</v>
      </c>
      <c r="F148" t="s">
        <v>384</v>
      </c>
    </row>
    <row r="149" spans="3:6" x14ac:dyDescent="0.35">
      <c r="C149">
        <v>141</v>
      </c>
      <c r="D149" s="8" t="str">
        <f>HYPERLINK("#'Table 141'!A1", "You said the following health services are not available on or near your local high street / shopping area. Would you be more likely to use those health services if they became available?: Mental health support services")</f>
        <v>You said the following health services are not available on or near your local high street / shopping area. Would you be more likely to use those health services if they became available?: Mental health support services</v>
      </c>
      <c r="E149" s="18" t="str">
        <f>HYPERLINK("#'Full Results'!A1373", "1373")</f>
        <v>1373</v>
      </c>
      <c r="F149" t="s">
        <v>384</v>
      </c>
    </row>
    <row r="150" spans="3:6" x14ac:dyDescent="0.35">
      <c r="C150">
        <v>142</v>
      </c>
      <c r="D150" s="8" t="str">
        <f>HYPERLINK("#'Table 142'!A1", "You said the following health services are not available on or near your local high street / shopping area. Would you be more likely to use those health services if they became available?: Physiotherapy, rehabilitation and post-operative recovery...")</f>
        <v>You said the following health services are not available on or near your local high street / shopping area. Would you be more likely to use those health services if they became available?: Physiotherapy, rehabilitation and post-operative recovery...</v>
      </c>
      <c r="E150" s="18" t="str">
        <f>HYPERLINK("#'Full Results'!A1379", "1379")</f>
        <v>1379</v>
      </c>
      <c r="F150" t="s">
        <v>384</v>
      </c>
    </row>
    <row r="151" spans="3:6" x14ac:dyDescent="0.35">
      <c r="C151">
        <v>143</v>
      </c>
      <c r="D151" s="8" t="str">
        <f>HYPERLINK("#'Table 143'!A1", "You said the following health services are not available on or near your local high street / shopping area. Would you be more likely to use those health services if they became available?: Weight management and healthy living support")</f>
        <v>You said the following health services are not available on or near your local high street / shopping area. Would you be more likely to use those health services if they became available?: Weight management and healthy living support</v>
      </c>
      <c r="E151" s="18" t="str">
        <f>HYPERLINK("#'Full Results'!A1385", "1385")</f>
        <v>1385</v>
      </c>
      <c r="F151" t="s">
        <v>384</v>
      </c>
    </row>
    <row r="152" spans="3:6" x14ac:dyDescent="0.35">
      <c r="C152">
        <v>144</v>
      </c>
      <c r="D152" s="8" t="str">
        <f>HYPERLINK("#'Table 144'!A1", "You said the following health services are not available on or near your local high street / shopping area. Would you be more likely to use those health services if they became available?: Testing and diagnostic services (e.g. blood tests, scans)")</f>
        <v>You said the following health services are not available on or near your local high street / shopping area. Would you be more likely to use those health services if they became available?: Testing and diagnostic services (e.g. blood tests, scans)</v>
      </c>
      <c r="E152" s="18" t="str">
        <f>HYPERLINK("#'Full Results'!A1391", "1391")</f>
        <v>1391</v>
      </c>
      <c r="F152" t="s">
        <v>384</v>
      </c>
    </row>
    <row r="153" spans="3:6" x14ac:dyDescent="0.35">
      <c r="C153">
        <v>145</v>
      </c>
      <c r="D153" s="8" t="str">
        <f>HYPERLINK("#'Table 145'!A1", "You said the following health services are not available on or near your local high street / shopping area. Would you be more likely to use those health services if they became available?: Smoking cessation")</f>
        <v>You said the following health services are not available on or near your local high street / shopping area. Would you be more likely to use those health services if they became available?: Smoking cessation</v>
      </c>
      <c r="E153" s="18" t="str">
        <f>HYPERLINK("#'Full Results'!A1397", "1397")</f>
        <v>1397</v>
      </c>
      <c r="F153" t="s">
        <v>384</v>
      </c>
    </row>
    <row r="154" spans="3:6" x14ac:dyDescent="0.35">
      <c r="C154">
        <v>146</v>
      </c>
      <c r="D154" s="8" t="str">
        <f>HYPERLINK("#'Table 146'!A1", "You said the following health services are not available on or near your local high street / shopping area. Would you be more likely to use those health services if they became available?: Management of long-term conditions (e.g. diabetes, high b...")</f>
        <v>You said the following health services are not available on or near your local high street / shopping area. Would you be more likely to use those health services if they became available?: Management of long-term conditions (e.g. diabetes, high b...</v>
      </c>
      <c r="E154" s="18" t="str">
        <f>HYPERLINK("#'Full Results'!A1403", "1403")</f>
        <v>1403</v>
      </c>
      <c r="F154" t="s">
        <v>384</v>
      </c>
    </row>
    <row r="155" spans="3:6" x14ac:dyDescent="0.35">
      <c r="C155">
        <v>147</v>
      </c>
      <c r="D155" s="8" t="str">
        <f>HYPERLINK("#'Table 147'!A1", "You said the following health services are not available on or near your local high street / shopping area. Would you be more likely to use those health services if they became available?: Dental services (dentists, hygienists, etc..)")</f>
        <v>You said the following health services are not available on or near your local high street / shopping area. Would you be more likely to use those health services if they became available?: Dental services (dentists, hygienists, etc..)</v>
      </c>
      <c r="E155" s="18" t="str">
        <f>HYPERLINK("#'Full Results'!A1409", "1409")</f>
        <v>1409</v>
      </c>
      <c r="F155" t="s">
        <v>384</v>
      </c>
    </row>
    <row r="156" spans="3:6" x14ac:dyDescent="0.35">
      <c r="C156">
        <v>148</v>
      </c>
      <c r="D156" s="8" t="str">
        <f>HYPERLINK("#'Table 148'!A1", "You said the following health services are not available on or near your local high street / shopping area. Would you be more likely to use those health services if they became available?: Eye care (eg. minor eye conditions, myopia support, glauc...")</f>
        <v>You said the following health services are not available on or near your local high street / shopping area. Would you be more likely to use those health services if they became available?: Eye care (eg. minor eye conditions, myopia support, glauc...</v>
      </c>
      <c r="E156" s="18" t="str">
        <f>HYPERLINK("#'Full Results'!A1415", "1415")</f>
        <v>1415</v>
      </c>
      <c r="F156" t="s">
        <v>384</v>
      </c>
    </row>
    <row r="157" spans="3:6" x14ac:dyDescent="0.35">
      <c r="C157">
        <v>149</v>
      </c>
      <c r="D157" s="8" t="str">
        <f>HYPERLINK("#'Table 149'!A1", "You said the following health services are not available on or near your local high street / shopping area. Would you be more likely to use those health services if they became available?: Hearing care (eg. hearing test)")</f>
        <v>You said the following health services are not available on or near your local high street / shopping area. Would you be more likely to use those health services if they became available?: Hearing care (eg. hearing test)</v>
      </c>
      <c r="E157" s="18" t="str">
        <f>HYPERLINK("#'Full Results'!A1421", "1421")</f>
        <v>1421</v>
      </c>
      <c r="F157" t="s">
        <v>384</v>
      </c>
    </row>
    <row r="158" spans="3:6" x14ac:dyDescent="0.35">
      <c r="C158">
        <v>150</v>
      </c>
      <c r="D158" s="8" t="str">
        <f>HYPERLINK("#'Table 150'!A1", " In your view, how much of an impact does an individual’s local area and nearest high street have on their overall health?")</f>
        <v xml:space="preserve"> In your view, how much of an impact does an individual’s local area and nearest high street have on their overall health?</v>
      </c>
      <c r="E158" s="18" t="str">
        <f>HYPERLINK("#'Full Results'!A1427", "1427")</f>
        <v>1427</v>
      </c>
      <c r="F158" t="s">
        <v>82</v>
      </c>
    </row>
    <row r="159" spans="3:6" x14ac:dyDescent="0.35">
      <c r="C159">
        <v>151</v>
      </c>
      <c r="D159" s="8" t="str">
        <f>HYPERLINK("#'Table 151'!A1", " And, in your view, how much of an impact does an individual’s distance from their closest healthcare provider (e.g. pharmacy, GP) have on their overall health?")</f>
        <v xml:space="preserve"> And, in your view, how much of an impact does an individual’s distance from their closest healthcare provider (e.g. pharmacy, GP) have on their overall health?</v>
      </c>
      <c r="E159" s="18" t="str">
        <f>HYPERLINK("#'Full Results'!A1435", "1435")</f>
        <v>1435</v>
      </c>
      <c r="F159" t="s">
        <v>82</v>
      </c>
    </row>
    <row r="160" spans="3:6" x14ac:dyDescent="0.35">
      <c r="C160">
        <v>152</v>
      </c>
      <c r="D160" s="8" t="str">
        <f>HYPERLINK("#'Table 152'!A1", " Have you been ill in the past year? This could be something mild like a cold or something more serious.")</f>
        <v xml:space="preserve"> Have you been ill in the past year? This could be something mild like a cold or something more serious.</v>
      </c>
      <c r="E160" s="18" t="str">
        <f>HYPERLINK("#'Full Results'!A1443", "1443")</f>
        <v>1443</v>
      </c>
      <c r="F160" t="s">
        <v>82</v>
      </c>
    </row>
    <row r="161" spans="3:6" x14ac:dyDescent="0.35">
      <c r="C161">
        <v>153</v>
      </c>
      <c r="D161" s="8" t="str">
        <f>HYPERLINK("#'Table 153'!A1", "You said you have been ill in the past year. Which of the following did you do when you were ill? Select all that apply.")</f>
        <v>You said you have been ill in the past year. Which of the following did you do when you were ill? Select all that apply.</v>
      </c>
      <c r="E161" s="18" t="str">
        <f>HYPERLINK("#'Full Results'!A1449", "1449")</f>
        <v>1449</v>
      </c>
      <c r="F161" t="s">
        <v>500</v>
      </c>
    </row>
    <row r="162" spans="3:6" x14ac:dyDescent="0.35">
      <c r="C162">
        <v>154</v>
      </c>
      <c r="D162" s="8" t="str">
        <f>HYPERLINK("#'Table 154'!A1", "You said you didn’t seek help when you were unwell. Which of the following reasons best explain why? Select all that apply.")</f>
        <v>You said you didn’t seek help when you were unwell. Which of the following reasons best explain why? Select all that apply.</v>
      </c>
      <c r="E162" s="18" t="str">
        <f>HYPERLINK("#'Full Results'!A1459", "1459")</f>
        <v>1459</v>
      </c>
      <c r="F162" t="s">
        <v>82</v>
      </c>
    </row>
    <row r="163" spans="3:6" x14ac:dyDescent="0.35">
      <c r="C163">
        <v>155</v>
      </c>
      <c r="D163" s="8" t="str">
        <f>HYPERLINK("#'Table 155'!A1", "Grid Summary: As far as you know, which of the following services do you think pharmacies in the UK are capable of providing?")</f>
        <v>Grid Summary: As far as you know, which of the following services do you think pharmacies in the UK are capable of providing?</v>
      </c>
      <c r="E163" s="7"/>
      <c r="F163" t="s">
        <v>82</v>
      </c>
    </row>
    <row r="164" spans="3:6" x14ac:dyDescent="0.35">
      <c r="C164">
        <v>156</v>
      </c>
      <c r="D164" s="8" t="str">
        <f>HYPERLINK("#'Table 156'!A1", "As far as you know, which of the following services do you think pharmacies in the UK are capable of providing?: Health screening services (e.g. blood pressure, cholesterol checks)")</f>
        <v>As far as you know, which of the following services do you think pharmacies in the UK are capable of providing?: Health screening services (e.g. blood pressure, cholesterol checks)</v>
      </c>
      <c r="E164" s="18" t="str">
        <f>HYPERLINK("#'Full Results'!A1474", "1474")</f>
        <v>1474</v>
      </c>
      <c r="F164" t="s">
        <v>82</v>
      </c>
    </row>
    <row r="165" spans="3:6" x14ac:dyDescent="0.35">
      <c r="C165">
        <v>157</v>
      </c>
      <c r="D165" s="8" t="str">
        <f>HYPERLINK("#'Table 157'!A1", "As far as you know, which of the following services do you think pharmacies in the UK are capable of providing?: Access to medicines / prescriptions")</f>
        <v>As far as you know, which of the following services do you think pharmacies in the UK are capable of providing?: Access to medicines / prescriptions</v>
      </c>
      <c r="E165" s="18" t="str">
        <f>HYPERLINK("#'Full Results'!A1479", "1479")</f>
        <v>1479</v>
      </c>
      <c r="F165" t="s">
        <v>82</v>
      </c>
    </row>
    <row r="166" spans="3:6" x14ac:dyDescent="0.35">
      <c r="C166">
        <v>158</v>
      </c>
      <c r="D166" s="8" t="str">
        <f>HYPERLINK("#'Table 158'!A1", "As far as you know, which of the following services do you think pharmacies in the UK are capable of providing?: Support for minor conditions incl. advice and prescription")</f>
        <v>As far as you know, which of the following services do you think pharmacies in the UK are capable of providing?: Support for minor conditions incl. advice and prescription</v>
      </c>
      <c r="E166" s="18" t="str">
        <f>HYPERLINK("#'Full Results'!A1484", "1484")</f>
        <v>1484</v>
      </c>
      <c r="F166" t="s">
        <v>82</v>
      </c>
    </row>
    <row r="167" spans="3:6" x14ac:dyDescent="0.35">
      <c r="C167">
        <v>159</v>
      </c>
      <c r="D167" s="8" t="str">
        <f>HYPERLINK("#'Table 159'!A1", "As far as you know, which of the following services do you think pharmacies in the UK are capable of providing?: Vaccination services (for adults and children)")</f>
        <v>As far as you know, which of the following services do you think pharmacies in the UK are capable of providing?: Vaccination services (for adults and children)</v>
      </c>
      <c r="E167" s="18" t="str">
        <f>HYPERLINK("#'Full Results'!A1489", "1489")</f>
        <v>1489</v>
      </c>
      <c r="F167" t="s">
        <v>82</v>
      </c>
    </row>
    <row r="168" spans="3:6" x14ac:dyDescent="0.35">
      <c r="C168">
        <v>160</v>
      </c>
      <c r="D168" s="8" t="str">
        <f>HYPERLINK("#'Table 160'!A1", "As far as you know, which of the following services do you think pharmacies in the UK are capable of providing?: Contraception and sexual health services")</f>
        <v>As far as you know, which of the following services do you think pharmacies in the UK are capable of providing?: Contraception and sexual health services</v>
      </c>
      <c r="E168" s="18" t="str">
        <f>HYPERLINK("#'Full Results'!A1494", "1494")</f>
        <v>1494</v>
      </c>
      <c r="F168" t="s">
        <v>82</v>
      </c>
    </row>
    <row r="169" spans="3:6" x14ac:dyDescent="0.35">
      <c r="C169">
        <v>161</v>
      </c>
      <c r="D169" s="8" t="str">
        <f>HYPERLINK("#'Table 161'!A1", "As far as you know, which of the following services do you think pharmacies in the UK are capable of providing?: Mental health support services")</f>
        <v>As far as you know, which of the following services do you think pharmacies in the UK are capable of providing?: Mental health support services</v>
      </c>
      <c r="E169" s="18" t="str">
        <f>HYPERLINK("#'Full Results'!A1499", "1499")</f>
        <v>1499</v>
      </c>
      <c r="F169" t="s">
        <v>82</v>
      </c>
    </row>
    <row r="170" spans="3:6" x14ac:dyDescent="0.35">
      <c r="C170">
        <v>162</v>
      </c>
      <c r="D170" s="8" t="str">
        <f>HYPERLINK("#'Table 162'!A1", "As far as you know, which of the following services do you think pharmacies in the UK are capable of providing?: Physiotherapy, rehabilitation and post-operative recovery services")</f>
        <v>As far as you know, which of the following services do you think pharmacies in the UK are capable of providing?: Physiotherapy, rehabilitation and post-operative recovery services</v>
      </c>
      <c r="E170" s="18" t="str">
        <f>HYPERLINK("#'Full Results'!A1504", "1504")</f>
        <v>1504</v>
      </c>
      <c r="F170" t="s">
        <v>82</v>
      </c>
    </row>
    <row r="171" spans="3:6" x14ac:dyDescent="0.35">
      <c r="C171">
        <v>163</v>
      </c>
      <c r="D171" s="8" t="str">
        <f>HYPERLINK("#'Table 163'!A1", "As far as you know, which of the following services do you think pharmacies in the UK are capable of providing?: Weight management and healthy living support")</f>
        <v>As far as you know, which of the following services do you think pharmacies in the UK are capable of providing?: Weight management and healthy living support</v>
      </c>
      <c r="E171" s="18" t="str">
        <f>HYPERLINK("#'Full Results'!A1509", "1509")</f>
        <v>1509</v>
      </c>
      <c r="F171" t="s">
        <v>82</v>
      </c>
    </row>
    <row r="172" spans="3:6" x14ac:dyDescent="0.35">
      <c r="C172">
        <v>164</v>
      </c>
      <c r="D172" s="8" t="str">
        <f>HYPERLINK("#'Table 164'!A1", "As far as you know, which of the following services do you think pharmacies in the UK are capable of providing?: Testing and diagnostic services (e.g. blood tests, scans)")</f>
        <v>As far as you know, which of the following services do you think pharmacies in the UK are capable of providing?: Testing and diagnostic services (e.g. blood tests, scans)</v>
      </c>
      <c r="E172" s="18" t="str">
        <f>HYPERLINK("#'Full Results'!A1514", "1514")</f>
        <v>1514</v>
      </c>
      <c r="F172" t="s">
        <v>82</v>
      </c>
    </row>
    <row r="173" spans="3:6" x14ac:dyDescent="0.35">
      <c r="C173">
        <v>165</v>
      </c>
      <c r="D173" s="8" t="str">
        <f>HYPERLINK("#'Table 165'!A1", "As far as you know, which of the following services do you think pharmacies in the UK are capable of providing?: Smoking cessation")</f>
        <v>As far as you know, which of the following services do you think pharmacies in the UK are capable of providing?: Smoking cessation</v>
      </c>
      <c r="E173" s="18" t="str">
        <f>HYPERLINK("#'Full Results'!A1519", "1519")</f>
        <v>1519</v>
      </c>
      <c r="F173" t="s">
        <v>82</v>
      </c>
    </row>
    <row r="174" spans="3:6" x14ac:dyDescent="0.35">
      <c r="C174">
        <v>166</v>
      </c>
      <c r="D174" s="8" t="str">
        <f>HYPERLINK("#'Table 166'!A1", "As far as you know, which of the following services do you think pharmacies in the UK are capable of providing?: Management of long-term conditions (e.g. diabetes, high blood pressure)")</f>
        <v>As far as you know, which of the following services do you think pharmacies in the UK are capable of providing?: Management of long-term conditions (e.g. diabetes, high blood pressure)</v>
      </c>
      <c r="E174" s="18" t="str">
        <f>HYPERLINK("#'Full Results'!A1524", "1524")</f>
        <v>1524</v>
      </c>
      <c r="F174" t="s">
        <v>82</v>
      </c>
    </row>
    <row r="175" spans="3:6" x14ac:dyDescent="0.35">
      <c r="C175">
        <v>167</v>
      </c>
      <c r="D175" s="8" t="str">
        <f>HYPERLINK("#'Table 167'!A1", "As far as you know, which of the following services do you think pharmacies in the UK are capable of providing?: Dental services (dentists, hygienists, etc..)")</f>
        <v>As far as you know, which of the following services do you think pharmacies in the UK are capable of providing?: Dental services (dentists, hygienists, etc..)</v>
      </c>
      <c r="E175" s="18" t="str">
        <f>HYPERLINK("#'Full Results'!A1529", "1529")</f>
        <v>1529</v>
      </c>
      <c r="F175" t="s">
        <v>82</v>
      </c>
    </row>
    <row r="176" spans="3:6" x14ac:dyDescent="0.35">
      <c r="C176">
        <v>168</v>
      </c>
      <c r="D176" s="8" t="str">
        <f>HYPERLINK("#'Table 168'!A1", "As far as you know, which of the following services do you think pharmacies in the UK are capable of providing?: Eye care (eg. minor eye conditions, myopia support, glaucoma checks)")</f>
        <v>As far as you know, which of the following services do you think pharmacies in the UK are capable of providing?: Eye care (eg. minor eye conditions, myopia support, glaucoma checks)</v>
      </c>
      <c r="E176" s="18" t="str">
        <f>HYPERLINK("#'Full Results'!A1534", "1534")</f>
        <v>1534</v>
      </c>
      <c r="F176" t="s">
        <v>82</v>
      </c>
    </row>
    <row r="177" spans="3:6" x14ac:dyDescent="0.35">
      <c r="C177">
        <v>169</v>
      </c>
      <c r="D177" s="8" t="str">
        <f>HYPERLINK("#'Table 169'!A1", "As far as you know, which of the following services do you think pharmacies in the UK are capable of providing?: Hearing care (eg. hearing test)")</f>
        <v>As far as you know, which of the following services do you think pharmacies in the UK are capable of providing?: Hearing care (eg. hearing test)</v>
      </c>
      <c r="E177" s="18" t="str">
        <f>HYPERLINK("#'Full Results'!A1539", "1539")</f>
        <v>1539</v>
      </c>
      <c r="F177" t="s">
        <v>82</v>
      </c>
    </row>
    <row r="178" spans="3:6" x14ac:dyDescent="0.35">
      <c r="C178">
        <v>170</v>
      </c>
      <c r="D178" s="8" t="str">
        <f>HYPERLINK("#'Table 170'!A1", " Which of the following comes closest to your view?")</f>
        <v xml:space="preserve"> Which of the following comes closest to your view?</v>
      </c>
      <c r="E178" s="18" t="str">
        <f>HYPERLINK("#'Full Results'!A1544", "1544")</f>
        <v>1544</v>
      </c>
      <c r="F178" t="s">
        <v>82</v>
      </c>
    </row>
    <row r="179" spans="3:6" x14ac:dyDescent="0.35">
      <c r="C179">
        <v>171</v>
      </c>
      <c r="D179" s="8" t="str">
        <f>HYPERLINK("#'Table 171'!A1", "Grid Summary: Which of the following do you think UK pharmacists are authorised to do?")</f>
        <v>Grid Summary: Which of the following do you think UK pharmacists are authorised to do?</v>
      </c>
      <c r="E179" s="7"/>
      <c r="F179" t="s">
        <v>82</v>
      </c>
    </row>
    <row r="180" spans="3:6" x14ac:dyDescent="0.35">
      <c r="C180">
        <v>172</v>
      </c>
      <c r="D180" s="8" t="str">
        <f>HYPERLINK("#'Table 172'!A1", "Which of the following do you think UK pharmacists are authorised to do?: Diagnose and treat some health conditions")</f>
        <v>Which of the following do you think UK pharmacists are authorised to do?: Diagnose and treat some health conditions</v>
      </c>
      <c r="E180" s="18" t="str">
        <f>HYPERLINK("#'Full Results'!A1550", "1550")</f>
        <v>1550</v>
      </c>
      <c r="F180" t="s">
        <v>82</v>
      </c>
    </row>
    <row r="181" spans="3:6" x14ac:dyDescent="0.35">
      <c r="C181">
        <v>173</v>
      </c>
      <c r="D181" s="8" t="str">
        <f>HYPERLINK("#'Table 173'!A1", "Which of the following do you think UK pharmacists are authorised to do?: Provide medical advice to patients")</f>
        <v>Which of the following do you think UK pharmacists are authorised to do?: Provide medical advice to patients</v>
      </c>
      <c r="E181" s="18" t="str">
        <f>HYPERLINK("#'Full Results'!A1556", "1556")</f>
        <v>1556</v>
      </c>
      <c r="F181" t="s">
        <v>82</v>
      </c>
    </row>
    <row r="182" spans="3:6" x14ac:dyDescent="0.35">
      <c r="C182">
        <v>174</v>
      </c>
      <c r="D182" s="8" t="str">
        <f>HYPERLINK("#'Table 174'!A1", "Which of the following do you think UK pharmacists are authorised to do?: Prescribe medication for certain conditions")</f>
        <v>Which of the following do you think UK pharmacists are authorised to do?: Prescribe medication for certain conditions</v>
      </c>
      <c r="E182" s="18" t="str">
        <f>HYPERLINK("#'Full Results'!A1562", "1562")</f>
        <v>1562</v>
      </c>
      <c r="F182" t="s">
        <v>82</v>
      </c>
    </row>
    <row r="183" spans="3:6" x14ac:dyDescent="0.35">
      <c r="C183">
        <v>175</v>
      </c>
      <c r="D183" s="8" t="str">
        <f>HYPERLINK("#'Table 175'!A1", "Which of the following do you think UK pharmacists are authorised to do?: Manage patients with multiple complex conditions on their own")</f>
        <v>Which of the following do you think UK pharmacists are authorised to do?: Manage patients with multiple complex conditions on their own</v>
      </c>
      <c r="E183" s="18" t="str">
        <f>HYPERLINK("#'Full Results'!A1568", "1568")</f>
        <v>1568</v>
      </c>
      <c r="F183" t="s">
        <v>82</v>
      </c>
    </row>
    <row r="184" spans="3:6" x14ac:dyDescent="0.35">
      <c r="C184">
        <v>176</v>
      </c>
      <c r="D184" s="8" t="str">
        <f>HYPERLINK("#'Table 176'!A1", "Grid Summary: To what extent do you agree with the following statements?")</f>
        <v>Grid Summary: To what extent do you agree with the following statements?</v>
      </c>
      <c r="E184" s="7"/>
      <c r="F184" t="s">
        <v>82</v>
      </c>
    </row>
    <row r="185" spans="3:6" x14ac:dyDescent="0.35">
      <c r="C185">
        <v>177</v>
      </c>
      <c r="D185" s="8" t="str">
        <f>HYPERLINK("#'Table 177'!A1", "To what extent do you agree with the following statements?: I trust pharmacists to give me accurate medical advice")</f>
        <v>To what extent do you agree with the following statements?: I trust pharmacists to give me accurate medical advice</v>
      </c>
      <c r="E185" s="18" t="str">
        <f>HYPERLINK("#'Full Results'!A1574", "1574")</f>
        <v>1574</v>
      </c>
      <c r="F185" t="s">
        <v>82</v>
      </c>
    </row>
    <row r="186" spans="3:6" x14ac:dyDescent="0.35">
      <c r="C186">
        <v>178</v>
      </c>
      <c r="D186" s="8" t="str">
        <f>HYPERLINK("#'Table 178'!A1", "To what extent do you agree with the following statements?: I would feel comfortable acting on medical advice given by a pharmacist")</f>
        <v>To what extent do you agree with the following statements?: I would feel comfortable acting on medical advice given by a pharmacist</v>
      </c>
      <c r="E186" s="18" t="str">
        <f>HYPERLINK("#'Full Results'!A1583", "1583")</f>
        <v>1583</v>
      </c>
      <c r="F186" t="s">
        <v>82</v>
      </c>
    </row>
    <row r="187" spans="3:6" x14ac:dyDescent="0.35">
      <c r="C187">
        <v>179</v>
      </c>
      <c r="D187" s="8" t="str">
        <f>HYPERLINK("#'Table 179'!A1", "To what extent do you agree with the following statements?: Pharmacists’ professional expertise gives me confidence in the care they provide")</f>
        <v>To what extent do you agree with the following statements?: Pharmacists’ professional expertise gives me confidence in the care they provide</v>
      </c>
      <c r="E187" s="18" t="str">
        <f>HYPERLINK("#'Full Results'!A1592", "1592")</f>
        <v>1592</v>
      </c>
      <c r="F187" t="s">
        <v>82</v>
      </c>
    </row>
    <row r="188" spans="3:6" x14ac:dyDescent="0.35">
      <c r="C188">
        <v>180</v>
      </c>
      <c r="D188" s="8" t="str">
        <f>HYPERLINK("#'Table 180'!A1", "Grid Summary: The following health services are not always currently provided by high street pharmacies in the UK, in particular on the NHS. Which services would you like to see provided in high street pharmacies?")</f>
        <v>Grid Summary: The following health services are not always currently provided by high street pharmacies in the UK, in particular on the NHS. Which services would you like to see provided in high street pharmacies?</v>
      </c>
      <c r="E188" s="7"/>
      <c r="F188" t="s">
        <v>82</v>
      </c>
    </row>
    <row r="189" spans="3:6" x14ac:dyDescent="0.35">
      <c r="C189">
        <v>181</v>
      </c>
      <c r="D189" s="8" t="str">
        <f>HYPERLINK("#'Table 181'!A1", "The following health services are not always currently provided by high street pharmacies in the UK, in particular on the NHS. Which services would you like to see provided in high street pharmacies?: Testing and diagnostic services (e.g. blood t...")</f>
        <v>The following health services are not always currently provided by high street pharmacies in the UK, in particular on the NHS. Which services would you like to see provided in high street pharmacies?: Testing and diagnostic services (e.g. blood t...</v>
      </c>
      <c r="E189" s="18" t="str">
        <f>HYPERLINK("#'Full Results'!A1601", "1601")</f>
        <v>1601</v>
      </c>
      <c r="F189" t="s">
        <v>82</v>
      </c>
    </row>
    <row r="190" spans="3:6" x14ac:dyDescent="0.35">
      <c r="C190">
        <v>182</v>
      </c>
      <c r="D190" s="8" t="str">
        <f>HYPERLINK("#'Table 182'!A1", "The following health services are not always currently provided by high street pharmacies in the UK, in particular on the NHS. Which services would you like to see provided in high street pharmacies?: Diagnosis and prescriptions for a long-term o...")</f>
        <v>The following health services are not always currently provided by high street pharmacies in the UK, in particular on the NHS. Which services would you like to see provided in high street pharmacies?: Diagnosis and prescriptions for a long-term o...</v>
      </c>
      <c r="E190" s="18" t="str">
        <f>HYPERLINK("#'Full Results'!A1606", "1606")</f>
        <v>1606</v>
      </c>
      <c r="F190" t="s">
        <v>82</v>
      </c>
    </row>
    <row r="191" spans="3:6" x14ac:dyDescent="0.35">
      <c r="C191">
        <v>183</v>
      </c>
      <c r="D191" s="8" t="str">
        <f>HYPERLINK("#'Table 183'!A1", "The following health services are not always currently provided by high street pharmacies in the UK, in particular on the NHS. Which services would you like to see provided in high street pharmacies?: Mental health advice or early-stage support")</f>
        <v>The following health services are not always currently provided by high street pharmacies in the UK, in particular on the NHS. Which services would you like to see provided in high street pharmacies?: Mental health advice or early-stage support</v>
      </c>
      <c r="E191" s="18" t="str">
        <f>HYPERLINK("#'Full Results'!A1611", "1611")</f>
        <v>1611</v>
      </c>
      <c r="F191" t="s">
        <v>82</v>
      </c>
    </row>
    <row r="192" spans="3:6" x14ac:dyDescent="0.35">
      <c r="C192">
        <v>184</v>
      </c>
      <c r="D192" s="8" t="str">
        <f>HYPERLINK("#'Table 184'!A1", "The following health services are not always currently provided by high street pharmacies in the UK, in particular on the NHS. Which services would you like to see provided in high street pharmacies?: Muscle, bone and joint (MSK) services")</f>
        <v>The following health services are not always currently provided by high street pharmacies in the UK, in particular on the NHS. Which services would you like to see provided in high street pharmacies?: Muscle, bone and joint (MSK) services</v>
      </c>
      <c r="E192" s="18" t="str">
        <f>HYPERLINK("#'Full Results'!A1616", "1616")</f>
        <v>1616</v>
      </c>
      <c r="F192" t="s">
        <v>82</v>
      </c>
    </row>
    <row r="193" spans="3:6" x14ac:dyDescent="0.35">
      <c r="C193">
        <v>185</v>
      </c>
      <c r="D193" s="8" t="str">
        <f>HYPERLINK("#'Table 185'!A1", "The following health services are not always currently provided by high street pharmacies in the UK, in particular on the NHS. Which services would you like to see provided in high street pharmacies?: Preventative dental care (e.g. hygienist appo...")</f>
        <v>The following health services are not always currently provided by high street pharmacies in the UK, in particular on the NHS. Which services would you like to see provided in high street pharmacies?: Preventative dental care (e.g. hygienist appo...</v>
      </c>
      <c r="E193" s="18" t="str">
        <f>HYPERLINK("#'Full Results'!A1621", "1621")</f>
        <v>1621</v>
      </c>
      <c r="F193" t="s">
        <v>82</v>
      </c>
    </row>
    <row r="194" spans="3:6" x14ac:dyDescent="0.35">
      <c r="C194">
        <v>186</v>
      </c>
      <c r="D194" s="8" t="str">
        <f>HYPERLINK("#'Table 186'!A1", "The following health services are not always currently provided by high street pharmacies in the UK, in particular on the NHS. Which services would you like to see provided in high street pharmacies?: Cancer care screening")</f>
        <v>The following health services are not always currently provided by high street pharmacies in the UK, in particular on the NHS. Which services would you like to see provided in high street pharmacies?: Cancer care screening</v>
      </c>
      <c r="E194" s="18" t="str">
        <f>HYPERLINK("#'Full Results'!A1626", "1626")</f>
        <v>1626</v>
      </c>
      <c r="F194" t="s">
        <v>82</v>
      </c>
    </row>
    <row r="195" spans="3:6" x14ac:dyDescent="0.35">
      <c r="C195">
        <v>187</v>
      </c>
      <c r="D195" s="8" t="str">
        <f>HYPERLINK("#'Table 187'!A1", "The following health services are not always currently provided by high street pharmacies in the UK, in particular on the NHS. Which services would you like to see provided in high street pharmacies?: Post-operative check-ins or rehabilitation su...")</f>
        <v>The following health services are not always currently provided by high street pharmacies in the UK, in particular on the NHS. Which services would you like to see provided in high street pharmacies?: Post-operative check-ins or rehabilitation su...</v>
      </c>
      <c r="E195" s="18" t="str">
        <f>HYPERLINK("#'Full Results'!A1631", "1631")</f>
        <v>1631</v>
      </c>
      <c r="F195" t="s">
        <v>82</v>
      </c>
    </row>
    <row r="196" spans="3:6" x14ac:dyDescent="0.35">
      <c r="C196">
        <v>188</v>
      </c>
      <c r="D196" s="8" t="str">
        <f>HYPERLINK("#'Table 188'!A1", "The following health services are not always currently provided by high street pharmacies in the UK, in particular on the NHS. Which services would you like to see provided in high street pharmacies?: Support for carers or for people managing mul...")</f>
        <v>The following health services are not always currently provided by high street pharmacies in the UK, in particular on the NHS. Which services would you like to see provided in high street pharmacies?: Support for carers or for people managing mul...</v>
      </c>
      <c r="E196" s="18" t="str">
        <f>HYPERLINK("#'Full Results'!A1636", "1636")</f>
        <v>1636</v>
      </c>
      <c r="F196" t="s">
        <v>82</v>
      </c>
    </row>
    <row r="197" spans="3:6" x14ac:dyDescent="0.35">
      <c r="C197">
        <v>189</v>
      </c>
      <c r="D197" s="8" t="str">
        <f>HYPERLINK("#'Table 189'!A1", "The following health services are not always currently provided by high street pharmacies in the UK, in particular on the NHS. Which services would you like to see provided in high street pharmacies?: Weight management and healthy living services")</f>
        <v>The following health services are not always currently provided by high street pharmacies in the UK, in particular on the NHS. Which services would you like to see provided in high street pharmacies?: Weight management and healthy living services</v>
      </c>
      <c r="E197" s="18" t="str">
        <f>HYPERLINK("#'Full Results'!A1641", "1641")</f>
        <v>1641</v>
      </c>
      <c r="F197" t="s">
        <v>82</v>
      </c>
    </row>
    <row r="198" spans="3:6" x14ac:dyDescent="0.35">
      <c r="C198">
        <v>190</v>
      </c>
      <c r="D198" s="8" t="str">
        <f>HYPERLINK("#'Table 190'!A1", "Grid Summary: The following health services are not always currently provided by high street opticians in the UK. Which NHS services do you think should be provided in high street opticians?")</f>
        <v>Grid Summary: The following health services are not always currently provided by high street opticians in the UK. Which NHS services do you think should be provided in high street opticians?</v>
      </c>
      <c r="E198" s="7"/>
      <c r="F198" t="s">
        <v>82</v>
      </c>
    </row>
    <row r="199" spans="3:6" x14ac:dyDescent="0.35">
      <c r="C199">
        <v>191</v>
      </c>
      <c r="D199" s="8" t="str">
        <f>HYPERLINK("#'Table 191'!A1", "The following health services are not always currently provided by high street opticians in the UK. Which NHS services do you think should be provided in high street opticians?: Minor eye care condition (e.g. help for red or painful eyes, flashes...")</f>
        <v>The following health services are not always currently provided by high street opticians in the UK. Which NHS services do you think should be provided in high street opticians?: Minor eye care condition (e.g. help for red or painful eyes, flashes...</v>
      </c>
      <c r="E199" s="18" t="str">
        <f>HYPERLINK("#'Full Results'!A1646", "1646")</f>
        <v>1646</v>
      </c>
      <c r="F199" t="s">
        <v>82</v>
      </c>
    </row>
    <row r="200" spans="3:6" x14ac:dyDescent="0.35">
      <c r="C200">
        <v>192</v>
      </c>
      <c r="D200" s="8" t="str">
        <f>HYPERLINK("#'Table 192'!A1", "The following health services are not always currently provided by high street opticians in the UK. Which NHS services do you think should be provided in high street opticians?: Glaucoma monitoring and checks (e.g. eye pressure checks and follow-...")</f>
        <v>The following health services are not always currently provided by high street opticians in the UK. Which NHS services do you think should be provided in high street opticians?: Glaucoma monitoring and checks (e.g. eye pressure checks and follow-...</v>
      </c>
      <c r="E200" s="18" t="str">
        <f>HYPERLINK("#'Full Results'!A1651", "1651")</f>
        <v>1651</v>
      </c>
      <c r="F200" t="s">
        <v>82</v>
      </c>
    </row>
    <row r="201" spans="3:6" x14ac:dyDescent="0.35">
      <c r="C201">
        <v>193</v>
      </c>
      <c r="D201" s="8" t="str">
        <f>HYPERLINK("#'Table 193'!A1", "The following health services are not always currently provided by high street opticians in the UK. Which NHS services do you think should be provided in high street opticians?: Better support for children’s short-sightedness (myopia)")</f>
        <v>The following health services are not always currently provided by high street opticians in the UK. Which NHS services do you think should be provided in high street opticians?: Better support for children’s short-sightedness (myopia)</v>
      </c>
      <c r="E201" s="18" t="str">
        <f>HYPERLINK("#'Full Results'!A1656", "1656")</f>
        <v>1656</v>
      </c>
      <c r="F201" t="s">
        <v>82</v>
      </c>
    </row>
    <row r="202" spans="3:6" x14ac:dyDescent="0.35">
      <c r="C202">
        <v>194</v>
      </c>
      <c r="D202" s="8" t="str">
        <f>HYPERLINK("#'Table 194'!A1", " To what extent do you support greater government prioritisation of healthcare provision on high streets?")</f>
        <v xml:space="preserve"> To what extent do you support greater government prioritisation of healthcare provision on high streets?</v>
      </c>
      <c r="E202" s="18" t="str">
        <f>HYPERLINK("#'Full Results'!A1661", "1661")</f>
        <v>1661</v>
      </c>
      <c r="F202" t="s">
        <v>82</v>
      </c>
    </row>
    <row r="203" spans="3:6" x14ac:dyDescent="0.35">
      <c r="C203">
        <v>195</v>
      </c>
      <c r="D203" s="8" t="str">
        <f>HYPERLINK("#'Table 195'!A1", " Which of the following comes closest to your view?")</f>
        <v xml:space="preserve"> Which of the following comes closest to your view?</v>
      </c>
      <c r="E203" s="18" t="str">
        <f>HYPERLINK("#'Full Results'!A1670", "1670")</f>
        <v>1670</v>
      </c>
      <c r="F203" t="s">
        <v>82</v>
      </c>
    </row>
    <row r="204" spans="3:6" x14ac:dyDescent="0.35">
      <c r="C204">
        <v>196</v>
      </c>
      <c r="D204" s="8" t="str">
        <f>HYPERLINK("#'Table 196'!A1", "Grid Summary: To what extent do you agree or disagree with the following statements?")</f>
        <v>Grid Summary: To what extent do you agree or disagree with the following statements?</v>
      </c>
      <c r="E204" s="7"/>
      <c r="F204" t="s">
        <v>82</v>
      </c>
    </row>
    <row r="205" spans="3:6" x14ac:dyDescent="0.35">
      <c r="C205">
        <v>197</v>
      </c>
      <c r="D205" s="8" t="str">
        <f>HYPERLINK("#'Table 197'!A1", "To what extent do you agree or disagree with the following statements?: Having adequate access to health services on local high streets is essential for supporting people’s mental health and wellbeing")</f>
        <v>To what extent do you agree or disagree with the following statements?: Having adequate access to health services on local high streets is essential for supporting people’s mental health and wellbeing</v>
      </c>
      <c r="E205" s="18" t="str">
        <f>HYPERLINK("#'Full Results'!A1676", "1676")</f>
        <v>1676</v>
      </c>
      <c r="F205" t="s">
        <v>82</v>
      </c>
    </row>
    <row r="206" spans="3:6" x14ac:dyDescent="0.35">
      <c r="C206">
        <v>198</v>
      </c>
      <c r="D206" s="8" t="str">
        <f>HYPERLINK("#'Table 198'!A1", "To what extent do you agree or disagree with the following statements?: Being able to get health advice close to home makes it easier to look after your mental health")</f>
        <v>To what extent do you agree or disagree with the following statements?: Being able to get health advice close to home makes it easier to look after your mental health</v>
      </c>
      <c r="E206" s="18" t="str">
        <f>HYPERLINK("#'Full Results'!A1685", "1685")</f>
        <v>1685</v>
      </c>
      <c r="F206" t="s">
        <v>82</v>
      </c>
    </row>
    <row r="207" spans="3:6" x14ac:dyDescent="0.35">
      <c r="C207">
        <v>199</v>
      </c>
      <c r="D207" s="8" t="str">
        <f>HYPERLINK("#'Table 199'!A1", "To what extent do you agree or disagree with the following statements?: Local health services make high streets feel more connected and community-focused")</f>
        <v>To what extent do you agree or disagree with the following statements?: Local health services make high streets feel more connected and community-focused</v>
      </c>
      <c r="E207" s="18" t="str">
        <f>HYPERLINK("#'Full Results'!A1694", "1694")</f>
        <v>1694</v>
      </c>
      <c r="F207" t="s">
        <v>82</v>
      </c>
    </row>
    <row r="208" spans="3:6" x14ac:dyDescent="0.35">
      <c r="C208">
        <v>200</v>
      </c>
      <c r="D208" s="8" t="str">
        <f>HYPERLINK("#'Table 200'!A1", "To what extent do you agree or disagree with the following statements?: Local health services make high streets feel more vibrant and welcoming places")</f>
        <v>To what extent do you agree or disagree with the following statements?: Local health services make high streets feel more vibrant and welcoming places</v>
      </c>
      <c r="E208" s="18" t="str">
        <f>HYPERLINK("#'Full Results'!A1703", "1703")</f>
        <v>1703</v>
      </c>
      <c r="F208" t="s">
        <v>82</v>
      </c>
    </row>
    <row r="209" spans="3:6" x14ac:dyDescent="0.35">
      <c r="C209">
        <v>201</v>
      </c>
      <c r="D209" s="8" t="str">
        <f>HYPERLINK("#'Table 201'!A1", "To what extent do you agree or disagree with the following statements?: Local health services help reduce loneliness by giving people more everyday social contact")</f>
        <v>To what extent do you agree or disagree with the following statements?: Local health services help reduce loneliness by giving people more everyday social contact</v>
      </c>
      <c r="E209" s="18" t="str">
        <f>HYPERLINK("#'Full Results'!A1712", "1712")</f>
        <v>1712</v>
      </c>
      <c r="F209" t="s">
        <v>82</v>
      </c>
    </row>
    <row r="210" spans="3:6" x14ac:dyDescent="0.35">
      <c r="C210">
        <v>202</v>
      </c>
      <c r="D210" s="8" t="str">
        <f>HYPERLINK("#'Table 202'!A1", "To what extent do you agree or disagree with the following statements?: Health services on the high street help bring more people into the area and support local shops")</f>
        <v>To what extent do you agree or disagree with the following statements?: Health services on the high street help bring more people into the area and support local shops</v>
      </c>
      <c r="E210" s="18" t="str">
        <f>HYPERLINK("#'Full Results'!A1721", "1721")</f>
        <v>1721</v>
      </c>
      <c r="F210" t="s">
        <v>82</v>
      </c>
    </row>
    <row r="211" spans="3:6" x14ac:dyDescent="0.35">
      <c r="C211">
        <v>203</v>
      </c>
      <c r="D211" s="8" t="str">
        <f>HYPERLINK("#'Table 203'!A1", "To what extent do you agree or disagree with the following statements?: When healthcare is easier to access, people are more able to work and contribute to the local economy")</f>
        <v>To what extent do you agree or disagree with the following statements?: When healthcare is easier to access, people are more able to work and contribute to the local economy</v>
      </c>
      <c r="E211" s="18" t="str">
        <f>HYPERLINK("#'Full Results'!A1730", "1730")</f>
        <v>1730</v>
      </c>
      <c r="F211" t="s">
        <v>82</v>
      </c>
    </row>
    <row r="212" spans="3:6" x14ac:dyDescent="0.35">
      <c r="C212">
        <v>204</v>
      </c>
      <c r="D212" s="8" t="str">
        <f>HYPERLINK("#'Table 204'!A1", " Are you currently covered by a private healthcare plan, either through your employer or one that you personally pay for?")</f>
        <v xml:space="preserve"> Are you currently covered by a private healthcare plan, either through your employer or one that you personally pay for?</v>
      </c>
      <c r="E212" s="18" t="str">
        <f>HYPERLINK("#'Full Results'!A1739", "1739")</f>
        <v>1739</v>
      </c>
      <c r="F212" t="s">
        <v>82</v>
      </c>
    </row>
    <row r="213" spans="3:6" x14ac:dyDescent="0.35">
      <c r="C213">
        <v>205</v>
      </c>
      <c r="D213" s="8" t="str">
        <f>HYPERLINK("#'Table 205'!A1", " Do you currently have any ongoing health conditions or chronic illnesses that have lasted for longer than 6 months?")</f>
        <v xml:space="preserve"> Do you currently have any ongoing health conditions or chronic illnesses that have lasted for longer than 6 months?</v>
      </c>
      <c r="E213" s="18" t="str">
        <f>HYPERLINK("#'Full Results'!A1745", "1745")</f>
        <v>1745</v>
      </c>
      <c r="F213" t="s">
        <v>384</v>
      </c>
    </row>
    <row r="214" spans="3:6" x14ac:dyDescent="0.35">
      <c r="C214">
        <v>206</v>
      </c>
      <c r="D214" s="8" t="str">
        <f>HYPERLINK("#'Table 206'!A1", " Do you regularly collect medicines or prescriptions from a high street pharmacy?")</f>
        <v xml:space="preserve"> Do you regularly collect medicines or prescriptions from a high street pharmacy?</v>
      </c>
      <c r="E214" s="18" t="str">
        <f>HYPERLINK("#'Full Results'!A1751", "1751")</f>
        <v>1751</v>
      </c>
      <c r="F214" t="s">
        <v>384</v>
      </c>
    </row>
    <row r="215" spans="3:6" x14ac:dyDescent="0.35">
      <c r="C215">
        <v>207</v>
      </c>
      <c r="D215" s="8" t="str">
        <f>HYPERLINK("#'Table 207'!A1", " How would you describe your physical health at the moment?")</f>
        <v xml:space="preserve"> How would you describe your physical health at the moment?</v>
      </c>
      <c r="E215" s="18" t="str">
        <f>HYPERLINK("#'Full Results'!A1757", "1757")</f>
        <v>1757</v>
      </c>
      <c r="F215" t="s">
        <v>384</v>
      </c>
    </row>
    <row r="216" spans="3:6" x14ac:dyDescent="0.35">
      <c r="C216">
        <v>208</v>
      </c>
      <c r="D216" s="8" t="str">
        <f>HYPERLINK("#'Table 208'!A1", " And how would you describe your mental health at the moment?")</f>
        <v xml:space="preserve"> And how would you describe your mental health at the moment?</v>
      </c>
      <c r="E216" s="18" t="str">
        <f>HYPERLINK("#'Full Results'!A1766", "1766")</f>
        <v>1766</v>
      </c>
      <c r="F216" t="s">
        <v>82</v>
      </c>
    </row>
    <row r="217" spans="3:6" x14ac:dyDescent="0.35">
      <c r="C217">
        <v>209</v>
      </c>
      <c r="D217" s="8" t="str">
        <f>HYPERLINK("#'Table 209'!A1", " In the past year, since November 2024, how many days have you been unwell due to illness, injury, or another health condition that limited your ability to carry out normal activities? This could be from something mild like a common cold, or some...")</f>
        <v xml:space="preserve"> In the past year, since November 2024, how many days have you been unwell due to illness, injury, or another health condition that limited your ability to carry out normal activities? This could be from something mild like a common cold, or some...</v>
      </c>
      <c r="E217" s="18" t="str">
        <f>HYPERLINK("#'Full Results'!A1775", "1775")</f>
        <v>1775</v>
      </c>
      <c r="F217" t="s">
        <v>82</v>
      </c>
    </row>
    <row r="218" spans="3:6" x14ac:dyDescent="0.35">
      <c r="C218">
        <v>210</v>
      </c>
      <c r="D218" s="8" t="str">
        <f>HYPERLINK("#'Table 210'!A1", " In the past year, since November 2024, how many days off work have you taken due to sickness or poor health?   This could be from something mild like a common cold, or something more serious. Your best estimate will do.")</f>
        <v xml:space="preserve"> In the past year, since November 2024, how many days off work have you taken due to sickness or poor health?   This could be from something mild like a common cold, or something more serious. Your best estimate will do.</v>
      </c>
      <c r="E218" s="18" t="str">
        <f>HYPERLINK("#'Full Results'!A1789", "1789")</f>
        <v>1789</v>
      </c>
      <c r="F218" t="s">
        <v>626</v>
      </c>
    </row>
  </sheetData>
  <pageMargins left="0.7" right="0.7" top="0.75" bottom="0.75" header="0.3" footer="0.3"/>
  <pageSetup paperSize="9" orientation="portrait" horizontalDpi="300" verticalDpi="30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108</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103</v>
      </c>
      <c r="C9" s="14">
        <v>0.35341835860707699</v>
      </c>
      <c r="D9" s="14">
        <v>0.195534500589744</v>
      </c>
      <c r="E9" s="14">
        <v>0.50667135791362095</v>
      </c>
      <c r="F9" s="14"/>
      <c r="G9" s="14">
        <v>0.34813132781888501</v>
      </c>
      <c r="H9" s="14">
        <v>0.39850076742760698</v>
      </c>
      <c r="I9" s="14">
        <v>0.369804772888359</v>
      </c>
      <c r="J9" s="14">
        <v>0.35385354313240602</v>
      </c>
      <c r="K9" s="14">
        <v>0.33346876506753198</v>
      </c>
      <c r="L9" s="14">
        <v>0.31971483208998103</v>
      </c>
      <c r="M9" s="14"/>
      <c r="N9" s="14">
        <v>0.30831882987911002</v>
      </c>
      <c r="O9" s="14">
        <v>0.36574577760814397</v>
      </c>
      <c r="P9" s="14">
        <v>0.38958216391636302</v>
      </c>
      <c r="Q9" s="14">
        <v>0.35433695314067498</v>
      </c>
      <c r="R9" s="14"/>
      <c r="S9" s="14">
        <v>0.35557055181680502</v>
      </c>
      <c r="T9" s="14">
        <v>0.38356698005290901</v>
      </c>
      <c r="U9" s="14">
        <v>0.36909847595367101</v>
      </c>
      <c r="V9" s="14">
        <v>0.31866680443411499</v>
      </c>
      <c r="W9" s="14">
        <v>0.36785180208760598</v>
      </c>
      <c r="X9" s="14">
        <v>0.31347784990219502</v>
      </c>
      <c r="Y9" s="14">
        <v>0.36421338926128899</v>
      </c>
      <c r="Z9" s="14">
        <v>0.32005360963176799</v>
      </c>
      <c r="AA9" s="14">
        <v>0.37842816572849802</v>
      </c>
      <c r="AB9" s="14">
        <v>0.33760108823710799</v>
      </c>
      <c r="AC9" s="14">
        <v>0.35691103432021698</v>
      </c>
      <c r="AD9" s="14">
        <v>0.32678714678817899</v>
      </c>
      <c r="AE9" s="14"/>
      <c r="AF9" s="14">
        <v>0.35674282829374299</v>
      </c>
      <c r="AG9" s="14">
        <v>0.340172963828487</v>
      </c>
      <c r="AH9" s="14">
        <v>0.408228898215863</v>
      </c>
      <c r="AI9" s="14">
        <v>0.33571341935882898</v>
      </c>
      <c r="AJ9" s="14">
        <v>0.42158032057245698</v>
      </c>
      <c r="AK9" s="14"/>
      <c r="AL9" s="14">
        <v>0.35678406931092199</v>
      </c>
      <c r="AM9" s="14">
        <v>0.46770896638450599</v>
      </c>
      <c r="AN9" s="14">
        <v>0.10283952534316</v>
      </c>
      <c r="AO9" s="14"/>
      <c r="AP9" s="14">
        <v>0.33802756392326599</v>
      </c>
      <c r="AQ9" s="14">
        <v>0.365936862896584</v>
      </c>
      <c r="AR9" s="14"/>
      <c r="AS9" s="14">
        <v>0.32353474469159599</v>
      </c>
      <c r="AT9" s="14">
        <v>0.39657337038462398</v>
      </c>
      <c r="AU9" s="14"/>
      <c r="AV9" s="14">
        <v>0.39305405730882298</v>
      </c>
      <c r="AW9" s="14">
        <v>0.33830643328267601</v>
      </c>
      <c r="AX9" s="14"/>
      <c r="AY9" s="14">
        <v>0.35564092327833102</v>
      </c>
      <c r="AZ9" s="14">
        <v>0.41541228587071999</v>
      </c>
      <c r="BA9" s="14"/>
      <c r="BB9" s="14">
        <v>0.346316931499558</v>
      </c>
      <c r="BC9" s="14">
        <v>0.40411970797722802</v>
      </c>
    </row>
    <row r="10" spans="2:55" x14ac:dyDescent="0.35">
      <c r="B10" s="15" t="s">
        <v>104</v>
      </c>
      <c r="C10" s="14">
        <v>0.62631069230110503</v>
      </c>
      <c r="D10" s="14">
        <v>0.77973322852805704</v>
      </c>
      <c r="E10" s="14">
        <v>0.477354393095969</v>
      </c>
      <c r="F10" s="14"/>
      <c r="G10" s="14">
        <v>0.60779399261022504</v>
      </c>
      <c r="H10" s="14">
        <v>0.58130219295977803</v>
      </c>
      <c r="I10" s="14">
        <v>0.60954408477199096</v>
      </c>
      <c r="J10" s="14">
        <v>0.62924923432579105</v>
      </c>
      <c r="K10" s="14">
        <v>0.66038471437144397</v>
      </c>
      <c r="L10" s="14">
        <v>0.66379851420525504</v>
      </c>
      <c r="M10" s="14"/>
      <c r="N10" s="14">
        <v>0.67074963649334096</v>
      </c>
      <c r="O10" s="14">
        <v>0.60886854765062204</v>
      </c>
      <c r="P10" s="14">
        <v>0.59156246057397299</v>
      </c>
      <c r="Q10" s="14">
        <v>0.63001820432390299</v>
      </c>
      <c r="R10" s="14"/>
      <c r="S10" s="14">
        <v>0.59926380612038599</v>
      </c>
      <c r="T10" s="14">
        <v>0.59883584337301299</v>
      </c>
      <c r="U10" s="14">
        <v>0.602651637379506</v>
      </c>
      <c r="V10" s="14">
        <v>0.66477283925149699</v>
      </c>
      <c r="W10" s="14">
        <v>0.62583754603075104</v>
      </c>
      <c r="X10" s="14">
        <v>0.66569842295654003</v>
      </c>
      <c r="Y10" s="14">
        <v>0.61697622809755204</v>
      </c>
      <c r="Z10" s="14">
        <v>0.67994639036823201</v>
      </c>
      <c r="AA10" s="14">
        <v>0.61667122461113999</v>
      </c>
      <c r="AB10" s="14">
        <v>0.64997058983969203</v>
      </c>
      <c r="AC10" s="14">
        <v>0.61974594167177</v>
      </c>
      <c r="AD10" s="14">
        <v>0.63106467304082303</v>
      </c>
      <c r="AE10" s="14"/>
      <c r="AF10" s="14">
        <v>0.62589427690319099</v>
      </c>
      <c r="AG10" s="14">
        <v>0.63671886474735695</v>
      </c>
      <c r="AH10" s="14">
        <v>0.58135507308515999</v>
      </c>
      <c r="AI10" s="14">
        <v>0.64037360947034005</v>
      </c>
      <c r="AJ10" s="14">
        <v>0.56075336608366699</v>
      </c>
      <c r="AK10" s="14"/>
      <c r="AL10" s="14">
        <v>0.62373621964352</v>
      </c>
      <c r="AM10" s="14">
        <v>0.50784220379156197</v>
      </c>
      <c r="AN10" s="14">
        <v>0.87291557705730405</v>
      </c>
      <c r="AO10" s="14"/>
      <c r="AP10" s="14">
        <v>0.63865522336375502</v>
      </c>
      <c r="AQ10" s="14">
        <v>0.61727300488755299</v>
      </c>
      <c r="AR10" s="14"/>
      <c r="AS10" s="14">
        <v>0.65453311710670303</v>
      </c>
      <c r="AT10" s="14">
        <v>0.589728936925069</v>
      </c>
      <c r="AU10" s="14"/>
      <c r="AV10" s="14">
        <v>0.59175314372452703</v>
      </c>
      <c r="AW10" s="14">
        <v>0.64140613526105195</v>
      </c>
      <c r="AX10" s="14"/>
      <c r="AY10" s="14">
        <v>0.62391605918021598</v>
      </c>
      <c r="AZ10" s="14">
        <v>0.57483026202510401</v>
      </c>
      <c r="BA10" s="14"/>
      <c r="BB10" s="14">
        <v>0.63066247013418597</v>
      </c>
      <c r="BC10" s="14">
        <v>0.58127666944933698</v>
      </c>
    </row>
    <row r="11" spans="2:55" x14ac:dyDescent="0.35">
      <c r="B11" s="15" t="s">
        <v>105</v>
      </c>
      <c r="C11" s="20">
        <v>2.0270949091818102E-2</v>
      </c>
      <c r="D11" s="20">
        <v>2.4732270882198901E-2</v>
      </c>
      <c r="E11" s="20">
        <v>1.5974248990410101E-2</v>
      </c>
      <c r="F11" s="20"/>
      <c r="G11" s="20">
        <v>4.4074679570889799E-2</v>
      </c>
      <c r="H11" s="20">
        <v>2.0197039612615202E-2</v>
      </c>
      <c r="I11" s="20">
        <v>2.0651142339649899E-2</v>
      </c>
      <c r="J11" s="20">
        <v>1.6897222541803002E-2</v>
      </c>
      <c r="K11" s="20">
        <v>6.1465205610244499E-3</v>
      </c>
      <c r="L11" s="20">
        <v>1.64866537047638E-2</v>
      </c>
      <c r="M11" s="20"/>
      <c r="N11" s="20">
        <v>2.0931533627549001E-2</v>
      </c>
      <c r="O11" s="20">
        <v>2.5385674741234699E-2</v>
      </c>
      <c r="P11" s="20">
        <v>1.8855375509663801E-2</v>
      </c>
      <c r="Q11" s="20">
        <v>1.56448425354218E-2</v>
      </c>
      <c r="R11" s="20"/>
      <c r="S11" s="20">
        <v>4.5165642062808299E-2</v>
      </c>
      <c r="T11" s="20">
        <v>1.75971765740775E-2</v>
      </c>
      <c r="U11" s="20">
        <v>2.8249886666823699E-2</v>
      </c>
      <c r="V11" s="20">
        <v>1.6560356314387899E-2</v>
      </c>
      <c r="W11" s="20">
        <v>6.3106518816427497E-3</v>
      </c>
      <c r="X11" s="20">
        <v>2.08237271412645E-2</v>
      </c>
      <c r="Y11" s="20">
        <v>1.8810382641158498E-2</v>
      </c>
      <c r="Z11" s="20">
        <v>0</v>
      </c>
      <c r="AA11" s="20">
        <v>4.9006096603620899E-3</v>
      </c>
      <c r="AB11" s="20">
        <v>1.2428321923200199E-2</v>
      </c>
      <c r="AC11" s="20">
        <v>2.33430240080123E-2</v>
      </c>
      <c r="AD11" s="20">
        <v>4.2148180170998098E-2</v>
      </c>
      <c r="AE11" s="20"/>
      <c r="AF11" s="20">
        <v>1.73628948030667E-2</v>
      </c>
      <c r="AG11" s="20">
        <v>2.3108171424155999E-2</v>
      </c>
      <c r="AH11" s="20">
        <v>1.0416028698977E-2</v>
      </c>
      <c r="AI11" s="20">
        <v>2.3912971170831201E-2</v>
      </c>
      <c r="AJ11" s="20">
        <v>1.7666313343876399E-2</v>
      </c>
      <c r="AK11" s="20"/>
      <c r="AL11" s="20">
        <v>1.9479711045557999E-2</v>
      </c>
      <c r="AM11" s="20">
        <v>2.4448829823931598E-2</v>
      </c>
      <c r="AN11" s="20">
        <v>2.4244897599536099E-2</v>
      </c>
      <c r="AO11" s="20"/>
      <c r="AP11" s="20">
        <v>2.33172127129786E-2</v>
      </c>
      <c r="AQ11" s="20">
        <v>1.67901322158629E-2</v>
      </c>
      <c r="AR11" s="20"/>
      <c r="AS11" s="20">
        <v>2.1932138201700702E-2</v>
      </c>
      <c r="AT11" s="20">
        <v>1.3697692690307101E-2</v>
      </c>
      <c r="AU11" s="20"/>
      <c r="AV11" s="20">
        <v>1.5192798966650401E-2</v>
      </c>
      <c r="AW11" s="20">
        <v>2.02874314562724E-2</v>
      </c>
      <c r="AX11" s="20"/>
      <c r="AY11" s="20">
        <v>2.0443017541452599E-2</v>
      </c>
      <c r="AZ11" s="20">
        <v>9.7574521041757407E-3</v>
      </c>
      <c r="BA11" s="20"/>
      <c r="BB11" s="20">
        <v>2.3020598366256102E-2</v>
      </c>
      <c r="BC11" s="20">
        <v>1.46036225734352E-2</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596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540</v>
      </c>
      <c r="C9" s="14">
        <v>0.38339334196552999</v>
      </c>
      <c r="D9" s="14">
        <v>0.33906970791389102</v>
      </c>
      <c r="E9" s="14">
        <v>0.42686327116429101</v>
      </c>
      <c r="F9" s="14"/>
      <c r="G9" s="14">
        <v>0.37104342682311803</v>
      </c>
      <c r="H9" s="14">
        <v>0.46992001423685897</v>
      </c>
      <c r="I9" s="14">
        <v>0.40516867199871698</v>
      </c>
      <c r="J9" s="14">
        <v>0.40059127123128202</v>
      </c>
      <c r="K9" s="14">
        <v>0.38838944516212498</v>
      </c>
      <c r="L9" s="14">
        <v>0.28568411672881799</v>
      </c>
      <c r="M9" s="14"/>
      <c r="N9" s="14">
        <v>0.404843348065201</v>
      </c>
      <c r="O9" s="14">
        <v>0.336904481736511</v>
      </c>
      <c r="P9" s="14">
        <v>0.39849340778397302</v>
      </c>
      <c r="Q9" s="14">
        <v>0.39237275044408398</v>
      </c>
      <c r="R9" s="14"/>
      <c r="S9" s="14">
        <v>0.38974280460661898</v>
      </c>
      <c r="T9" s="14">
        <v>0.38731514852299398</v>
      </c>
      <c r="U9" s="14">
        <v>0.393457685671326</v>
      </c>
      <c r="V9" s="14">
        <v>0.36867114360804398</v>
      </c>
      <c r="W9" s="14">
        <v>0.40292406669007202</v>
      </c>
      <c r="X9" s="14">
        <v>0.42283563565448701</v>
      </c>
      <c r="Y9" s="14">
        <v>0.33263106195970699</v>
      </c>
      <c r="Z9" s="14">
        <v>0.38173246515182002</v>
      </c>
      <c r="AA9" s="14">
        <v>0.42720420560100802</v>
      </c>
      <c r="AB9" s="14">
        <v>0.351750865265677</v>
      </c>
      <c r="AC9" s="14">
        <v>0.44339442950907998</v>
      </c>
      <c r="AD9" s="14">
        <v>0.163513263583455</v>
      </c>
      <c r="AE9" s="14"/>
      <c r="AF9" s="14">
        <v>0.35220433105062798</v>
      </c>
      <c r="AG9" s="14">
        <v>0.46662669529418899</v>
      </c>
      <c r="AH9" s="14">
        <v>0.348809808823279</v>
      </c>
      <c r="AI9" s="14">
        <v>0.32406985762806201</v>
      </c>
      <c r="AJ9" s="14">
        <v>0.38356886634845899</v>
      </c>
      <c r="AK9" s="14"/>
      <c r="AL9" s="14">
        <v>0.38222293480937303</v>
      </c>
      <c r="AM9" s="14">
        <v>0.43608179088654903</v>
      </c>
      <c r="AN9" s="14">
        <v>0.30697814496973103</v>
      </c>
      <c r="AO9" s="14"/>
      <c r="AP9" s="14">
        <v>0.35442038858414299</v>
      </c>
      <c r="AQ9" s="14">
        <v>0.40649213866895201</v>
      </c>
      <c r="AR9" s="14"/>
      <c r="AS9" s="14">
        <v>0.38773542784459802</v>
      </c>
      <c r="AT9" s="14">
        <v>0.37964091228660202</v>
      </c>
      <c r="AU9" s="14"/>
      <c r="AV9" s="14">
        <v>0.44518241194150199</v>
      </c>
      <c r="AW9" s="14">
        <v>0.36777784832618898</v>
      </c>
      <c r="AX9" s="14"/>
      <c r="AY9" s="14">
        <v>0.41023642411963601</v>
      </c>
      <c r="AZ9" s="14">
        <v>0.375052025145584</v>
      </c>
      <c r="BA9" s="14"/>
      <c r="BB9" s="14">
        <v>0.38947258387960398</v>
      </c>
      <c r="BC9" s="14">
        <v>0.42797592759310399</v>
      </c>
    </row>
    <row r="10" spans="2:55" x14ac:dyDescent="0.35">
      <c r="B10" s="15" t="s">
        <v>541</v>
      </c>
      <c r="C10" s="14">
        <v>0.42847615208322598</v>
      </c>
      <c r="D10" s="14">
        <v>0.437461012939587</v>
      </c>
      <c r="E10" s="14">
        <v>0.41895988751562102</v>
      </c>
      <c r="F10" s="14"/>
      <c r="G10" s="14">
        <v>0.41640506558764501</v>
      </c>
      <c r="H10" s="14">
        <v>0.37824324502920498</v>
      </c>
      <c r="I10" s="14">
        <v>0.441618998440998</v>
      </c>
      <c r="J10" s="14">
        <v>0.43909141789839701</v>
      </c>
      <c r="K10" s="14">
        <v>0.412740922600558</v>
      </c>
      <c r="L10" s="14">
        <v>0.468815828238131</v>
      </c>
      <c r="M10" s="14"/>
      <c r="N10" s="14">
        <v>0.40898113789678903</v>
      </c>
      <c r="O10" s="14">
        <v>0.468094654403794</v>
      </c>
      <c r="P10" s="14">
        <v>0.435003430255056</v>
      </c>
      <c r="Q10" s="14">
        <v>0.404029205850652</v>
      </c>
      <c r="R10" s="14"/>
      <c r="S10" s="14">
        <v>0.42096344501588301</v>
      </c>
      <c r="T10" s="14">
        <v>0.41674965246555201</v>
      </c>
      <c r="U10" s="14">
        <v>0.39301839030213098</v>
      </c>
      <c r="V10" s="14">
        <v>0.43239278034841899</v>
      </c>
      <c r="W10" s="14">
        <v>0.50206452895573395</v>
      </c>
      <c r="X10" s="14">
        <v>0.38452336117230501</v>
      </c>
      <c r="Y10" s="14">
        <v>0.50118700212845602</v>
      </c>
      <c r="Z10" s="14">
        <v>0.44515745520967598</v>
      </c>
      <c r="AA10" s="14">
        <v>0.384604124506992</v>
      </c>
      <c r="AB10" s="14">
        <v>0.432295465699785</v>
      </c>
      <c r="AC10" s="14">
        <v>0.35870216276178102</v>
      </c>
      <c r="AD10" s="14">
        <v>0.60560136768267303</v>
      </c>
      <c r="AE10" s="14"/>
      <c r="AF10" s="14">
        <v>0.43656658723172398</v>
      </c>
      <c r="AG10" s="14">
        <v>0.39643862283438702</v>
      </c>
      <c r="AH10" s="14">
        <v>0.42951731792534398</v>
      </c>
      <c r="AI10" s="14">
        <v>0.43985979084261601</v>
      </c>
      <c r="AJ10" s="14">
        <v>0.407695300252851</v>
      </c>
      <c r="AK10" s="14"/>
      <c r="AL10" s="14">
        <v>0.442504002190449</v>
      </c>
      <c r="AM10" s="14">
        <v>0.35939980960995399</v>
      </c>
      <c r="AN10" s="14">
        <v>0.34918684872815398</v>
      </c>
      <c r="AO10" s="14"/>
      <c r="AP10" s="14">
        <v>0.44085870880033701</v>
      </c>
      <c r="AQ10" s="14">
        <v>0.42182126163924699</v>
      </c>
      <c r="AR10" s="14"/>
      <c r="AS10" s="14">
        <v>0.43138295200580401</v>
      </c>
      <c r="AT10" s="14">
        <v>0.42631346306374202</v>
      </c>
      <c r="AU10" s="14"/>
      <c r="AV10" s="14">
        <v>0.38216689810433502</v>
      </c>
      <c r="AW10" s="14">
        <v>0.44246458768404201</v>
      </c>
      <c r="AX10" s="14"/>
      <c r="AY10" s="14">
        <v>0.42173905209625001</v>
      </c>
      <c r="AZ10" s="14">
        <v>0.45187974048304902</v>
      </c>
      <c r="BA10" s="14"/>
      <c r="BB10" s="14">
        <v>0.43657136262396701</v>
      </c>
      <c r="BC10" s="14">
        <v>0.40274891649154498</v>
      </c>
    </row>
    <row r="11" spans="2:55" x14ac:dyDescent="0.35">
      <c r="B11" s="15" t="s">
        <v>542</v>
      </c>
      <c r="C11" s="14">
        <v>0.13890579489410401</v>
      </c>
      <c r="D11" s="14">
        <v>0.161912893180893</v>
      </c>
      <c r="E11" s="14">
        <v>0.116848802680732</v>
      </c>
      <c r="F11" s="14"/>
      <c r="G11" s="14">
        <v>0.16450530769925401</v>
      </c>
      <c r="H11" s="14">
        <v>0.11977807008404701</v>
      </c>
      <c r="I11" s="14">
        <v>9.6731036076468005E-2</v>
      </c>
      <c r="J11" s="14">
        <v>0.127015123381016</v>
      </c>
      <c r="K11" s="14">
        <v>0.167430322994261</v>
      </c>
      <c r="L11" s="14">
        <v>0.16246147016958001</v>
      </c>
      <c r="M11" s="14"/>
      <c r="N11" s="14">
        <v>0.12259042393112</v>
      </c>
      <c r="O11" s="14">
        <v>0.14083966234142201</v>
      </c>
      <c r="P11" s="14">
        <v>0.12997661815619799</v>
      </c>
      <c r="Q11" s="14">
        <v>0.16345878307637701</v>
      </c>
      <c r="R11" s="14"/>
      <c r="S11" s="14">
        <v>0.141389682802361</v>
      </c>
      <c r="T11" s="14">
        <v>0.12930842283171101</v>
      </c>
      <c r="U11" s="14">
        <v>0.14878466739245899</v>
      </c>
      <c r="V11" s="14">
        <v>0.13664268019912801</v>
      </c>
      <c r="W11" s="14">
        <v>7.4545026507149503E-2</v>
      </c>
      <c r="X11" s="14">
        <v>0.116135350132054</v>
      </c>
      <c r="Y11" s="14">
        <v>0.14112790028178701</v>
      </c>
      <c r="Z11" s="14">
        <v>0.10834713429925701</v>
      </c>
      <c r="AA11" s="14">
        <v>0.154867596570511</v>
      </c>
      <c r="AB11" s="14">
        <v>0.181195103865359</v>
      </c>
      <c r="AC11" s="14">
        <v>0.15299370283764699</v>
      </c>
      <c r="AD11" s="14">
        <v>0.19337988349619101</v>
      </c>
      <c r="AE11" s="14"/>
      <c r="AF11" s="14">
        <v>0.15679449162430401</v>
      </c>
      <c r="AG11" s="14">
        <v>9.7885380522430093E-2</v>
      </c>
      <c r="AH11" s="14">
        <v>0.131333997915036</v>
      </c>
      <c r="AI11" s="14">
        <v>0.17946230942208899</v>
      </c>
      <c r="AJ11" s="14">
        <v>0.17804329183348999</v>
      </c>
      <c r="AK11" s="14"/>
      <c r="AL11" s="14">
        <v>0.12859592164057901</v>
      </c>
      <c r="AM11" s="14">
        <v>0.172959165877732</v>
      </c>
      <c r="AN11" s="14">
        <v>0.22675573123137099</v>
      </c>
      <c r="AO11" s="14"/>
      <c r="AP11" s="14">
        <v>0.14745234289662301</v>
      </c>
      <c r="AQ11" s="14">
        <v>0.12765388970257699</v>
      </c>
      <c r="AR11" s="14"/>
      <c r="AS11" s="14">
        <v>0.13759761702525899</v>
      </c>
      <c r="AT11" s="14">
        <v>0.136223466363012</v>
      </c>
      <c r="AU11" s="14"/>
      <c r="AV11" s="14">
        <v>0.12635147887466799</v>
      </c>
      <c r="AW11" s="14">
        <v>0.13935116101631301</v>
      </c>
      <c r="AX11" s="14"/>
      <c r="AY11" s="14">
        <v>0.120163624506814</v>
      </c>
      <c r="AZ11" s="14">
        <v>0.111412976195497</v>
      </c>
      <c r="BA11" s="14"/>
      <c r="BB11" s="14">
        <v>0.12722209387654099</v>
      </c>
      <c r="BC11" s="14">
        <v>0.118162251178142</v>
      </c>
    </row>
    <row r="12" spans="2:55" x14ac:dyDescent="0.35">
      <c r="B12" s="15" t="s">
        <v>594</v>
      </c>
      <c r="C12" s="14">
        <v>2.72371005987554E-2</v>
      </c>
      <c r="D12" s="14">
        <v>3.4733920921439003E-2</v>
      </c>
      <c r="E12" s="14">
        <v>1.9996820603278301E-2</v>
      </c>
      <c r="F12" s="14"/>
      <c r="G12" s="14">
        <v>3.0497850605685901E-2</v>
      </c>
      <c r="H12" s="14">
        <v>1.6380033665822399E-2</v>
      </c>
      <c r="I12" s="14">
        <v>4.1481565028564302E-2</v>
      </c>
      <c r="J12" s="14">
        <v>1.3880589431682199E-2</v>
      </c>
      <c r="K12" s="14">
        <v>1.2228349340929499E-2</v>
      </c>
      <c r="L12" s="14">
        <v>4.3313986251770201E-2</v>
      </c>
      <c r="M12" s="14"/>
      <c r="N12" s="14">
        <v>4.2020667558530497E-2</v>
      </c>
      <c r="O12" s="14">
        <v>2.6199413090293801E-2</v>
      </c>
      <c r="P12" s="14">
        <v>1.5839030183088701E-2</v>
      </c>
      <c r="Q12" s="14">
        <v>2.25892461929647E-2</v>
      </c>
      <c r="R12" s="14"/>
      <c r="S12" s="14">
        <v>3.2458516194486101E-2</v>
      </c>
      <c r="T12" s="14">
        <v>2.9980164307973501E-2</v>
      </c>
      <c r="U12" s="14">
        <v>4.3384075332152598E-2</v>
      </c>
      <c r="V12" s="14">
        <v>3.13071109344355E-2</v>
      </c>
      <c r="W12" s="14">
        <v>1.44821028258887E-2</v>
      </c>
      <c r="X12" s="14">
        <v>4.5384102931608397E-2</v>
      </c>
      <c r="Y12" s="14">
        <v>1.9399015333064502E-2</v>
      </c>
      <c r="Z12" s="14">
        <v>3.9426108590710003E-2</v>
      </c>
      <c r="AA12" s="14">
        <v>7.8629798392333E-3</v>
      </c>
      <c r="AB12" s="14">
        <v>1.87151267668248E-2</v>
      </c>
      <c r="AC12" s="14">
        <v>1.2175899747569901E-2</v>
      </c>
      <c r="AD12" s="14">
        <v>3.7505485237680602E-2</v>
      </c>
      <c r="AE12" s="14"/>
      <c r="AF12" s="14">
        <v>3.7171332123899101E-2</v>
      </c>
      <c r="AG12" s="14">
        <v>2.0403642910570001E-2</v>
      </c>
      <c r="AH12" s="14">
        <v>5.2831815046073101E-2</v>
      </c>
      <c r="AI12" s="14">
        <v>1.23389915845473E-2</v>
      </c>
      <c r="AJ12" s="14">
        <v>3.0692541565200099E-2</v>
      </c>
      <c r="AK12" s="14"/>
      <c r="AL12" s="14">
        <v>2.60226944443115E-2</v>
      </c>
      <c r="AM12" s="14">
        <v>2.0786666302163699E-2</v>
      </c>
      <c r="AN12" s="14">
        <v>5.6096066210361499E-2</v>
      </c>
      <c r="AO12" s="14"/>
      <c r="AP12" s="14">
        <v>2.5166777308207301E-2</v>
      </c>
      <c r="AQ12" s="14">
        <v>2.9770215592466499E-2</v>
      </c>
      <c r="AR12" s="14"/>
      <c r="AS12" s="14">
        <v>2.3184544020722599E-2</v>
      </c>
      <c r="AT12" s="14">
        <v>3.4166999051307601E-2</v>
      </c>
      <c r="AU12" s="14"/>
      <c r="AV12" s="14">
        <v>2.7691338246171999E-2</v>
      </c>
      <c r="AW12" s="14">
        <v>2.80445990546528E-2</v>
      </c>
      <c r="AX12" s="14"/>
      <c r="AY12" s="14">
        <v>2.7538505940537399E-2</v>
      </c>
      <c r="AZ12" s="14">
        <v>3.3413836820207501E-2</v>
      </c>
      <c r="BA12" s="14"/>
      <c r="BB12" s="14">
        <v>2.48319325368931E-2</v>
      </c>
      <c r="BC12" s="14">
        <v>3.0111652993612702E-2</v>
      </c>
    </row>
    <row r="13" spans="2:55" x14ac:dyDescent="0.35">
      <c r="B13" s="15" t="s">
        <v>544</v>
      </c>
      <c r="C13" s="14">
        <v>6.2340375240919196E-3</v>
      </c>
      <c r="D13" s="14">
        <v>7.87736227836725E-3</v>
      </c>
      <c r="E13" s="14">
        <v>4.6477229183336504E-3</v>
      </c>
      <c r="F13" s="14"/>
      <c r="G13" s="14">
        <v>9.6478615553951801E-3</v>
      </c>
      <c r="H13" s="14">
        <v>1.1695243269966699E-2</v>
      </c>
      <c r="I13" s="14">
        <v>0</v>
      </c>
      <c r="J13" s="14">
        <v>5.6471998819211796E-3</v>
      </c>
      <c r="K13" s="14">
        <v>0</v>
      </c>
      <c r="L13" s="14">
        <v>9.2344286729457003E-3</v>
      </c>
      <c r="M13" s="14"/>
      <c r="N13" s="14">
        <v>5.1856146174369703E-3</v>
      </c>
      <c r="O13" s="14">
        <v>6.9002314581892996E-3</v>
      </c>
      <c r="P13" s="14">
        <v>7.7919130460888603E-3</v>
      </c>
      <c r="Q13" s="14">
        <v>5.3537778424903896E-3</v>
      </c>
      <c r="R13" s="14"/>
      <c r="S13" s="14">
        <v>3.4398667643097498E-3</v>
      </c>
      <c r="T13" s="14">
        <v>1.1373445943605801E-2</v>
      </c>
      <c r="U13" s="14">
        <v>5.41344925762234E-3</v>
      </c>
      <c r="V13" s="14">
        <v>1.4930084075470199E-2</v>
      </c>
      <c r="W13" s="14">
        <v>5.9842750211558E-3</v>
      </c>
      <c r="X13" s="14">
        <v>1.1714572470983601E-2</v>
      </c>
      <c r="Y13" s="14">
        <v>0</v>
      </c>
      <c r="Z13" s="14">
        <v>0</v>
      </c>
      <c r="AA13" s="14">
        <v>4.8522242412121002E-3</v>
      </c>
      <c r="AB13" s="14">
        <v>0</v>
      </c>
      <c r="AC13" s="14">
        <v>9.8675661687450695E-3</v>
      </c>
      <c r="AD13" s="14">
        <v>0</v>
      </c>
      <c r="AE13" s="14"/>
      <c r="AF13" s="14">
        <v>4.4474818273819404E-3</v>
      </c>
      <c r="AG13" s="14">
        <v>5.7523301670255904E-3</v>
      </c>
      <c r="AH13" s="14">
        <v>1.6830922409993E-2</v>
      </c>
      <c r="AI13" s="14">
        <v>8.2448621107815302E-3</v>
      </c>
      <c r="AJ13" s="14">
        <v>0</v>
      </c>
      <c r="AK13" s="14"/>
      <c r="AL13" s="14">
        <v>6.8823659392551499E-3</v>
      </c>
      <c r="AM13" s="14">
        <v>4.4936858655078502E-3</v>
      </c>
      <c r="AN13" s="14">
        <v>0</v>
      </c>
      <c r="AO13" s="14"/>
      <c r="AP13" s="14">
        <v>8.9678819144456794E-3</v>
      </c>
      <c r="AQ13" s="14">
        <v>4.1546728559948296E-3</v>
      </c>
      <c r="AR13" s="14"/>
      <c r="AS13" s="14">
        <v>9.2577444889251799E-3</v>
      </c>
      <c r="AT13" s="14">
        <v>1.07572028574893E-3</v>
      </c>
      <c r="AU13" s="14"/>
      <c r="AV13" s="14">
        <v>9.5797523809859706E-3</v>
      </c>
      <c r="AW13" s="14">
        <v>5.3736656862536803E-3</v>
      </c>
      <c r="AX13" s="14"/>
      <c r="AY13" s="14">
        <v>7.5360003218067802E-3</v>
      </c>
      <c r="AZ13" s="14">
        <v>4.9215230615146498E-3</v>
      </c>
      <c r="BA13" s="14"/>
      <c r="BB13" s="14">
        <v>7.7713888800458901E-3</v>
      </c>
      <c r="BC13" s="14">
        <v>7.6399931051397496E-3</v>
      </c>
    </row>
    <row r="14" spans="2:55" x14ac:dyDescent="0.35">
      <c r="B14" s="15" t="s">
        <v>205</v>
      </c>
      <c r="C14" s="20">
        <v>1.57535729342928E-2</v>
      </c>
      <c r="D14" s="20">
        <v>1.89451027658224E-2</v>
      </c>
      <c r="E14" s="20">
        <v>1.26834951177441E-2</v>
      </c>
      <c r="F14" s="20"/>
      <c r="G14" s="20">
        <v>7.9004877289014196E-3</v>
      </c>
      <c r="H14" s="20">
        <v>3.98339371409986E-3</v>
      </c>
      <c r="I14" s="20">
        <v>1.49997284552529E-2</v>
      </c>
      <c r="J14" s="20">
        <v>1.3774398175701299E-2</v>
      </c>
      <c r="K14" s="20">
        <v>1.92109599021268E-2</v>
      </c>
      <c r="L14" s="20">
        <v>3.0490169938754998E-2</v>
      </c>
      <c r="M14" s="20"/>
      <c r="N14" s="20">
        <v>1.6378807930922501E-2</v>
      </c>
      <c r="O14" s="20">
        <v>2.1061556969789001E-2</v>
      </c>
      <c r="P14" s="20">
        <v>1.2895600575595301E-2</v>
      </c>
      <c r="Q14" s="20">
        <v>1.21962365934321E-2</v>
      </c>
      <c r="R14" s="20"/>
      <c r="S14" s="20">
        <v>1.2005684616340301E-2</v>
      </c>
      <c r="T14" s="20">
        <v>2.5273165928164001E-2</v>
      </c>
      <c r="U14" s="20">
        <v>1.5941732044307901E-2</v>
      </c>
      <c r="V14" s="20">
        <v>1.6056200834503501E-2</v>
      </c>
      <c r="W14" s="20">
        <v>0</v>
      </c>
      <c r="X14" s="20">
        <v>1.9406977638562601E-2</v>
      </c>
      <c r="Y14" s="20">
        <v>5.6550202969856897E-3</v>
      </c>
      <c r="Z14" s="20">
        <v>2.5336836748536699E-2</v>
      </c>
      <c r="AA14" s="20">
        <v>2.0608869241044402E-2</v>
      </c>
      <c r="AB14" s="20">
        <v>1.6043438402354199E-2</v>
      </c>
      <c r="AC14" s="20">
        <v>2.2866238975176201E-2</v>
      </c>
      <c r="AD14" s="20">
        <v>0</v>
      </c>
      <c r="AE14" s="20"/>
      <c r="AF14" s="20">
        <v>1.2815776142062999E-2</v>
      </c>
      <c r="AG14" s="20">
        <v>1.2893328271398699E-2</v>
      </c>
      <c r="AH14" s="20">
        <v>2.0676137880274899E-2</v>
      </c>
      <c r="AI14" s="20">
        <v>3.6024188411904502E-2</v>
      </c>
      <c r="AJ14" s="20">
        <v>0</v>
      </c>
      <c r="AK14" s="20"/>
      <c r="AL14" s="20">
        <v>1.37720809760322E-2</v>
      </c>
      <c r="AM14" s="20">
        <v>6.2788814580941304E-3</v>
      </c>
      <c r="AN14" s="20">
        <v>6.0983208860382603E-2</v>
      </c>
      <c r="AO14" s="20"/>
      <c r="AP14" s="20">
        <v>2.3133900496244201E-2</v>
      </c>
      <c r="AQ14" s="20">
        <v>1.0107821540762899E-2</v>
      </c>
      <c r="AR14" s="20"/>
      <c r="AS14" s="20">
        <v>1.0841714614691E-2</v>
      </c>
      <c r="AT14" s="20">
        <v>2.2579438949587201E-2</v>
      </c>
      <c r="AU14" s="20"/>
      <c r="AV14" s="20">
        <v>9.0281204523374008E-3</v>
      </c>
      <c r="AW14" s="20">
        <v>1.6988138232550399E-2</v>
      </c>
      <c r="AX14" s="20"/>
      <c r="AY14" s="20">
        <v>1.2786393014955299E-2</v>
      </c>
      <c r="AZ14" s="20">
        <v>2.3319898294147101E-2</v>
      </c>
      <c r="BA14" s="20"/>
      <c r="BB14" s="20">
        <v>1.41306382029492E-2</v>
      </c>
      <c r="BC14" s="20">
        <v>1.3361258638456001E-2</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597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540</v>
      </c>
      <c r="C9" s="14">
        <v>0.40164665347282302</v>
      </c>
      <c r="D9" s="14">
        <v>0.34885196334433899</v>
      </c>
      <c r="E9" s="14">
        <v>0.451438214103147</v>
      </c>
      <c r="F9" s="14"/>
      <c r="G9" s="14">
        <v>0.39192019205798501</v>
      </c>
      <c r="H9" s="14">
        <v>0.48921508482412901</v>
      </c>
      <c r="I9" s="14">
        <v>0.35495643809574801</v>
      </c>
      <c r="J9" s="14">
        <v>0.43268452126914497</v>
      </c>
      <c r="K9" s="14">
        <v>0.39596896633471301</v>
      </c>
      <c r="L9" s="14">
        <v>0.35294075014841397</v>
      </c>
      <c r="M9" s="14"/>
      <c r="N9" s="14">
        <v>0.41442305525961198</v>
      </c>
      <c r="O9" s="14">
        <v>0.369521995774725</v>
      </c>
      <c r="P9" s="14">
        <v>0.43757198179881202</v>
      </c>
      <c r="Q9" s="14">
        <v>0.38882027011947401</v>
      </c>
      <c r="R9" s="14"/>
      <c r="S9" s="14">
        <v>0.37509483627418</v>
      </c>
      <c r="T9" s="14">
        <v>0.41984743860625601</v>
      </c>
      <c r="U9" s="14">
        <v>0.44309495446161601</v>
      </c>
      <c r="V9" s="14">
        <v>0.38786991011446997</v>
      </c>
      <c r="W9" s="14">
        <v>0.39400442863669199</v>
      </c>
      <c r="X9" s="14">
        <v>0.42547842182229401</v>
      </c>
      <c r="Y9" s="14">
        <v>0.36266137505157803</v>
      </c>
      <c r="Z9" s="14">
        <v>0.40493518820086599</v>
      </c>
      <c r="AA9" s="14">
        <v>0.44142456418222698</v>
      </c>
      <c r="AB9" s="14">
        <v>0.40902847241405199</v>
      </c>
      <c r="AC9" s="14">
        <v>0.43554450056612598</v>
      </c>
      <c r="AD9" s="14">
        <v>0.200409478368093</v>
      </c>
      <c r="AE9" s="14"/>
      <c r="AF9" s="14">
        <v>0.40522172657286898</v>
      </c>
      <c r="AG9" s="14">
        <v>0.461863224909349</v>
      </c>
      <c r="AH9" s="14">
        <v>0.33226751879613697</v>
      </c>
      <c r="AI9" s="14">
        <v>0.33648849846568801</v>
      </c>
      <c r="AJ9" s="14">
        <v>0.45477084376100002</v>
      </c>
      <c r="AK9" s="14"/>
      <c r="AL9" s="14">
        <v>0.39177580265800599</v>
      </c>
      <c r="AM9" s="14">
        <v>0.51167411222182402</v>
      </c>
      <c r="AN9" s="14">
        <v>0.34875906304655602</v>
      </c>
      <c r="AO9" s="14"/>
      <c r="AP9" s="14">
        <v>0.36301154892162102</v>
      </c>
      <c r="AQ9" s="14">
        <v>0.43317742671610099</v>
      </c>
      <c r="AR9" s="14"/>
      <c r="AS9" s="14">
        <v>0.39747730680181398</v>
      </c>
      <c r="AT9" s="14">
        <v>0.407879361853065</v>
      </c>
      <c r="AU9" s="14"/>
      <c r="AV9" s="14">
        <v>0.43536770773920902</v>
      </c>
      <c r="AW9" s="14">
        <v>0.39470171924089198</v>
      </c>
      <c r="AX9" s="14"/>
      <c r="AY9" s="14">
        <v>0.42315741445598198</v>
      </c>
      <c r="AZ9" s="14">
        <v>0.37903630951435902</v>
      </c>
      <c r="BA9" s="14"/>
      <c r="BB9" s="14">
        <v>0.41237208679916298</v>
      </c>
      <c r="BC9" s="14">
        <v>0.432330188309695</v>
      </c>
    </row>
    <row r="10" spans="2:55" x14ac:dyDescent="0.35">
      <c r="B10" s="15" t="s">
        <v>541</v>
      </c>
      <c r="C10" s="14">
        <v>0.41514429332527403</v>
      </c>
      <c r="D10" s="14">
        <v>0.44238216783531797</v>
      </c>
      <c r="E10" s="14">
        <v>0.38976906512038301</v>
      </c>
      <c r="F10" s="14"/>
      <c r="G10" s="14">
        <v>0.39896915019486801</v>
      </c>
      <c r="H10" s="14">
        <v>0.35007928752911599</v>
      </c>
      <c r="I10" s="14">
        <v>0.48763772199948302</v>
      </c>
      <c r="J10" s="14">
        <v>0.41357606814007097</v>
      </c>
      <c r="K10" s="14">
        <v>0.43150729593372</v>
      </c>
      <c r="L10" s="14">
        <v>0.41044292935444099</v>
      </c>
      <c r="M10" s="14"/>
      <c r="N10" s="14">
        <v>0.43046054142183798</v>
      </c>
      <c r="O10" s="14">
        <v>0.41109407695016797</v>
      </c>
      <c r="P10" s="14">
        <v>0.41132832990652402</v>
      </c>
      <c r="Q10" s="14">
        <v>0.40558494059873701</v>
      </c>
      <c r="R10" s="14"/>
      <c r="S10" s="14">
        <v>0.43965685871912003</v>
      </c>
      <c r="T10" s="14">
        <v>0.421645267157645</v>
      </c>
      <c r="U10" s="14">
        <v>0.33823523574238301</v>
      </c>
      <c r="V10" s="14">
        <v>0.39858837082423398</v>
      </c>
      <c r="W10" s="14">
        <v>0.45286736141850997</v>
      </c>
      <c r="X10" s="14">
        <v>0.339682789677555</v>
      </c>
      <c r="Y10" s="14">
        <v>0.45726725064799301</v>
      </c>
      <c r="Z10" s="14">
        <v>0.44216737236252301</v>
      </c>
      <c r="AA10" s="14">
        <v>0.39076363147621201</v>
      </c>
      <c r="AB10" s="14">
        <v>0.42041072704870702</v>
      </c>
      <c r="AC10" s="14">
        <v>0.42324609979974898</v>
      </c>
      <c r="AD10" s="14">
        <v>0.57534549972762505</v>
      </c>
      <c r="AE10" s="14"/>
      <c r="AF10" s="14">
        <v>0.39173637323778898</v>
      </c>
      <c r="AG10" s="14">
        <v>0.40286331957509403</v>
      </c>
      <c r="AH10" s="14">
        <v>0.48828585548867198</v>
      </c>
      <c r="AI10" s="14">
        <v>0.41695135506723002</v>
      </c>
      <c r="AJ10" s="14">
        <v>0.37249389568434799</v>
      </c>
      <c r="AK10" s="14"/>
      <c r="AL10" s="14">
        <v>0.428273121909235</v>
      </c>
      <c r="AM10" s="14">
        <v>0.32834881967100499</v>
      </c>
      <c r="AN10" s="14">
        <v>0.380122511419002</v>
      </c>
      <c r="AO10" s="14"/>
      <c r="AP10" s="14">
        <v>0.43530984321468702</v>
      </c>
      <c r="AQ10" s="14">
        <v>0.40349545362230099</v>
      </c>
      <c r="AR10" s="14"/>
      <c r="AS10" s="14">
        <v>0.424660066522701</v>
      </c>
      <c r="AT10" s="14">
        <v>0.406130180882809</v>
      </c>
      <c r="AU10" s="14"/>
      <c r="AV10" s="14">
        <v>0.377853216295158</v>
      </c>
      <c r="AW10" s="14">
        <v>0.43053616878849699</v>
      </c>
      <c r="AX10" s="14"/>
      <c r="AY10" s="14">
        <v>0.414003571511456</v>
      </c>
      <c r="AZ10" s="14">
        <v>0.48703958514342299</v>
      </c>
      <c r="BA10" s="14"/>
      <c r="BB10" s="14">
        <v>0.41540886609731797</v>
      </c>
      <c r="BC10" s="14">
        <v>0.41729636613136301</v>
      </c>
    </row>
    <row r="11" spans="2:55" x14ac:dyDescent="0.35">
      <c r="B11" s="15" t="s">
        <v>542</v>
      </c>
      <c r="C11" s="14">
        <v>0.13709373166473801</v>
      </c>
      <c r="D11" s="14">
        <v>0.15994885305933401</v>
      </c>
      <c r="E11" s="14">
        <v>0.11517980765491</v>
      </c>
      <c r="F11" s="14"/>
      <c r="G11" s="14">
        <v>0.143536705174272</v>
      </c>
      <c r="H11" s="14">
        <v>0.124748051716318</v>
      </c>
      <c r="I11" s="14">
        <v>0.11984141945341401</v>
      </c>
      <c r="J11" s="14">
        <v>0.12044643710471099</v>
      </c>
      <c r="K11" s="14">
        <v>0.14665208942426999</v>
      </c>
      <c r="L11" s="14">
        <v>0.16409852429804</v>
      </c>
      <c r="M11" s="14"/>
      <c r="N11" s="14">
        <v>0.119282584668573</v>
      </c>
      <c r="O11" s="14">
        <v>0.148186568877159</v>
      </c>
      <c r="P11" s="14">
        <v>0.108933856282889</v>
      </c>
      <c r="Q11" s="14">
        <v>0.17062243703702001</v>
      </c>
      <c r="R11" s="14"/>
      <c r="S11" s="14">
        <v>0.14156273334307201</v>
      </c>
      <c r="T11" s="14">
        <v>0.109937900919111</v>
      </c>
      <c r="U11" s="14">
        <v>0.16674839246557399</v>
      </c>
      <c r="V11" s="14">
        <v>0.15817824395376701</v>
      </c>
      <c r="W11" s="14">
        <v>0.107206694564942</v>
      </c>
      <c r="X11" s="14">
        <v>0.170086524073564</v>
      </c>
      <c r="Y11" s="14">
        <v>0.14643696339621801</v>
      </c>
      <c r="Z11" s="14">
        <v>0.10203751764466699</v>
      </c>
      <c r="AA11" s="14">
        <v>0.135799368872833</v>
      </c>
      <c r="AB11" s="14">
        <v>0.144507380795942</v>
      </c>
      <c r="AC11" s="14">
        <v>7.7658975132711597E-2</v>
      </c>
      <c r="AD11" s="14">
        <v>0.16642176117690399</v>
      </c>
      <c r="AE11" s="14"/>
      <c r="AF11" s="14">
        <v>0.144143449768877</v>
      </c>
      <c r="AG11" s="14">
        <v>0.10378150543154201</v>
      </c>
      <c r="AH11" s="14">
        <v>0.128221296670115</v>
      </c>
      <c r="AI11" s="14">
        <v>0.17921532577961999</v>
      </c>
      <c r="AJ11" s="14">
        <v>0.149675866325784</v>
      </c>
      <c r="AK11" s="14"/>
      <c r="AL11" s="14">
        <v>0.13737090609651101</v>
      </c>
      <c r="AM11" s="14">
        <v>9.8128784214358902E-2</v>
      </c>
      <c r="AN11" s="14">
        <v>0.20205776123986</v>
      </c>
      <c r="AO11" s="14"/>
      <c r="AP11" s="14">
        <v>0.14853082783949501</v>
      </c>
      <c r="AQ11" s="14">
        <v>0.124361294363488</v>
      </c>
      <c r="AR11" s="14"/>
      <c r="AS11" s="14">
        <v>0.136312281604061</v>
      </c>
      <c r="AT11" s="14">
        <v>0.132578988944447</v>
      </c>
      <c r="AU11" s="14"/>
      <c r="AV11" s="14">
        <v>0.14048909537024901</v>
      </c>
      <c r="AW11" s="14">
        <v>0.12984703927381699</v>
      </c>
      <c r="AX11" s="14"/>
      <c r="AY11" s="14">
        <v>0.117267377665568</v>
      </c>
      <c r="AZ11" s="14">
        <v>6.8211082144197605E-2</v>
      </c>
      <c r="BA11" s="14"/>
      <c r="BB11" s="14">
        <v>0.124355991840191</v>
      </c>
      <c r="BC11" s="14">
        <v>0.13023161186208701</v>
      </c>
    </row>
    <row r="12" spans="2:55" x14ac:dyDescent="0.35">
      <c r="B12" s="15" t="s">
        <v>594</v>
      </c>
      <c r="C12" s="14">
        <v>1.7676075178866699E-2</v>
      </c>
      <c r="D12" s="14">
        <v>1.76282303473419E-2</v>
      </c>
      <c r="E12" s="14">
        <v>1.77748171294826E-2</v>
      </c>
      <c r="F12" s="14"/>
      <c r="G12" s="14">
        <v>4.6497353652921299E-2</v>
      </c>
      <c r="H12" s="14">
        <v>2.7810440347479499E-2</v>
      </c>
      <c r="I12" s="14">
        <v>9.1766977217370895E-3</v>
      </c>
      <c r="J12" s="14">
        <v>5.0147251941253896E-3</v>
      </c>
      <c r="K12" s="14">
        <v>3.7207050338986798E-3</v>
      </c>
      <c r="L12" s="14">
        <v>1.6879200794695601E-2</v>
      </c>
      <c r="M12" s="14"/>
      <c r="N12" s="14">
        <v>8.2387209407178696E-3</v>
      </c>
      <c r="O12" s="14">
        <v>2.5773792481873701E-2</v>
      </c>
      <c r="P12" s="14">
        <v>2.1110230628457901E-2</v>
      </c>
      <c r="Q12" s="14">
        <v>1.6567098625861299E-2</v>
      </c>
      <c r="R12" s="14"/>
      <c r="S12" s="14">
        <v>1.77061401251347E-2</v>
      </c>
      <c r="T12" s="14">
        <v>4.9130752686715696E-3</v>
      </c>
      <c r="U12" s="14">
        <v>3.4483357045197997E-2</v>
      </c>
      <c r="V12" s="14">
        <v>2.5047598324352199E-2</v>
      </c>
      <c r="W12" s="14">
        <v>3.21778745632436E-2</v>
      </c>
      <c r="X12" s="14">
        <v>2.61359477069011E-2</v>
      </c>
      <c r="Y12" s="14">
        <v>2.1067025729004599E-2</v>
      </c>
      <c r="Z12" s="14">
        <v>2.5523085043407698E-2</v>
      </c>
      <c r="AA12" s="14">
        <v>7.8937830832082195E-3</v>
      </c>
      <c r="AB12" s="14">
        <v>5.3649708774517503E-3</v>
      </c>
      <c r="AC12" s="14">
        <v>0</v>
      </c>
      <c r="AD12" s="14">
        <v>2.9526138250357301E-2</v>
      </c>
      <c r="AE12" s="14"/>
      <c r="AF12" s="14">
        <v>2.6184020346464099E-2</v>
      </c>
      <c r="AG12" s="14">
        <v>1.5742991451546399E-2</v>
      </c>
      <c r="AH12" s="14">
        <v>1.9872226490663301E-2</v>
      </c>
      <c r="AI12" s="14">
        <v>1.6087759972827E-2</v>
      </c>
      <c r="AJ12" s="14">
        <v>1.16300582489311E-2</v>
      </c>
      <c r="AK12" s="14"/>
      <c r="AL12" s="14">
        <v>1.5865642792748401E-2</v>
      </c>
      <c r="AM12" s="14">
        <v>3.3730993191542297E-2</v>
      </c>
      <c r="AN12" s="14">
        <v>1.527552827303E-2</v>
      </c>
      <c r="AO12" s="14"/>
      <c r="AP12" s="14">
        <v>1.75004476452022E-2</v>
      </c>
      <c r="AQ12" s="14">
        <v>1.64778312349107E-2</v>
      </c>
      <c r="AR12" s="14"/>
      <c r="AS12" s="14">
        <v>1.77920412762166E-2</v>
      </c>
      <c r="AT12" s="14">
        <v>1.8782276034859501E-2</v>
      </c>
      <c r="AU12" s="14"/>
      <c r="AV12" s="14">
        <v>2.4393153836325499E-2</v>
      </c>
      <c r="AW12" s="14">
        <v>1.6129466831600301E-2</v>
      </c>
      <c r="AX12" s="14"/>
      <c r="AY12" s="14">
        <v>2.0446788336423299E-2</v>
      </c>
      <c r="AZ12" s="14">
        <v>1.2221951575404E-2</v>
      </c>
      <c r="BA12" s="14"/>
      <c r="BB12" s="14">
        <v>1.7307465923861801E-2</v>
      </c>
      <c r="BC12" s="14">
        <v>4.1434916551230001E-3</v>
      </c>
    </row>
    <row r="13" spans="2:55" x14ac:dyDescent="0.35">
      <c r="B13" s="15" t="s">
        <v>544</v>
      </c>
      <c r="C13" s="14">
        <v>5.0204279069154499E-3</v>
      </c>
      <c r="D13" s="14">
        <v>3.83123410881129E-3</v>
      </c>
      <c r="E13" s="14">
        <v>6.1964191502132497E-3</v>
      </c>
      <c r="F13" s="14"/>
      <c r="G13" s="14">
        <v>7.7793544504353397E-3</v>
      </c>
      <c r="H13" s="14">
        <v>5.4384060241995198E-3</v>
      </c>
      <c r="I13" s="14">
        <v>8.1640081932895497E-3</v>
      </c>
      <c r="J13" s="14">
        <v>0</v>
      </c>
      <c r="K13" s="14">
        <v>3.8358670337537201E-3</v>
      </c>
      <c r="L13" s="14">
        <v>5.1739303179849302E-3</v>
      </c>
      <c r="M13" s="14"/>
      <c r="N13" s="14">
        <v>3.4561018510639399E-3</v>
      </c>
      <c r="O13" s="14">
        <v>9.1660922650100996E-3</v>
      </c>
      <c r="P13" s="14">
        <v>5.1942775268241301E-3</v>
      </c>
      <c r="Q13" s="14">
        <v>2.2858091567601701E-3</v>
      </c>
      <c r="R13" s="14"/>
      <c r="S13" s="14">
        <v>4.2939918116743601E-3</v>
      </c>
      <c r="T13" s="14">
        <v>1.11947434068026E-2</v>
      </c>
      <c r="U13" s="14">
        <v>0</v>
      </c>
      <c r="V13" s="14">
        <v>5.1230916760730497E-3</v>
      </c>
      <c r="W13" s="14">
        <v>8.1546726880812204E-3</v>
      </c>
      <c r="X13" s="14">
        <v>5.1667697232544397E-3</v>
      </c>
      <c r="Y13" s="14">
        <v>0</v>
      </c>
      <c r="Z13" s="14">
        <v>0</v>
      </c>
      <c r="AA13" s="14">
        <v>0</v>
      </c>
      <c r="AB13" s="14">
        <v>1.0709985722751199E-2</v>
      </c>
      <c r="AC13" s="14">
        <v>1.0113780378942099E-2</v>
      </c>
      <c r="AD13" s="14">
        <v>0</v>
      </c>
      <c r="AE13" s="14"/>
      <c r="AF13" s="14">
        <v>2.18805431919308E-3</v>
      </c>
      <c r="AG13" s="14">
        <v>1.3574357999611799E-3</v>
      </c>
      <c r="AH13" s="14">
        <v>6.08634374037865E-3</v>
      </c>
      <c r="AI13" s="14">
        <v>1.3232288157825E-2</v>
      </c>
      <c r="AJ13" s="14">
        <v>1.1429335979936801E-2</v>
      </c>
      <c r="AK13" s="14"/>
      <c r="AL13" s="14">
        <v>3.7382087945316599E-3</v>
      </c>
      <c r="AM13" s="14">
        <v>9.1436305432979707E-3</v>
      </c>
      <c r="AN13" s="14">
        <v>1.6144242585142E-2</v>
      </c>
      <c r="AO13" s="14"/>
      <c r="AP13" s="14">
        <v>9.9107901241277004E-3</v>
      </c>
      <c r="AQ13" s="14">
        <v>1.1169399354663801E-3</v>
      </c>
      <c r="AR13" s="14"/>
      <c r="AS13" s="14">
        <v>5.7797100047243897E-3</v>
      </c>
      <c r="AT13" s="14">
        <v>4.2475792066200601E-3</v>
      </c>
      <c r="AU13" s="14"/>
      <c r="AV13" s="14">
        <v>8.4045244082230491E-3</v>
      </c>
      <c r="AW13" s="14">
        <v>3.4703951607175701E-3</v>
      </c>
      <c r="AX13" s="14"/>
      <c r="AY13" s="14">
        <v>3.28420595302249E-3</v>
      </c>
      <c r="AZ13" s="14">
        <v>1.9035348779729001E-2</v>
      </c>
      <c r="BA13" s="14"/>
      <c r="BB13" s="14">
        <v>5.0718039549001396E-3</v>
      </c>
      <c r="BC13" s="14">
        <v>4.3628716355331E-3</v>
      </c>
    </row>
    <row r="14" spans="2:55" x14ac:dyDescent="0.35">
      <c r="B14" s="15" t="s">
        <v>205</v>
      </c>
      <c r="C14" s="20">
        <v>2.3418818451383001E-2</v>
      </c>
      <c r="D14" s="20">
        <v>2.73575513048562E-2</v>
      </c>
      <c r="E14" s="20">
        <v>1.9641676841864499E-2</v>
      </c>
      <c r="F14" s="20"/>
      <c r="G14" s="20">
        <v>1.1297244469518001E-2</v>
      </c>
      <c r="H14" s="20">
        <v>2.7087295587574999E-3</v>
      </c>
      <c r="I14" s="20">
        <v>2.02237145363287E-2</v>
      </c>
      <c r="J14" s="20">
        <v>2.82782482919481E-2</v>
      </c>
      <c r="K14" s="20">
        <v>1.83150762396442E-2</v>
      </c>
      <c r="L14" s="20">
        <v>5.04646650864247E-2</v>
      </c>
      <c r="M14" s="20"/>
      <c r="N14" s="20">
        <v>2.4138995858194599E-2</v>
      </c>
      <c r="O14" s="20">
        <v>3.6257473651064902E-2</v>
      </c>
      <c r="P14" s="20">
        <v>1.5861323856492901E-2</v>
      </c>
      <c r="Q14" s="20">
        <v>1.6119444462147799E-2</v>
      </c>
      <c r="R14" s="20"/>
      <c r="S14" s="20">
        <v>2.16854397268182E-2</v>
      </c>
      <c r="T14" s="20">
        <v>3.2461574641513599E-2</v>
      </c>
      <c r="U14" s="20">
        <v>1.7438060285228599E-2</v>
      </c>
      <c r="V14" s="20">
        <v>2.5192785107103498E-2</v>
      </c>
      <c r="W14" s="20">
        <v>5.5889681285301099E-3</v>
      </c>
      <c r="X14" s="20">
        <v>3.3449546996431503E-2</v>
      </c>
      <c r="Y14" s="20">
        <v>1.25673851752061E-2</v>
      </c>
      <c r="Z14" s="20">
        <v>2.5336836748536699E-2</v>
      </c>
      <c r="AA14" s="20">
        <v>2.4118652385520401E-2</v>
      </c>
      <c r="AB14" s="20">
        <v>9.9784631410957305E-3</v>
      </c>
      <c r="AC14" s="20">
        <v>5.34366441224709E-2</v>
      </c>
      <c r="AD14" s="20">
        <v>2.8297122477021201E-2</v>
      </c>
      <c r="AE14" s="20"/>
      <c r="AF14" s="20">
        <v>3.0526375754807301E-2</v>
      </c>
      <c r="AG14" s="20">
        <v>1.43915228325077E-2</v>
      </c>
      <c r="AH14" s="20">
        <v>2.5266758814033698E-2</v>
      </c>
      <c r="AI14" s="20">
        <v>3.8024772556810797E-2</v>
      </c>
      <c r="AJ14" s="20">
        <v>0</v>
      </c>
      <c r="AK14" s="20"/>
      <c r="AL14" s="20">
        <v>2.2976317748967801E-2</v>
      </c>
      <c r="AM14" s="20">
        <v>1.89736601579715E-2</v>
      </c>
      <c r="AN14" s="20">
        <v>3.7640893436410597E-2</v>
      </c>
      <c r="AO14" s="20"/>
      <c r="AP14" s="20">
        <v>2.5736542254867399E-2</v>
      </c>
      <c r="AQ14" s="20">
        <v>2.1371054127732599E-2</v>
      </c>
      <c r="AR14" s="20"/>
      <c r="AS14" s="20">
        <v>1.7978593790482899E-2</v>
      </c>
      <c r="AT14" s="20">
        <v>3.0381613078199102E-2</v>
      </c>
      <c r="AU14" s="20"/>
      <c r="AV14" s="20">
        <v>1.34923023508345E-2</v>
      </c>
      <c r="AW14" s="20">
        <v>2.5315210704476E-2</v>
      </c>
      <c r="AX14" s="20"/>
      <c r="AY14" s="20">
        <v>2.18406420775481E-2</v>
      </c>
      <c r="AZ14" s="20">
        <v>3.4455722842888101E-2</v>
      </c>
      <c r="BA14" s="20"/>
      <c r="BB14" s="20">
        <v>2.54837853845661E-2</v>
      </c>
      <c r="BC14" s="20">
        <v>1.1635470406199101E-2</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598</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540</v>
      </c>
      <c r="C9" s="14">
        <v>0.34299705027649902</v>
      </c>
      <c r="D9" s="14">
        <v>0.33125513649882998</v>
      </c>
      <c r="E9" s="14">
        <v>0.35354626687783802</v>
      </c>
      <c r="F9" s="14"/>
      <c r="G9" s="14">
        <v>0.34518352016727799</v>
      </c>
      <c r="H9" s="14">
        <v>0.39405672990157697</v>
      </c>
      <c r="I9" s="14">
        <v>0.32778329240451198</v>
      </c>
      <c r="J9" s="14">
        <v>0.33792955196353303</v>
      </c>
      <c r="K9" s="14">
        <v>0.36603817028561098</v>
      </c>
      <c r="L9" s="14">
        <v>0.30079332765912697</v>
      </c>
      <c r="M9" s="14"/>
      <c r="N9" s="14">
        <v>0.36496965737037601</v>
      </c>
      <c r="O9" s="14">
        <v>0.31297958309492702</v>
      </c>
      <c r="P9" s="14">
        <v>0.36773419081643199</v>
      </c>
      <c r="Q9" s="14">
        <v>0.32762771431915599</v>
      </c>
      <c r="R9" s="14"/>
      <c r="S9" s="14">
        <v>0.34544423887124298</v>
      </c>
      <c r="T9" s="14">
        <v>0.34576545332195902</v>
      </c>
      <c r="U9" s="14">
        <v>0.36952613492195902</v>
      </c>
      <c r="V9" s="14">
        <v>0.34801577803016298</v>
      </c>
      <c r="W9" s="14">
        <v>0.285541692104471</v>
      </c>
      <c r="X9" s="14">
        <v>0.37410486007487798</v>
      </c>
      <c r="Y9" s="14">
        <v>0.28193976424672501</v>
      </c>
      <c r="Z9" s="14">
        <v>0.34896437667260199</v>
      </c>
      <c r="AA9" s="14">
        <v>0.346357083239964</v>
      </c>
      <c r="AB9" s="14">
        <v>0.382911311910269</v>
      </c>
      <c r="AC9" s="14">
        <v>0.33102176132705202</v>
      </c>
      <c r="AD9" s="14">
        <v>0.317799211768101</v>
      </c>
      <c r="AE9" s="14"/>
      <c r="AF9" s="14">
        <v>0.33905567773080297</v>
      </c>
      <c r="AG9" s="14">
        <v>0.39698745850973599</v>
      </c>
      <c r="AH9" s="14">
        <v>0.27448063150149599</v>
      </c>
      <c r="AI9" s="14">
        <v>0.34834552533951102</v>
      </c>
      <c r="AJ9" s="14">
        <v>0.35919246338022598</v>
      </c>
      <c r="AK9" s="14"/>
      <c r="AL9" s="14">
        <v>0.33077971245570398</v>
      </c>
      <c r="AM9" s="14">
        <v>0.465370801326218</v>
      </c>
      <c r="AN9" s="14">
        <v>0.30197168044126999</v>
      </c>
      <c r="AO9" s="14"/>
      <c r="AP9" s="14">
        <v>0.30239539772811702</v>
      </c>
      <c r="AQ9" s="14">
        <v>0.37512242326955803</v>
      </c>
      <c r="AR9" s="14"/>
      <c r="AS9" s="14">
        <v>0.34310652941328001</v>
      </c>
      <c r="AT9" s="14">
        <v>0.34341658619908</v>
      </c>
      <c r="AU9" s="14"/>
      <c r="AV9" s="14">
        <v>0.37500912603833098</v>
      </c>
      <c r="AW9" s="14">
        <v>0.338886178935004</v>
      </c>
      <c r="AX9" s="14"/>
      <c r="AY9" s="14">
        <v>0.36152909315110998</v>
      </c>
      <c r="AZ9" s="14">
        <v>0.32388002106076802</v>
      </c>
      <c r="BA9" s="14"/>
      <c r="BB9" s="14">
        <v>0.36163151397475501</v>
      </c>
      <c r="BC9" s="14">
        <v>0.35691319758984102</v>
      </c>
    </row>
    <row r="10" spans="2:55" x14ac:dyDescent="0.35">
      <c r="B10" s="15" t="s">
        <v>541</v>
      </c>
      <c r="C10" s="14">
        <v>0.44050337034954601</v>
      </c>
      <c r="D10" s="14">
        <v>0.46386500783472101</v>
      </c>
      <c r="E10" s="14">
        <v>0.41797062454941197</v>
      </c>
      <c r="F10" s="14"/>
      <c r="G10" s="14">
        <v>0.423283185714669</v>
      </c>
      <c r="H10" s="14">
        <v>0.42766459905214399</v>
      </c>
      <c r="I10" s="14">
        <v>0.44788525670714702</v>
      </c>
      <c r="J10" s="14">
        <v>0.45839521680182999</v>
      </c>
      <c r="K10" s="14">
        <v>0.42345401388109999</v>
      </c>
      <c r="L10" s="14">
        <v>0.45328924125108599</v>
      </c>
      <c r="M10" s="14"/>
      <c r="N10" s="14">
        <v>0.45742834792049097</v>
      </c>
      <c r="O10" s="14">
        <v>0.43787544687970698</v>
      </c>
      <c r="P10" s="14">
        <v>0.45978219667581599</v>
      </c>
      <c r="Q10" s="14">
        <v>0.409556920643665</v>
      </c>
      <c r="R10" s="14"/>
      <c r="S10" s="14">
        <v>0.44521314773805198</v>
      </c>
      <c r="T10" s="14">
        <v>0.44699339618196898</v>
      </c>
      <c r="U10" s="14">
        <v>0.36746007919794199</v>
      </c>
      <c r="V10" s="14">
        <v>0.42259051380379897</v>
      </c>
      <c r="W10" s="14">
        <v>0.49091614294539798</v>
      </c>
      <c r="X10" s="14">
        <v>0.41618562213521898</v>
      </c>
      <c r="Y10" s="14">
        <v>0.52482150514869896</v>
      </c>
      <c r="Z10" s="14">
        <v>0.44528197515478801</v>
      </c>
      <c r="AA10" s="14">
        <v>0.45231819500482401</v>
      </c>
      <c r="AB10" s="14">
        <v>0.40753269662520197</v>
      </c>
      <c r="AC10" s="14">
        <v>0.46782234359415698</v>
      </c>
      <c r="AD10" s="14">
        <v>0.37315145231948998</v>
      </c>
      <c r="AE10" s="14"/>
      <c r="AF10" s="14">
        <v>0.45362163350065399</v>
      </c>
      <c r="AG10" s="14">
        <v>0.45807926777616098</v>
      </c>
      <c r="AH10" s="14">
        <v>0.47062463485894201</v>
      </c>
      <c r="AI10" s="14">
        <v>0.40688113285235</v>
      </c>
      <c r="AJ10" s="14">
        <v>0.40498395270111098</v>
      </c>
      <c r="AK10" s="14"/>
      <c r="AL10" s="14">
        <v>0.45359892583422601</v>
      </c>
      <c r="AM10" s="14">
        <v>0.39916212213956498</v>
      </c>
      <c r="AN10" s="14">
        <v>0.32553150797504898</v>
      </c>
      <c r="AO10" s="14"/>
      <c r="AP10" s="14">
        <v>0.45579649671744599</v>
      </c>
      <c r="AQ10" s="14">
        <v>0.43322098497262101</v>
      </c>
      <c r="AR10" s="14"/>
      <c r="AS10" s="14">
        <v>0.45415866377042402</v>
      </c>
      <c r="AT10" s="14">
        <v>0.42268573065824</v>
      </c>
      <c r="AU10" s="14"/>
      <c r="AV10" s="14">
        <v>0.42801967206536201</v>
      </c>
      <c r="AW10" s="14">
        <v>0.44507930988227901</v>
      </c>
      <c r="AX10" s="14"/>
      <c r="AY10" s="14">
        <v>0.44482508735355197</v>
      </c>
      <c r="AZ10" s="14">
        <v>0.43766989655767702</v>
      </c>
      <c r="BA10" s="14"/>
      <c r="BB10" s="14">
        <v>0.455631401983083</v>
      </c>
      <c r="BC10" s="14">
        <v>0.39574509497146199</v>
      </c>
    </row>
    <row r="11" spans="2:55" x14ac:dyDescent="0.35">
      <c r="B11" s="15" t="s">
        <v>542</v>
      </c>
      <c r="C11" s="14">
        <v>0.16146011140330199</v>
      </c>
      <c r="D11" s="14">
        <v>0.155686276703664</v>
      </c>
      <c r="E11" s="14">
        <v>0.16757330069868001</v>
      </c>
      <c r="F11" s="14"/>
      <c r="G11" s="14">
        <v>0.16100766720334</v>
      </c>
      <c r="H11" s="14">
        <v>0.14043964764514799</v>
      </c>
      <c r="I11" s="14">
        <v>0.15344585729836399</v>
      </c>
      <c r="J11" s="14">
        <v>0.162846573469284</v>
      </c>
      <c r="K11" s="14">
        <v>0.177337884407298</v>
      </c>
      <c r="L11" s="14">
        <v>0.173705670311157</v>
      </c>
      <c r="M11" s="14"/>
      <c r="N11" s="14">
        <v>0.13227674516747101</v>
      </c>
      <c r="O11" s="14">
        <v>0.17017311483921799</v>
      </c>
      <c r="P11" s="14">
        <v>0.14112379906217901</v>
      </c>
      <c r="Q11" s="14">
        <v>0.20092749296074899</v>
      </c>
      <c r="R11" s="14"/>
      <c r="S11" s="14">
        <v>0.14836258008368799</v>
      </c>
      <c r="T11" s="14">
        <v>0.15534032328710001</v>
      </c>
      <c r="U11" s="14">
        <v>0.208894777262632</v>
      </c>
      <c r="V11" s="14">
        <v>0.187516859844546</v>
      </c>
      <c r="W11" s="14">
        <v>0.18508750862762699</v>
      </c>
      <c r="X11" s="14">
        <v>0.140617130348096</v>
      </c>
      <c r="Y11" s="14">
        <v>0.14237435116046099</v>
      </c>
      <c r="Z11" s="14">
        <v>0.14857069287831301</v>
      </c>
      <c r="AA11" s="14">
        <v>0.14104888757964501</v>
      </c>
      <c r="AB11" s="14">
        <v>0.15707079736677201</v>
      </c>
      <c r="AC11" s="14">
        <v>0.14076670271734801</v>
      </c>
      <c r="AD11" s="14">
        <v>0.24201771242437101</v>
      </c>
      <c r="AE11" s="14"/>
      <c r="AF11" s="14">
        <v>0.15388476910259</v>
      </c>
      <c r="AG11" s="14">
        <v>0.10939302861458799</v>
      </c>
      <c r="AH11" s="14">
        <v>0.175852519280841</v>
      </c>
      <c r="AI11" s="14">
        <v>0.17510404283914899</v>
      </c>
      <c r="AJ11" s="14">
        <v>0.18980832045839599</v>
      </c>
      <c r="AK11" s="14"/>
      <c r="AL11" s="14">
        <v>0.165600691051871</v>
      </c>
      <c r="AM11" s="14">
        <v>9.0362864092117301E-2</v>
      </c>
      <c r="AN11" s="14">
        <v>0.22778080347740701</v>
      </c>
      <c r="AO11" s="14"/>
      <c r="AP11" s="14">
        <v>0.18348224358516199</v>
      </c>
      <c r="AQ11" s="14">
        <v>0.13861984556593801</v>
      </c>
      <c r="AR11" s="14"/>
      <c r="AS11" s="14">
        <v>0.15598812231232101</v>
      </c>
      <c r="AT11" s="14">
        <v>0.167866756547143</v>
      </c>
      <c r="AU11" s="14"/>
      <c r="AV11" s="14">
        <v>0.14472223054945099</v>
      </c>
      <c r="AW11" s="14">
        <v>0.162578366462274</v>
      </c>
      <c r="AX11" s="14"/>
      <c r="AY11" s="14">
        <v>0.142631248419815</v>
      </c>
      <c r="AZ11" s="14">
        <v>0.14532660392652999</v>
      </c>
      <c r="BA11" s="14"/>
      <c r="BB11" s="14">
        <v>0.137417460341167</v>
      </c>
      <c r="BC11" s="14">
        <v>0.17584620501860701</v>
      </c>
    </row>
    <row r="12" spans="2:55" x14ac:dyDescent="0.35">
      <c r="B12" s="15" t="s">
        <v>594</v>
      </c>
      <c r="C12" s="14">
        <v>3.0966840787569401E-2</v>
      </c>
      <c r="D12" s="14">
        <v>2.9992262817623499E-2</v>
      </c>
      <c r="E12" s="14">
        <v>3.2009628833028297E-2</v>
      </c>
      <c r="F12" s="14"/>
      <c r="G12" s="14">
        <v>3.9981427514170498E-2</v>
      </c>
      <c r="H12" s="14">
        <v>2.03855160936934E-2</v>
      </c>
      <c r="I12" s="14">
        <v>3.33643247056516E-2</v>
      </c>
      <c r="J12" s="14">
        <v>2.5055763955348899E-2</v>
      </c>
      <c r="K12" s="14">
        <v>1.4086997938328299E-2</v>
      </c>
      <c r="L12" s="14">
        <v>4.7844400235973701E-2</v>
      </c>
      <c r="M12" s="14"/>
      <c r="N12" s="14">
        <v>2.1637045275195901E-2</v>
      </c>
      <c r="O12" s="14">
        <v>4.4276296603689501E-2</v>
      </c>
      <c r="P12" s="14">
        <v>1.85728372729034E-2</v>
      </c>
      <c r="Q12" s="14">
        <v>3.83371200878092E-2</v>
      </c>
      <c r="R12" s="14"/>
      <c r="S12" s="14">
        <v>2.560602997394E-2</v>
      </c>
      <c r="T12" s="14">
        <v>2.9291330283240099E-2</v>
      </c>
      <c r="U12" s="14">
        <v>3.1097654207796099E-2</v>
      </c>
      <c r="V12" s="14">
        <v>3.0875960396118299E-2</v>
      </c>
      <c r="W12" s="14">
        <v>1.8473333898241798E-2</v>
      </c>
      <c r="X12" s="14">
        <v>2.5281353364180002E-2</v>
      </c>
      <c r="Y12" s="14">
        <v>4.5209359147128897E-2</v>
      </c>
      <c r="Z12" s="14">
        <v>2.4324945085461701E-2</v>
      </c>
      <c r="AA12" s="14">
        <v>2.8788815975553501E-2</v>
      </c>
      <c r="AB12" s="14">
        <v>4.33214261099098E-2</v>
      </c>
      <c r="AC12" s="14">
        <v>2.1338532172274799E-2</v>
      </c>
      <c r="AD12" s="14">
        <v>6.70316234880379E-2</v>
      </c>
      <c r="AE12" s="14"/>
      <c r="AF12" s="14">
        <v>3.1662555089762401E-2</v>
      </c>
      <c r="AG12" s="14">
        <v>1.9285645269170499E-2</v>
      </c>
      <c r="AH12" s="14">
        <v>4.7406307120885498E-2</v>
      </c>
      <c r="AI12" s="14">
        <v>3.06162402286701E-2</v>
      </c>
      <c r="AJ12" s="14">
        <v>2.3880014131136301E-2</v>
      </c>
      <c r="AK12" s="14"/>
      <c r="AL12" s="14">
        <v>3.0174062499254299E-2</v>
      </c>
      <c r="AM12" s="14">
        <v>1.7318465869795199E-2</v>
      </c>
      <c r="AN12" s="14">
        <v>6.6505223113844603E-2</v>
      </c>
      <c r="AO12" s="14"/>
      <c r="AP12" s="14">
        <v>3.0971093479923301E-2</v>
      </c>
      <c r="AQ12" s="14">
        <v>3.1892012601599101E-2</v>
      </c>
      <c r="AR12" s="14"/>
      <c r="AS12" s="14">
        <v>2.4494128582513802E-2</v>
      </c>
      <c r="AT12" s="14">
        <v>4.2895807679222103E-2</v>
      </c>
      <c r="AU12" s="14"/>
      <c r="AV12" s="14">
        <v>3.53568888289989E-2</v>
      </c>
      <c r="AW12" s="14">
        <v>3.0636000540495902E-2</v>
      </c>
      <c r="AX12" s="14"/>
      <c r="AY12" s="14">
        <v>2.98612980098703E-2</v>
      </c>
      <c r="AZ12" s="14">
        <v>3.9212714871098502E-2</v>
      </c>
      <c r="BA12" s="14"/>
      <c r="BB12" s="14">
        <v>2.51390233117872E-2</v>
      </c>
      <c r="BC12" s="14">
        <v>4.0755836197128303E-2</v>
      </c>
    </row>
    <row r="13" spans="2:55" x14ac:dyDescent="0.35">
      <c r="B13" s="15" t="s">
        <v>544</v>
      </c>
      <c r="C13" s="14">
        <v>9.7886576039281706E-3</v>
      </c>
      <c r="D13" s="14">
        <v>9.1708088166020697E-3</v>
      </c>
      <c r="E13" s="14">
        <v>1.04207793805312E-2</v>
      </c>
      <c r="F13" s="14"/>
      <c r="G13" s="14">
        <v>1.6512832856033801E-2</v>
      </c>
      <c r="H13" s="14">
        <v>8.4353473609418105E-3</v>
      </c>
      <c r="I13" s="14">
        <v>1.3672879109306899E-2</v>
      </c>
      <c r="J13" s="14">
        <v>2.1469328983305799E-3</v>
      </c>
      <c r="K13" s="14">
        <v>3.8358670337537201E-3</v>
      </c>
      <c r="L13" s="14">
        <v>1.34963328539462E-2</v>
      </c>
      <c r="M13" s="14"/>
      <c r="N13" s="14">
        <v>1.0708942603848E-2</v>
      </c>
      <c r="O13" s="14">
        <v>1.7023392627740101E-2</v>
      </c>
      <c r="P13" s="14">
        <v>5.1942775268241301E-3</v>
      </c>
      <c r="Q13" s="14">
        <v>5.3878414052910897E-3</v>
      </c>
      <c r="R13" s="14"/>
      <c r="S13" s="14">
        <v>1.6241673397519099E-2</v>
      </c>
      <c r="T13" s="14">
        <v>1.5978795522623299E-2</v>
      </c>
      <c r="U13" s="14">
        <v>5.41344925762234E-3</v>
      </c>
      <c r="V13" s="14">
        <v>5.1502852110611097E-3</v>
      </c>
      <c r="W13" s="14">
        <v>1.9981322424261799E-2</v>
      </c>
      <c r="X13" s="14">
        <v>1.4005885818412301E-2</v>
      </c>
      <c r="Y13" s="14">
        <v>5.6550202969856897E-3</v>
      </c>
      <c r="Z13" s="14">
        <v>1.08514032689336E-2</v>
      </c>
      <c r="AA13" s="14">
        <v>0</v>
      </c>
      <c r="AB13" s="14">
        <v>0</v>
      </c>
      <c r="AC13" s="14">
        <v>1.9929245742613198E-2</v>
      </c>
      <c r="AD13" s="14">
        <v>0</v>
      </c>
      <c r="AE13" s="14"/>
      <c r="AF13" s="14">
        <v>1.08566440115883E-2</v>
      </c>
      <c r="AG13" s="14">
        <v>4.5858828121885997E-3</v>
      </c>
      <c r="AH13" s="14">
        <v>2.17651714399901E-2</v>
      </c>
      <c r="AI13" s="14">
        <v>1.4695533073324199E-2</v>
      </c>
      <c r="AJ13" s="14">
        <v>1.00096563014832E-2</v>
      </c>
      <c r="AK13" s="14"/>
      <c r="AL13" s="14">
        <v>7.6590462851855697E-3</v>
      </c>
      <c r="AM13" s="14">
        <v>1.54383006052309E-2</v>
      </c>
      <c r="AN13" s="14">
        <v>3.03846327701233E-2</v>
      </c>
      <c r="AO13" s="14"/>
      <c r="AP13" s="14">
        <v>9.6840863160029701E-3</v>
      </c>
      <c r="AQ13" s="14">
        <v>9.2399305888490203E-3</v>
      </c>
      <c r="AR13" s="14"/>
      <c r="AS13" s="14">
        <v>8.8790859528211606E-3</v>
      </c>
      <c r="AT13" s="14">
        <v>1.0774177648049501E-2</v>
      </c>
      <c r="AU13" s="14"/>
      <c r="AV13" s="14">
        <v>1.3257814222972701E-2</v>
      </c>
      <c r="AW13" s="14">
        <v>8.1068420582799602E-3</v>
      </c>
      <c r="AX13" s="14"/>
      <c r="AY13" s="14">
        <v>8.4890041206762707E-3</v>
      </c>
      <c r="AZ13" s="14">
        <v>3.20324023036615E-2</v>
      </c>
      <c r="BA13" s="14"/>
      <c r="BB13" s="14">
        <v>8.9388142663372801E-3</v>
      </c>
      <c r="BC13" s="14">
        <v>1.80784589327187E-2</v>
      </c>
    </row>
    <row r="14" spans="2:55" x14ac:dyDescent="0.35">
      <c r="B14" s="15" t="s">
        <v>205</v>
      </c>
      <c r="C14" s="20">
        <v>1.4283969579154799E-2</v>
      </c>
      <c r="D14" s="20">
        <v>1.003050732856E-2</v>
      </c>
      <c r="E14" s="20">
        <v>1.84793996605109E-2</v>
      </c>
      <c r="F14" s="20"/>
      <c r="G14" s="20">
        <v>1.4031366544508799E-2</v>
      </c>
      <c r="H14" s="20">
        <v>9.0181599464952307E-3</v>
      </c>
      <c r="I14" s="20">
        <v>2.3848389775018599E-2</v>
      </c>
      <c r="J14" s="20">
        <v>1.3625960911673099E-2</v>
      </c>
      <c r="K14" s="20">
        <v>1.5247066453909599E-2</v>
      </c>
      <c r="L14" s="20">
        <v>1.0871027688709199E-2</v>
      </c>
      <c r="M14" s="20"/>
      <c r="N14" s="20">
        <v>1.29792616626172E-2</v>
      </c>
      <c r="O14" s="20">
        <v>1.76721659547187E-2</v>
      </c>
      <c r="P14" s="20">
        <v>7.5926986458444397E-3</v>
      </c>
      <c r="Q14" s="20">
        <v>1.81629105833295E-2</v>
      </c>
      <c r="R14" s="20"/>
      <c r="S14" s="20">
        <v>1.9132329935558301E-2</v>
      </c>
      <c r="T14" s="20">
        <v>6.6307014031081598E-3</v>
      </c>
      <c r="U14" s="20">
        <v>1.7607905152047701E-2</v>
      </c>
      <c r="V14" s="20">
        <v>5.8506027143125604E-3</v>
      </c>
      <c r="W14" s="20">
        <v>0</v>
      </c>
      <c r="X14" s="20">
        <v>2.9805148259215101E-2</v>
      </c>
      <c r="Y14" s="20">
        <v>0</v>
      </c>
      <c r="Z14" s="20">
        <v>2.20066069399012E-2</v>
      </c>
      <c r="AA14" s="20">
        <v>3.1487018200013497E-2</v>
      </c>
      <c r="AB14" s="20">
        <v>9.1637679878476801E-3</v>
      </c>
      <c r="AC14" s="20">
        <v>1.91214144465548E-2</v>
      </c>
      <c r="AD14" s="20">
        <v>0</v>
      </c>
      <c r="AE14" s="20"/>
      <c r="AF14" s="20">
        <v>1.09187205646014E-2</v>
      </c>
      <c r="AG14" s="20">
        <v>1.16687170181555E-2</v>
      </c>
      <c r="AH14" s="20">
        <v>9.8707357978456197E-3</v>
      </c>
      <c r="AI14" s="20">
        <v>2.4357525666995599E-2</v>
      </c>
      <c r="AJ14" s="20">
        <v>1.2125593027648001E-2</v>
      </c>
      <c r="AK14" s="20"/>
      <c r="AL14" s="20">
        <v>1.21875618737586E-2</v>
      </c>
      <c r="AM14" s="20">
        <v>1.2347445967073101E-2</v>
      </c>
      <c r="AN14" s="20">
        <v>4.7826152222306198E-2</v>
      </c>
      <c r="AO14" s="20"/>
      <c r="AP14" s="20">
        <v>1.7670682173349099E-2</v>
      </c>
      <c r="AQ14" s="20">
        <v>1.1904803001435401E-2</v>
      </c>
      <c r="AR14" s="20"/>
      <c r="AS14" s="20">
        <v>1.3373469968640399E-2</v>
      </c>
      <c r="AT14" s="20">
        <v>1.23609412682657E-2</v>
      </c>
      <c r="AU14" s="20"/>
      <c r="AV14" s="20">
        <v>3.6342682948845499E-3</v>
      </c>
      <c r="AW14" s="20">
        <v>1.4713302121667099E-2</v>
      </c>
      <c r="AX14" s="20"/>
      <c r="AY14" s="20">
        <v>1.2664268944976799E-2</v>
      </c>
      <c r="AZ14" s="20">
        <v>2.1878361280265199E-2</v>
      </c>
      <c r="BA14" s="20"/>
      <c r="BB14" s="20">
        <v>1.12417861228708E-2</v>
      </c>
      <c r="BC14" s="20">
        <v>1.26612072902423E-2</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599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540</v>
      </c>
      <c r="C9" s="14">
        <v>0.29391973626685403</v>
      </c>
      <c r="D9" s="14">
        <v>0.27868887720011898</v>
      </c>
      <c r="E9" s="14">
        <v>0.30773137313326099</v>
      </c>
      <c r="F9" s="14"/>
      <c r="G9" s="14">
        <v>0.28671159377434702</v>
      </c>
      <c r="H9" s="14">
        <v>0.38173022117386601</v>
      </c>
      <c r="I9" s="14">
        <v>0.29822991341122901</v>
      </c>
      <c r="J9" s="14">
        <v>0.28433844814387799</v>
      </c>
      <c r="K9" s="14">
        <v>0.30694266998747999</v>
      </c>
      <c r="L9" s="14">
        <v>0.22236264143472401</v>
      </c>
      <c r="M9" s="14"/>
      <c r="N9" s="14">
        <v>0.345990375359434</v>
      </c>
      <c r="O9" s="14">
        <v>0.26449772741262301</v>
      </c>
      <c r="P9" s="14">
        <v>0.31487182794023</v>
      </c>
      <c r="Q9" s="14">
        <v>0.25029627811293098</v>
      </c>
      <c r="R9" s="14"/>
      <c r="S9" s="14">
        <v>0.31895917538062801</v>
      </c>
      <c r="T9" s="14">
        <v>0.27902148461005</v>
      </c>
      <c r="U9" s="14">
        <v>0.28797951123497201</v>
      </c>
      <c r="V9" s="14">
        <v>0.240210568401726</v>
      </c>
      <c r="W9" s="14">
        <v>0.27438679708105801</v>
      </c>
      <c r="X9" s="14">
        <v>0.31733449793141699</v>
      </c>
      <c r="Y9" s="14">
        <v>0.24392090956738799</v>
      </c>
      <c r="Z9" s="14">
        <v>0.32518919162992799</v>
      </c>
      <c r="AA9" s="14">
        <v>0.33997290421043203</v>
      </c>
      <c r="AB9" s="14">
        <v>0.28249689814231999</v>
      </c>
      <c r="AC9" s="14">
        <v>0.31909963671777802</v>
      </c>
      <c r="AD9" s="14">
        <v>0.30799223782345098</v>
      </c>
      <c r="AE9" s="14"/>
      <c r="AF9" s="14">
        <v>0.27023878403787799</v>
      </c>
      <c r="AG9" s="14">
        <v>0.36653081167543999</v>
      </c>
      <c r="AH9" s="14">
        <v>0.224669183748334</v>
      </c>
      <c r="AI9" s="14">
        <v>0.26342554455447897</v>
      </c>
      <c r="AJ9" s="14">
        <v>0.30344272864962402</v>
      </c>
      <c r="AK9" s="14"/>
      <c r="AL9" s="14">
        <v>0.28089818939051298</v>
      </c>
      <c r="AM9" s="14">
        <v>0.42152439573360101</v>
      </c>
      <c r="AN9" s="14">
        <v>0.255191389537609</v>
      </c>
      <c r="AO9" s="14"/>
      <c r="AP9" s="14">
        <v>0.26163199304991602</v>
      </c>
      <c r="AQ9" s="14">
        <v>0.31982218170865401</v>
      </c>
      <c r="AR9" s="14"/>
      <c r="AS9" s="14">
        <v>0.30155301988009697</v>
      </c>
      <c r="AT9" s="14">
        <v>0.28090011564717599</v>
      </c>
      <c r="AU9" s="14"/>
      <c r="AV9" s="14">
        <v>0.376352133507038</v>
      </c>
      <c r="AW9" s="14">
        <v>0.271404768493546</v>
      </c>
      <c r="AX9" s="14"/>
      <c r="AY9" s="14">
        <v>0.31430691933689597</v>
      </c>
      <c r="AZ9" s="14">
        <v>0.27160265673250999</v>
      </c>
      <c r="BA9" s="14"/>
      <c r="BB9" s="14">
        <v>0.31314987824086798</v>
      </c>
      <c r="BC9" s="14">
        <v>0.292409841626181</v>
      </c>
    </row>
    <row r="10" spans="2:55" x14ac:dyDescent="0.35">
      <c r="B10" s="15" t="s">
        <v>541</v>
      </c>
      <c r="C10" s="14">
        <v>0.40734452448552799</v>
      </c>
      <c r="D10" s="14">
        <v>0.41737872971180101</v>
      </c>
      <c r="E10" s="14">
        <v>0.39772806491596702</v>
      </c>
      <c r="F10" s="14"/>
      <c r="G10" s="14">
        <v>0.39673235647699101</v>
      </c>
      <c r="H10" s="14">
        <v>0.41092190637288101</v>
      </c>
      <c r="I10" s="14">
        <v>0.42967611860084698</v>
      </c>
      <c r="J10" s="14">
        <v>0.43042054864391899</v>
      </c>
      <c r="K10" s="14">
        <v>0.35641344728749402</v>
      </c>
      <c r="L10" s="14">
        <v>0.40867109650438199</v>
      </c>
      <c r="M10" s="14"/>
      <c r="N10" s="14">
        <v>0.392311728398131</v>
      </c>
      <c r="O10" s="14">
        <v>0.400848969502209</v>
      </c>
      <c r="P10" s="14">
        <v>0.40653096748115802</v>
      </c>
      <c r="Q10" s="14">
        <v>0.432360038507341</v>
      </c>
      <c r="R10" s="14"/>
      <c r="S10" s="14">
        <v>0.40145743319818</v>
      </c>
      <c r="T10" s="14">
        <v>0.36459250885557398</v>
      </c>
      <c r="U10" s="14">
        <v>0.37755783079975702</v>
      </c>
      <c r="V10" s="14">
        <v>0.45280357277786598</v>
      </c>
      <c r="W10" s="14">
        <v>0.46164564866488</v>
      </c>
      <c r="X10" s="14">
        <v>0.38957313764137103</v>
      </c>
      <c r="Y10" s="14">
        <v>0.42221853131790898</v>
      </c>
      <c r="Z10" s="14">
        <v>0.405889110971208</v>
      </c>
      <c r="AA10" s="14">
        <v>0.40429740362788302</v>
      </c>
      <c r="AB10" s="14">
        <v>0.40796966345197999</v>
      </c>
      <c r="AC10" s="14">
        <v>0.437490223835104</v>
      </c>
      <c r="AD10" s="14">
        <v>0.41110431225578697</v>
      </c>
      <c r="AE10" s="14"/>
      <c r="AF10" s="14">
        <v>0.42460983093336202</v>
      </c>
      <c r="AG10" s="14">
        <v>0.41081576975732598</v>
      </c>
      <c r="AH10" s="14">
        <v>0.408386193446936</v>
      </c>
      <c r="AI10" s="14">
        <v>0.39172991336340401</v>
      </c>
      <c r="AJ10" s="14">
        <v>0.42764668479415702</v>
      </c>
      <c r="AK10" s="14"/>
      <c r="AL10" s="14">
        <v>0.41777826681803898</v>
      </c>
      <c r="AM10" s="14">
        <v>0.37844371004548899</v>
      </c>
      <c r="AN10" s="14">
        <v>0.308598077888809</v>
      </c>
      <c r="AO10" s="14"/>
      <c r="AP10" s="14">
        <v>0.42520336952840299</v>
      </c>
      <c r="AQ10" s="14">
        <v>0.39479599318577902</v>
      </c>
      <c r="AR10" s="14"/>
      <c r="AS10" s="14">
        <v>0.413051063985577</v>
      </c>
      <c r="AT10" s="14">
        <v>0.40791020086415603</v>
      </c>
      <c r="AU10" s="14"/>
      <c r="AV10" s="14">
        <v>0.37121041267820298</v>
      </c>
      <c r="AW10" s="14">
        <v>0.41930582934667499</v>
      </c>
      <c r="AX10" s="14"/>
      <c r="AY10" s="14">
        <v>0.42082063833384398</v>
      </c>
      <c r="AZ10" s="14">
        <v>0.39829918939508502</v>
      </c>
      <c r="BA10" s="14"/>
      <c r="BB10" s="14">
        <v>0.42879476749226803</v>
      </c>
      <c r="BC10" s="14">
        <v>0.38243904156807701</v>
      </c>
    </row>
    <row r="11" spans="2:55" x14ac:dyDescent="0.35">
      <c r="B11" s="15" t="s">
        <v>542</v>
      </c>
      <c r="C11" s="14">
        <v>0.228430686497547</v>
      </c>
      <c r="D11" s="14">
        <v>0.23224968527784401</v>
      </c>
      <c r="E11" s="14">
        <v>0.22537383601135499</v>
      </c>
      <c r="F11" s="14"/>
      <c r="G11" s="14">
        <v>0.23797191412833399</v>
      </c>
      <c r="H11" s="14">
        <v>0.158589810087439</v>
      </c>
      <c r="I11" s="14">
        <v>0.189872670214178</v>
      </c>
      <c r="J11" s="14">
        <v>0.21486367326741301</v>
      </c>
      <c r="K11" s="14">
        <v>0.27544995241194298</v>
      </c>
      <c r="L11" s="14">
        <v>0.29014244912710002</v>
      </c>
      <c r="M11" s="14"/>
      <c r="N11" s="14">
        <v>0.20163329266847399</v>
      </c>
      <c r="O11" s="14">
        <v>0.25839208203500103</v>
      </c>
      <c r="P11" s="14">
        <v>0.21089336349342599</v>
      </c>
      <c r="Q11" s="14">
        <v>0.23933198321702301</v>
      </c>
      <c r="R11" s="14"/>
      <c r="S11" s="14">
        <v>0.206519981691106</v>
      </c>
      <c r="T11" s="14">
        <v>0.27050747613701098</v>
      </c>
      <c r="U11" s="14">
        <v>0.20618692400640901</v>
      </c>
      <c r="V11" s="14">
        <v>0.26096144064767002</v>
      </c>
      <c r="W11" s="14">
        <v>0.198611310664948</v>
      </c>
      <c r="X11" s="14">
        <v>0.22393079437994201</v>
      </c>
      <c r="Y11" s="14">
        <v>0.289419441534358</v>
      </c>
      <c r="Z11" s="14">
        <v>0.22095300980332799</v>
      </c>
      <c r="AA11" s="14">
        <v>0.191028272569258</v>
      </c>
      <c r="AB11" s="14">
        <v>0.23133005506274401</v>
      </c>
      <c r="AC11" s="14">
        <v>0.17921709636709501</v>
      </c>
      <c r="AD11" s="14">
        <v>0.251377311670405</v>
      </c>
      <c r="AE11" s="14"/>
      <c r="AF11" s="14">
        <v>0.232347828068274</v>
      </c>
      <c r="AG11" s="14">
        <v>0.176035109815083</v>
      </c>
      <c r="AH11" s="14">
        <v>0.27318012946567799</v>
      </c>
      <c r="AI11" s="14">
        <v>0.26164323188014998</v>
      </c>
      <c r="AJ11" s="14">
        <v>0.21929845042036999</v>
      </c>
      <c r="AK11" s="14"/>
      <c r="AL11" s="14">
        <v>0.23612696264761501</v>
      </c>
      <c r="AM11" s="14">
        <v>0.15410303634433001</v>
      </c>
      <c r="AN11" s="14">
        <v>0.24938850846382299</v>
      </c>
      <c r="AO11" s="14"/>
      <c r="AP11" s="14">
        <v>0.227627456478153</v>
      </c>
      <c r="AQ11" s="14">
        <v>0.22662137325505599</v>
      </c>
      <c r="AR11" s="14"/>
      <c r="AS11" s="14">
        <v>0.213055041346872</v>
      </c>
      <c r="AT11" s="14">
        <v>0.24290419538551</v>
      </c>
      <c r="AU11" s="14"/>
      <c r="AV11" s="14">
        <v>0.19447740380477799</v>
      </c>
      <c r="AW11" s="14">
        <v>0.23551324679949801</v>
      </c>
      <c r="AX11" s="14"/>
      <c r="AY11" s="14">
        <v>0.197325666308762</v>
      </c>
      <c r="AZ11" s="14">
        <v>0.24277625558000901</v>
      </c>
      <c r="BA11" s="14"/>
      <c r="BB11" s="14">
        <v>0.195178960358833</v>
      </c>
      <c r="BC11" s="14">
        <v>0.26023791614913799</v>
      </c>
    </row>
    <row r="12" spans="2:55" x14ac:dyDescent="0.35">
      <c r="B12" s="15" t="s">
        <v>594</v>
      </c>
      <c r="C12" s="14">
        <v>4.2349404475664799E-2</v>
      </c>
      <c r="D12" s="14">
        <v>4.1376637874879503E-2</v>
      </c>
      <c r="E12" s="14">
        <v>4.3423923992109197E-2</v>
      </c>
      <c r="F12" s="14"/>
      <c r="G12" s="14">
        <v>4.8268681637241399E-2</v>
      </c>
      <c r="H12" s="14">
        <v>3.9237430894472999E-2</v>
      </c>
      <c r="I12" s="14">
        <v>4.2383054022961102E-2</v>
      </c>
      <c r="J12" s="14">
        <v>3.7460433254907902E-2</v>
      </c>
      <c r="K12" s="14">
        <v>3.4215421540276902E-2</v>
      </c>
      <c r="L12" s="14">
        <v>5.0385467572447898E-2</v>
      </c>
      <c r="M12" s="14"/>
      <c r="N12" s="14">
        <v>3.9820769981897902E-2</v>
      </c>
      <c r="O12" s="14">
        <v>4.75624660930156E-2</v>
      </c>
      <c r="P12" s="14">
        <v>3.6018543588104898E-2</v>
      </c>
      <c r="Q12" s="14">
        <v>4.5558659812533799E-2</v>
      </c>
      <c r="R12" s="14"/>
      <c r="S12" s="14">
        <v>4.0799203499449398E-2</v>
      </c>
      <c r="T12" s="14">
        <v>6.0700794260375397E-2</v>
      </c>
      <c r="U12" s="14">
        <v>0.10075806571027</v>
      </c>
      <c r="V12" s="14">
        <v>1.4582298160913099E-2</v>
      </c>
      <c r="W12" s="14">
        <v>2.8511828550120299E-2</v>
      </c>
      <c r="X12" s="14">
        <v>3.8717629962613999E-2</v>
      </c>
      <c r="Y12" s="14">
        <v>3.2387670735667E-2</v>
      </c>
      <c r="Z12" s="14">
        <v>2.6019680252346699E-2</v>
      </c>
      <c r="AA12" s="14">
        <v>3.0581533300991701E-2</v>
      </c>
      <c r="AB12" s="14">
        <v>4.1819953120035398E-2</v>
      </c>
      <c r="AC12" s="14">
        <v>4.50716286334676E-2</v>
      </c>
      <c r="AD12" s="14">
        <v>2.9526138250357301E-2</v>
      </c>
      <c r="AE12" s="14"/>
      <c r="AF12" s="14">
        <v>4.2863194257696802E-2</v>
      </c>
      <c r="AG12" s="14">
        <v>2.4863165563002901E-2</v>
      </c>
      <c r="AH12" s="14">
        <v>7.2945039922774305E-2</v>
      </c>
      <c r="AI12" s="14">
        <v>3.9071567581238698E-2</v>
      </c>
      <c r="AJ12" s="14">
        <v>3.9538798293540497E-2</v>
      </c>
      <c r="AK12" s="14"/>
      <c r="AL12" s="14">
        <v>4.2080760567911303E-2</v>
      </c>
      <c r="AM12" s="14">
        <v>2.6009381879584299E-2</v>
      </c>
      <c r="AN12" s="14">
        <v>7.5121092136056195E-2</v>
      </c>
      <c r="AO12" s="14"/>
      <c r="AP12" s="14">
        <v>5.0289333909023098E-2</v>
      </c>
      <c r="AQ12" s="14">
        <v>3.7037360366457502E-2</v>
      </c>
      <c r="AR12" s="14"/>
      <c r="AS12" s="14">
        <v>4.2880140266738399E-2</v>
      </c>
      <c r="AT12" s="14">
        <v>4.2224035544338998E-2</v>
      </c>
      <c r="AU12" s="14"/>
      <c r="AV12" s="14">
        <v>3.3834784486836897E-2</v>
      </c>
      <c r="AW12" s="14">
        <v>4.59431207333309E-2</v>
      </c>
      <c r="AX12" s="14"/>
      <c r="AY12" s="14">
        <v>4.4131691425913201E-2</v>
      </c>
      <c r="AZ12" s="14">
        <v>4.7088377789389797E-2</v>
      </c>
      <c r="BA12" s="14"/>
      <c r="BB12" s="14">
        <v>3.7089306989277197E-2</v>
      </c>
      <c r="BC12" s="14">
        <v>4.0352339281260897E-2</v>
      </c>
    </row>
    <row r="13" spans="2:55" x14ac:dyDescent="0.35">
      <c r="B13" s="15" t="s">
        <v>544</v>
      </c>
      <c r="C13" s="14">
        <v>1.2846909270294899E-2</v>
      </c>
      <c r="D13" s="14">
        <v>1.5245845849766199E-2</v>
      </c>
      <c r="E13" s="14">
        <v>1.0542222643149E-2</v>
      </c>
      <c r="F13" s="14"/>
      <c r="G13" s="14">
        <v>1.7888582190961799E-2</v>
      </c>
      <c r="H13" s="14">
        <v>2.7087295587574999E-3</v>
      </c>
      <c r="I13" s="14">
        <v>1.9362670294590701E-2</v>
      </c>
      <c r="J13" s="14">
        <v>7.4686519232042099E-3</v>
      </c>
      <c r="K13" s="14">
        <v>1.5094359983956101E-2</v>
      </c>
      <c r="L13" s="14">
        <v>1.53762334655649E-2</v>
      </c>
      <c r="M13" s="14"/>
      <c r="N13" s="14">
        <v>8.2173916951882708E-3</v>
      </c>
      <c r="O13" s="14">
        <v>8.6267104263615894E-3</v>
      </c>
      <c r="P13" s="14">
        <v>2.2044393381355699E-2</v>
      </c>
      <c r="Q13" s="14">
        <v>1.42526581741764E-2</v>
      </c>
      <c r="R13" s="14"/>
      <c r="S13" s="14">
        <v>1.5753737990967499E-2</v>
      </c>
      <c r="T13" s="14">
        <v>1.15198703367821E-2</v>
      </c>
      <c r="U13" s="14">
        <v>1.0385807053167599E-2</v>
      </c>
      <c r="V13" s="14">
        <v>1.52931967766263E-2</v>
      </c>
      <c r="W13" s="14">
        <v>2.78836054268937E-2</v>
      </c>
      <c r="X13" s="14">
        <v>1.4005885818412301E-2</v>
      </c>
      <c r="Y13" s="14">
        <v>1.2053446844677001E-2</v>
      </c>
      <c r="Z13" s="14">
        <v>1.08514032689336E-2</v>
      </c>
      <c r="AA13" s="14">
        <v>8.2240484823643701E-3</v>
      </c>
      <c r="AB13" s="14">
        <v>1.5879152450710001E-2</v>
      </c>
      <c r="AC13" s="14">
        <v>0</v>
      </c>
      <c r="AD13" s="14">
        <v>0</v>
      </c>
      <c r="AE13" s="14"/>
      <c r="AF13" s="14">
        <v>2.0995128133630501E-2</v>
      </c>
      <c r="AG13" s="14">
        <v>1.2451743052862301E-2</v>
      </c>
      <c r="AH13" s="14">
        <v>1.09755539965565E-2</v>
      </c>
      <c r="AI13" s="14">
        <v>1.6505887440503401E-2</v>
      </c>
      <c r="AJ13" s="14">
        <v>0</v>
      </c>
      <c r="AK13" s="14"/>
      <c r="AL13" s="14">
        <v>1.02786452427858E-2</v>
      </c>
      <c r="AM13" s="14">
        <v>1.36405945389022E-2</v>
      </c>
      <c r="AN13" s="14">
        <v>4.8336562391610903E-2</v>
      </c>
      <c r="AO13" s="14"/>
      <c r="AP13" s="14">
        <v>1.4869273527085201E-2</v>
      </c>
      <c r="AQ13" s="14">
        <v>1.0529869367296701E-2</v>
      </c>
      <c r="AR13" s="14"/>
      <c r="AS13" s="14">
        <v>1.4068762403826301E-2</v>
      </c>
      <c r="AT13" s="14">
        <v>1.19484241024089E-2</v>
      </c>
      <c r="AU13" s="14"/>
      <c r="AV13" s="14">
        <v>2.04889574252144E-2</v>
      </c>
      <c r="AW13" s="14">
        <v>1.08329390799928E-2</v>
      </c>
      <c r="AX13" s="14"/>
      <c r="AY13" s="14">
        <v>1.10401585261724E-2</v>
      </c>
      <c r="AZ13" s="14">
        <v>1.77575213288171E-2</v>
      </c>
      <c r="BA13" s="14"/>
      <c r="BB13" s="14">
        <v>1.23366895447514E-2</v>
      </c>
      <c r="BC13" s="14">
        <v>1.6134155272109998E-2</v>
      </c>
    </row>
    <row r="14" spans="2:55" x14ac:dyDescent="0.35">
      <c r="B14" s="15" t="s">
        <v>205</v>
      </c>
      <c r="C14" s="20">
        <v>1.5108739004110401E-2</v>
      </c>
      <c r="D14" s="20">
        <v>1.5060224085590599E-2</v>
      </c>
      <c r="E14" s="20">
        <v>1.5200579304159099E-2</v>
      </c>
      <c r="F14" s="20"/>
      <c r="G14" s="20">
        <v>1.2426871792124599E-2</v>
      </c>
      <c r="H14" s="20">
        <v>6.8119019125832403E-3</v>
      </c>
      <c r="I14" s="20">
        <v>2.0475573456193798E-2</v>
      </c>
      <c r="J14" s="20">
        <v>2.54482447666779E-2</v>
      </c>
      <c r="K14" s="20">
        <v>1.1884148788849899E-2</v>
      </c>
      <c r="L14" s="20">
        <v>1.3062111895782E-2</v>
      </c>
      <c r="M14" s="20"/>
      <c r="N14" s="20">
        <v>1.2026441896874801E-2</v>
      </c>
      <c r="O14" s="20">
        <v>2.0072044530790398E-2</v>
      </c>
      <c r="P14" s="20">
        <v>9.6409041157254696E-3</v>
      </c>
      <c r="Q14" s="20">
        <v>1.8200382175994699E-2</v>
      </c>
      <c r="R14" s="20"/>
      <c r="S14" s="20">
        <v>1.6510468239669299E-2</v>
      </c>
      <c r="T14" s="20">
        <v>1.3657865800207E-2</v>
      </c>
      <c r="U14" s="20">
        <v>1.7131861195424002E-2</v>
      </c>
      <c r="V14" s="20">
        <v>1.6148923235199099E-2</v>
      </c>
      <c r="W14" s="20">
        <v>8.9608096121008406E-3</v>
      </c>
      <c r="X14" s="20">
        <v>1.64380542662435E-2</v>
      </c>
      <c r="Y14" s="20">
        <v>0</v>
      </c>
      <c r="Z14" s="20">
        <v>1.1097604074255E-2</v>
      </c>
      <c r="AA14" s="20">
        <v>2.58958378090712E-2</v>
      </c>
      <c r="AB14" s="20">
        <v>2.0504277772211001E-2</v>
      </c>
      <c r="AC14" s="20">
        <v>1.91214144465548E-2</v>
      </c>
      <c r="AD14" s="20">
        <v>0</v>
      </c>
      <c r="AE14" s="20"/>
      <c r="AF14" s="20">
        <v>8.9452345691589108E-3</v>
      </c>
      <c r="AG14" s="20">
        <v>9.3034001362864195E-3</v>
      </c>
      <c r="AH14" s="20">
        <v>9.8438994197217293E-3</v>
      </c>
      <c r="AI14" s="20">
        <v>2.7623855180224401E-2</v>
      </c>
      <c r="AJ14" s="20">
        <v>1.0073337842308299E-2</v>
      </c>
      <c r="AK14" s="20"/>
      <c r="AL14" s="20">
        <v>1.28371753331364E-2</v>
      </c>
      <c r="AM14" s="20">
        <v>6.2788814580941304E-3</v>
      </c>
      <c r="AN14" s="20">
        <v>6.3364369582092295E-2</v>
      </c>
      <c r="AO14" s="20"/>
      <c r="AP14" s="20">
        <v>2.0378573507418798E-2</v>
      </c>
      <c r="AQ14" s="20">
        <v>1.11932221167568E-2</v>
      </c>
      <c r="AR14" s="20"/>
      <c r="AS14" s="20">
        <v>1.5391972116889301E-2</v>
      </c>
      <c r="AT14" s="20">
        <v>1.41130284564095E-2</v>
      </c>
      <c r="AU14" s="20"/>
      <c r="AV14" s="20">
        <v>3.6363080979297702E-3</v>
      </c>
      <c r="AW14" s="20">
        <v>1.7000095546957399E-2</v>
      </c>
      <c r="AX14" s="20"/>
      <c r="AY14" s="20">
        <v>1.23749260684123E-2</v>
      </c>
      <c r="AZ14" s="20">
        <v>2.2475999174188702E-2</v>
      </c>
      <c r="BA14" s="20"/>
      <c r="BB14" s="20">
        <v>1.34503973740025E-2</v>
      </c>
      <c r="BC14" s="20">
        <v>8.4267061032338702E-3</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600</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540</v>
      </c>
      <c r="C9" s="14">
        <v>0.30532997008881202</v>
      </c>
      <c r="D9" s="14">
        <v>0.28664208799243901</v>
      </c>
      <c r="E9" s="14">
        <v>0.32345960999062601</v>
      </c>
      <c r="F9" s="14"/>
      <c r="G9" s="14">
        <v>0.25420746674400702</v>
      </c>
      <c r="H9" s="14">
        <v>0.36435970763856601</v>
      </c>
      <c r="I9" s="14">
        <v>0.28677254422197801</v>
      </c>
      <c r="J9" s="14">
        <v>0.36627041078195099</v>
      </c>
      <c r="K9" s="14">
        <v>0.33298598337819901</v>
      </c>
      <c r="L9" s="14">
        <v>0.237813522558492</v>
      </c>
      <c r="M9" s="14"/>
      <c r="N9" s="14">
        <v>0.30755891559966297</v>
      </c>
      <c r="O9" s="14">
        <v>0.27336235439026701</v>
      </c>
      <c r="P9" s="14">
        <v>0.35634310603969099</v>
      </c>
      <c r="Q9" s="14">
        <v>0.28991307473101402</v>
      </c>
      <c r="R9" s="14"/>
      <c r="S9" s="14">
        <v>0.32237488346422399</v>
      </c>
      <c r="T9" s="14">
        <v>0.32521632206272999</v>
      </c>
      <c r="U9" s="14">
        <v>0.32096287054542699</v>
      </c>
      <c r="V9" s="14">
        <v>0.29115745494683198</v>
      </c>
      <c r="W9" s="14">
        <v>0.25448106981561802</v>
      </c>
      <c r="X9" s="14">
        <v>0.29058837250159503</v>
      </c>
      <c r="Y9" s="14">
        <v>0.23353127156134801</v>
      </c>
      <c r="Z9" s="14">
        <v>0.288471798891969</v>
      </c>
      <c r="AA9" s="14">
        <v>0.36521026965397602</v>
      </c>
      <c r="AB9" s="14">
        <v>0.30010924522524401</v>
      </c>
      <c r="AC9" s="14">
        <v>0.32868698731537499</v>
      </c>
      <c r="AD9" s="14">
        <v>0.27401022255283197</v>
      </c>
      <c r="AE9" s="14"/>
      <c r="AF9" s="14">
        <v>0.27877884633747102</v>
      </c>
      <c r="AG9" s="14">
        <v>0.388309000089683</v>
      </c>
      <c r="AH9" s="14">
        <v>0.28809881956657402</v>
      </c>
      <c r="AI9" s="14">
        <v>0.24964142421996699</v>
      </c>
      <c r="AJ9" s="14">
        <v>0.28375391353638602</v>
      </c>
      <c r="AK9" s="14"/>
      <c r="AL9" s="14">
        <v>0.29851587518653</v>
      </c>
      <c r="AM9" s="14">
        <v>0.40437249518329699</v>
      </c>
      <c r="AN9" s="14">
        <v>0.227968065827582</v>
      </c>
      <c r="AO9" s="14"/>
      <c r="AP9" s="14">
        <v>0.26752750079708298</v>
      </c>
      <c r="AQ9" s="14">
        <v>0.338799353347981</v>
      </c>
      <c r="AR9" s="14"/>
      <c r="AS9" s="14">
        <v>0.31159888332817498</v>
      </c>
      <c r="AT9" s="14">
        <v>0.30133166291521801</v>
      </c>
      <c r="AU9" s="14"/>
      <c r="AV9" s="14">
        <v>0.34546684218211499</v>
      </c>
      <c r="AW9" s="14">
        <v>0.29854166913994001</v>
      </c>
      <c r="AX9" s="14"/>
      <c r="AY9" s="14">
        <v>0.31943157189757099</v>
      </c>
      <c r="AZ9" s="14">
        <v>0.29475442387792</v>
      </c>
      <c r="BA9" s="14"/>
      <c r="BB9" s="14">
        <v>0.31991378016614402</v>
      </c>
      <c r="BC9" s="14">
        <v>0.33094747183189299</v>
      </c>
    </row>
    <row r="10" spans="2:55" x14ac:dyDescent="0.35">
      <c r="B10" s="15" t="s">
        <v>541</v>
      </c>
      <c r="C10" s="14">
        <v>0.42347586462298298</v>
      </c>
      <c r="D10" s="14">
        <v>0.41675191818262303</v>
      </c>
      <c r="E10" s="14">
        <v>0.42936203065353801</v>
      </c>
      <c r="F10" s="14"/>
      <c r="G10" s="14">
        <v>0.43065099941693402</v>
      </c>
      <c r="H10" s="14">
        <v>0.39150709556681501</v>
      </c>
      <c r="I10" s="14">
        <v>0.44568637853565102</v>
      </c>
      <c r="J10" s="14">
        <v>0.40006976086150098</v>
      </c>
      <c r="K10" s="14">
        <v>0.42322953302944999</v>
      </c>
      <c r="L10" s="14">
        <v>0.44603552932845503</v>
      </c>
      <c r="M10" s="14"/>
      <c r="N10" s="14">
        <v>0.42827646514808199</v>
      </c>
      <c r="O10" s="14">
        <v>0.43321591153633099</v>
      </c>
      <c r="P10" s="14">
        <v>0.37168157808836499</v>
      </c>
      <c r="Q10" s="14">
        <v>0.45507671926520099</v>
      </c>
      <c r="R10" s="14"/>
      <c r="S10" s="14">
        <v>0.40637551014013201</v>
      </c>
      <c r="T10" s="14">
        <v>0.38157478706676201</v>
      </c>
      <c r="U10" s="14">
        <v>0.39656952687034502</v>
      </c>
      <c r="V10" s="14">
        <v>0.39299455378007703</v>
      </c>
      <c r="W10" s="14">
        <v>0.47705953846070098</v>
      </c>
      <c r="X10" s="14">
        <v>0.41745359772333801</v>
      </c>
      <c r="Y10" s="14">
        <v>0.48603053209803398</v>
      </c>
      <c r="Z10" s="14">
        <v>0.53853242970753501</v>
      </c>
      <c r="AA10" s="14">
        <v>0.36945303781016497</v>
      </c>
      <c r="AB10" s="14">
        <v>0.45097776829477898</v>
      </c>
      <c r="AC10" s="14">
        <v>0.43615240028760899</v>
      </c>
      <c r="AD10" s="14">
        <v>0.51407057214935403</v>
      </c>
      <c r="AE10" s="14"/>
      <c r="AF10" s="14">
        <v>0.445265991451815</v>
      </c>
      <c r="AG10" s="14">
        <v>0.40380706947098799</v>
      </c>
      <c r="AH10" s="14">
        <v>0.41303166101135402</v>
      </c>
      <c r="AI10" s="14">
        <v>0.43237899407455699</v>
      </c>
      <c r="AJ10" s="14">
        <v>0.41264633580979898</v>
      </c>
      <c r="AK10" s="14"/>
      <c r="AL10" s="14">
        <v>0.43691119535507</v>
      </c>
      <c r="AM10" s="14">
        <v>0.37266440624876102</v>
      </c>
      <c r="AN10" s="14">
        <v>0.32037988226465702</v>
      </c>
      <c r="AO10" s="14"/>
      <c r="AP10" s="14">
        <v>0.43457414705642</v>
      </c>
      <c r="AQ10" s="14">
        <v>0.41667196372990001</v>
      </c>
      <c r="AR10" s="14"/>
      <c r="AS10" s="14">
        <v>0.41538664625707999</v>
      </c>
      <c r="AT10" s="14">
        <v>0.44278857860252402</v>
      </c>
      <c r="AU10" s="14"/>
      <c r="AV10" s="14">
        <v>0.38915367344374102</v>
      </c>
      <c r="AW10" s="14">
        <v>0.43533070974370403</v>
      </c>
      <c r="AX10" s="14"/>
      <c r="AY10" s="14">
        <v>0.42376930822730902</v>
      </c>
      <c r="AZ10" s="14">
        <v>0.43715917384325997</v>
      </c>
      <c r="BA10" s="14"/>
      <c r="BB10" s="14">
        <v>0.43103042405148401</v>
      </c>
      <c r="BC10" s="14">
        <v>0.42368592198719901</v>
      </c>
    </row>
    <row r="11" spans="2:55" x14ac:dyDescent="0.35">
      <c r="B11" s="15" t="s">
        <v>542</v>
      </c>
      <c r="C11" s="14">
        <v>0.18948364347091501</v>
      </c>
      <c r="D11" s="14">
        <v>0.204620177889212</v>
      </c>
      <c r="E11" s="14">
        <v>0.17526090025139099</v>
      </c>
      <c r="F11" s="14"/>
      <c r="G11" s="14">
        <v>0.20240908826249501</v>
      </c>
      <c r="H11" s="14">
        <v>0.170600614458431</v>
      </c>
      <c r="I11" s="14">
        <v>0.18812394841590999</v>
      </c>
      <c r="J11" s="14">
        <v>0.16962726134053699</v>
      </c>
      <c r="K11" s="14">
        <v>0.18720925583992101</v>
      </c>
      <c r="L11" s="14">
        <v>0.21517058268136299</v>
      </c>
      <c r="M11" s="14"/>
      <c r="N11" s="14">
        <v>0.18774053416157699</v>
      </c>
      <c r="O11" s="14">
        <v>0.19066018967414</v>
      </c>
      <c r="P11" s="14">
        <v>0.20910654386887101</v>
      </c>
      <c r="Q11" s="14">
        <v>0.17227434454965199</v>
      </c>
      <c r="R11" s="14"/>
      <c r="S11" s="14">
        <v>0.18601688704362701</v>
      </c>
      <c r="T11" s="14">
        <v>0.20736245087507399</v>
      </c>
      <c r="U11" s="14">
        <v>0.20489703331128001</v>
      </c>
      <c r="V11" s="14">
        <v>0.23578539563297399</v>
      </c>
      <c r="W11" s="14">
        <v>0.187683997461385</v>
      </c>
      <c r="X11" s="14">
        <v>0.186262347245882</v>
      </c>
      <c r="Y11" s="14">
        <v>0.18958720748511401</v>
      </c>
      <c r="Z11" s="14">
        <v>0.140391984183141</v>
      </c>
      <c r="AA11" s="14">
        <v>0.187182877970203</v>
      </c>
      <c r="AB11" s="14">
        <v>0.182971206209947</v>
      </c>
      <c r="AC11" s="14">
        <v>0.18553803335348101</v>
      </c>
      <c r="AD11" s="14">
        <v>6.3503155699247402E-2</v>
      </c>
      <c r="AE11" s="14"/>
      <c r="AF11" s="14">
        <v>0.19125494843683499</v>
      </c>
      <c r="AG11" s="14">
        <v>0.148635724917099</v>
      </c>
      <c r="AH11" s="14">
        <v>0.22671633188089799</v>
      </c>
      <c r="AI11" s="14">
        <v>0.194428681160981</v>
      </c>
      <c r="AJ11" s="14">
        <v>0.23806891832323701</v>
      </c>
      <c r="AK11" s="14"/>
      <c r="AL11" s="14">
        <v>0.18867334210447601</v>
      </c>
      <c r="AM11" s="14">
        <v>0.15178732866644001</v>
      </c>
      <c r="AN11" s="14">
        <v>0.26782489212261901</v>
      </c>
      <c r="AO11" s="14"/>
      <c r="AP11" s="14">
        <v>0.20626209519101499</v>
      </c>
      <c r="AQ11" s="14">
        <v>0.17126745621470599</v>
      </c>
      <c r="AR11" s="14"/>
      <c r="AS11" s="14">
        <v>0.19317784764823601</v>
      </c>
      <c r="AT11" s="14">
        <v>0.17658131902391799</v>
      </c>
      <c r="AU11" s="14"/>
      <c r="AV11" s="14">
        <v>0.198212068029085</v>
      </c>
      <c r="AW11" s="14">
        <v>0.180733277157201</v>
      </c>
      <c r="AX11" s="14"/>
      <c r="AY11" s="14">
        <v>0.17305589560776999</v>
      </c>
      <c r="AZ11" s="14">
        <v>0.182322590986745</v>
      </c>
      <c r="BA11" s="14"/>
      <c r="BB11" s="14">
        <v>0.17421555959695401</v>
      </c>
      <c r="BC11" s="14">
        <v>0.149849599194985</v>
      </c>
    </row>
    <row r="12" spans="2:55" x14ac:dyDescent="0.35">
      <c r="B12" s="15" t="s">
        <v>594</v>
      </c>
      <c r="C12" s="14">
        <v>4.8635662853698601E-2</v>
      </c>
      <c r="D12" s="14">
        <v>5.9563898614039601E-2</v>
      </c>
      <c r="E12" s="14">
        <v>3.81076771124325E-2</v>
      </c>
      <c r="F12" s="14"/>
      <c r="G12" s="14">
        <v>8.0801232000390605E-2</v>
      </c>
      <c r="H12" s="14">
        <v>5.5016654990898001E-2</v>
      </c>
      <c r="I12" s="14">
        <v>3.8131769059861702E-2</v>
      </c>
      <c r="J12" s="14">
        <v>3.02098439897742E-2</v>
      </c>
      <c r="K12" s="14">
        <v>3.1213728758804599E-2</v>
      </c>
      <c r="L12" s="14">
        <v>5.73431449007595E-2</v>
      </c>
      <c r="M12" s="14"/>
      <c r="N12" s="14">
        <v>4.2911042824841199E-2</v>
      </c>
      <c r="O12" s="14">
        <v>5.5538948405296398E-2</v>
      </c>
      <c r="P12" s="14">
        <v>3.9404736432181703E-2</v>
      </c>
      <c r="Q12" s="14">
        <v>5.6135985839601499E-2</v>
      </c>
      <c r="R12" s="14"/>
      <c r="S12" s="14">
        <v>3.9592820897945399E-2</v>
      </c>
      <c r="T12" s="14">
        <v>5.3012685353196698E-2</v>
      </c>
      <c r="U12" s="14">
        <v>4.4113344313662699E-2</v>
      </c>
      <c r="V12" s="14">
        <v>4.3799704077783302E-2</v>
      </c>
      <c r="W12" s="14">
        <v>3.5882649952542103E-2</v>
      </c>
      <c r="X12" s="14">
        <v>7.5635447870762706E-2</v>
      </c>
      <c r="Y12" s="14">
        <v>6.4968482093780797E-2</v>
      </c>
      <c r="Z12" s="14">
        <v>2.1506183143099999E-2</v>
      </c>
      <c r="AA12" s="14">
        <v>3.5479423359291599E-2</v>
      </c>
      <c r="AB12" s="14">
        <v>3.8415842973686602E-2</v>
      </c>
      <c r="AC12" s="14">
        <v>3.0501164596979699E-2</v>
      </c>
      <c r="AD12" s="14">
        <v>0.148416049598567</v>
      </c>
      <c r="AE12" s="14"/>
      <c r="AF12" s="14">
        <v>4.9422123509452201E-2</v>
      </c>
      <c r="AG12" s="14">
        <v>3.5189815703386897E-2</v>
      </c>
      <c r="AH12" s="14">
        <v>5.1010718920359098E-2</v>
      </c>
      <c r="AI12" s="14">
        <v>6.9049585118162199E-2</v>
      </c>
      <c r="AJ12" s="14">
        <v>4.6343029353056897E-2</v>
      </c>
      <c r="AK12" s="14"/>
      <c r="AL12" s="14">
        <v>4.6548305260697302E-2</v>
      </c>
      <c r="AM12" s="14">
        <v>4.5644315452706002E-2</v>
      </c>
      <c r="AN12" s="14">
        <v>8.39142740527095E-2</v>
      </c>
      <c r="AO12" s="14"/>
      <c r="AP12" s="14">
        <v>5.3175706318673598E-2</v>
      </c>
      <c r="AQ12" s="14">
        <v>4.4684927908369802E-2</v>
      </c>
      <c r="AR12" s="14"/>
      <c r="AS12" s="14">
        <v>4.89343453319393E-2</v>
      </c>
      <c r="AT12" s="14">
        <v>4.6106522568626802E-2</v>
      </c>
      <c r="AU12" s="14"/>
      <c r="AV12" s="14">
        <v>5.0947993353130903E-2</v>
      </c>
      <c r="AW12" s="14">
        <v>4.8687404077252298E-2</v>
      </c>
      <c r="AX12" s="14"/>
      <c r="AY12" s="14">
        <v>4.8407237302299302E-2</v>
      </c>
      <c r="AZ12" s="14">
        <v>6.2146748849314599E-2</v>
      </c>
      <c r="BA12" s="14"/>
      <c r="BB12" s="14">
        <v>4.20848921141114E-2</v>
      </c>
      <c r="BC12" s="14">
        <v>7.0549085530169406E-2</v>
      </c>
    </row>
    <row r="13" spans="2:55" x14ac:dyDescent="0.35">
      <c r="B13" s="15" t="s">
        <v>544</v>
      </c>
      <c r="C13" s="14">
        <v>1.0531981339626999E-2</v>
      </c>
      <c r="D13" s="14">
        <v>9.8600021569603194E-3</v>
      </c>
      <c r="E13" s="14">
        <v>1.12191476703006E-2</v>
      </c>
      <c r="F13" s="14"/>
      <c r="G13" s="14">
        <v>1.15540876766029E-2</v>
      </c>
      <c r="H13" s="14">
        <v>1.1800264249976201E-2</v>
      </c>
      <c r="I13" s="14">
        <v>2.1163650863045402E-2</v>
      </c>
      <c r="J13" s="14">
        <v>3.13983728485848E-3</v>
      </c>
      <c r="K13" s="14">
        <v>3.8358670337537201E-3</v>
      </c>
      <c r="L13" s="14">
        <v>1.06750495960181E-2</v>
      </c>
      <c r="M13" s="14"/>
      <c r="N13" s="14">
        <v>1.41809685892522E-2</v>
      </c>
      <c r="O13" s="14">
        <v>1.55400329626754E-2</v>
      </c>
      <c r="P13" s="14">
        <v>7.4077437177493301E-3</v>
      </c>
      <c r="Q13" s="14">
        <v>4.2147445182107697E-3</v>
      </c>
      <c r="R13" s="14"/>
      <c r="S13" s="14">
        <v>1.8324694369352398E-2</v>
      </c>
      <c r="T13" s="14">
        <v>4.1420320065639702E-3</v>
      </c>
      <c r="U13" s="14">
        <v>5.41344925762234E-3</v>
      </c>
      <c r="V13" s="14">
        <v>2.0143508752526702E-2</v>
      </c>
      <c r="W13" s="14">
        <v>2.5903114047358001E-2</v>
      </c>
      <c r="X13" s="14">
        <v>1.9810838262480399E-2</v>
      </c>
      <c r="Y13" s="14">
        <v>0</v>
      </c>
      <c r="Z13" s="14">
        <v>0</v>
      </c>
      <c r="AA13" s="14">
        <v>1.44816628181457E-2</v>
      </c>
      <c r="AB13" s="14">
        <v>0</v>
      </c>
      <c r="AC13" s="14">
        <v>0</v>
      </c>
      <c r="AD13" s="14">
        <v>0</v>
      </c>
      <c r="AE13" s="14"/>
      <c r="AF13" s="14">
        <v>8.6287711501286495E-3</v>
      </c>
      <c r="AG13" s="14">
        <v>6.8865945933100003E-3</v>
      </c>
      <c r="AH13" s="14">
        <v>6.08634374037865E-3</v>
      </c>
      <c r="AI13" s="14">
        <v>3.3487813584922498E-2</v>
      </c>
      <c r="AJ13" s="14">
        <v>0</v>
      </c>
      <c r="AK13" s="14"/>
      <c r="AL13" s="14">
        <v>8.5765109672563001E-3</v>
      </c>
      <c r="AM13" s="14">
        <v>1.5118756665260901E-2</v>
      </c>
      <c r="AN13" s="14">
        <v>3.0507029782331E-2</v>
      </c>
      <c r="AO13" s="14"/>
      <c r="AP13" s="14">
        <v>1.1276745108132201E-2</v>
      </c>
      <c r="AQ13" s="14">
        <v>9.2046319083768906E-3</v>
      </c>
      <c r="AR13" s="14"/>
      <c r="AS13" s="14">
        <v>9.5723987844745801E-3</v>
      </c>
      <c r="AT13" s="14">
        <v>1.11206843145343E-2</v>
      </c>
      <c r="AU13" s="14"/>
      <c r="AV13" s="14">
        <v>1.1013504194550499E-2</v>
      </c>
      <c r="AW13" s="14">
        <v>9.2703866577549792E-3</v>
      </c>
      <c r="AX13" s="14"/>
      <c r="AY13" s="14">
        <v>1.3390723229911399E-2</v>
      </c>
      <c r="AZ13" s="14">
        <v>1.1251340594743999E-2</v>
      </c>
      <c r="BA13" s="14"/>
      <c r="BB13" s="14">
        <v>1.1258719133923701E-2</v>
      </c>
      <c r="BC13" s="14">
        <v>1.18165969495415E-2</v>
      </c>
    </row>
    <row r="14" spans="2:55" x14ac:dyDescent="0.35">
      <c r="B14" s="15" t="s">
        <v>205</v>
      </c>
      <c r="C14" s="20">
        <v>2.25428776239644E-2</v>
      </c>
      <c r="D14" s="20">
        <v>2.2561915164725301E-2</v>
      </c>
      <c r="E14" s="20">
        <v>2.25906343217127E-2</v>
      </c>
      <c r="F14" s="20"/>
      <c r="G14" s="20">
        <v>2.0377125899570799E-2</v>
      </c>
      <c r="H14" s="20">
        <v>6.7156630953140199E-3</v>
      </c>
      <c r="I14" s="20">
        <v>2.0121708903554102E-2</v>
      </c>
      <c r="J14" s="20">
        <v>3.0682885741378001E-2</v>
      </c>
      <c r="K14" s="20">
        <v>2.15256319598718E-2</v>
      </c>
      <c r="L14" s="20">
        <v>3.2962170934912799E-2</v>
      </c>
      <c r="M14" s="20"/>
      <c r="N14" s="20">
        <v>1.9332073676584599E-2</v>
      </c>
      <c r="O14" s="20">
        <v>3.1682563031289898E-2</v>
      </c>
      <c r="P14" s="20">
        <v>1.6056291853141998E-2</v>
      </c>
      <c r="Q14" s="20">
        <v>2.2385131096320801E-2</v>
      </c>
      <c r="R14" s="20"/>
      <c r="S14" s="20">
        <v>2.73152040847187E-2</v>
      </c>
      <c r="T14" s="20">
        <v>2.86917226356741E-2</v>
      </c>
      <c r="U14" s="20">
        <v>2.8043775701663099E-2</v>
      </c>
      <c r="V14" s="20">
        <v>1.6119382809807799E-2</v>
      </c>
      <c r="W14" s="20">
        <v>1.8989630262396001E-2</v>
      </c>
      <c r="X14" s="20">
        <v>1.0249396395942001E-2</v>
      </c>
      <c r="Y14" s="20">
        <v>2.5882506761723701E-2</v>
      </c>
      <c r="Z14" s="20">
        <v>1.1097604074255E-2</v>
      </c>
      <c r="AA14" s="20">
        <v>2.81927283882187E-2</v>
      </c>
      <c r="AB14" s="20">
        <v>2.7525937296343499E-2</v>
      </c>
      <c r="AC14" s="20">
        <v>1.91214144465548E-2</v>
      </c>
      <c r="AD14" s="20">
        <v>0</v>
      </c>
      <c r="AE14" s="20"/>
      <c r="AF14" s="20">
        <v>2.6649319114297701E-2</v>
      </c>
      <c r="AG14" s="20">
        <v>1.7171795225533099E-2</v>
      </c>
      <c r="AH14" s="20">
        <v>1.50561248804362E-2</v>
      </c>
      <c r="AI14" s="20">
        <v>2.1013501841410299E-2</v>
      </c>
      <c r="AJ14" s="20">
        <v>1.91878029775207E-2</v>
      </c>
      <c r="AK14" s="20"/>
      <c r="AL14" s="20">
        <v>2.0774771125970499E-2</v>
      </c>
      <c r="AM14" s="20">
        <v>1.0412697783535801E-2</v>
      </c>
      <c r="AN14" s="20">
        <v>6.9405855950102194E-2</v>
      </c>
      <c r="AO14" s="20"/>
      <c r="AP14" s="20">
        <v>2.7183805528676101E-2</v>
      </c>
      <c r="AQ14" s="20">
        <v>1.9371666890666099E-2</v>
      </c>
      <c r="AR14" s="20"/>
      <c r="AS14" s="20">
        <v>2.1329878650095099E-2</v>
      </c>
      <c r="AT14" s="20">
        <v>2.2071232575179098E-2</v>
      </c>
      <c r="AU14" s="20"/>
      <c r="AV14" s="20">
        <v>5.2059187973775697E-3</v>
      </c>
      <c r="AW14" s="20">
        <v>2.74365532241473E-2</v>
      </c>
      <c r="AX14" s="20"/>
      <c r="AY14" s="20">
        <v>2.1945263735140101E-2</v>
      </c>
      <c r="AZ14" s="20">
        <v>1.2365721848016599E-2</v>
      </c>
      <c r="BA14" s="20"/>
      <c r="BB14" s="20">
        <v>2.1496624937383399E-2</v>
      </c>
      <c r="BC14" s="20">
        <v>1.3151324506212699E-2</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601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540</v>
      </c>
      <c r="C9" s="14">
        <v>0.34900360327232</v>
      </c>
      <c r="D9" s="14">
        <v>0.33048171161909901</v>
      </c>
      <c r="E9" s="14">
        <v>0.36619096261898099</v>
      </c>
      <c r="F9" s="14"/>
      <c r="G9" s="14">
        <v>0.35666558815410898</v>
      </c>
      <c r="H9" s="14">
        <v>0.39220403394485898</v>
      </c>
      <c r="I9" s="14">
        <v>0.32611688333303601</v>
      </c>
      <c r="J9" s="14">
        <v>0.37270359224962502</v>
      </c>
      <c r="K9" s="14">
        <v>0.36405882242790999</v>
      </c>
      <c r="L9" s="14">
        <v>0.297805418273208</v>
      </c>
      <c r="M9" s="14"/>
      <c r="N9" s="14">
        <v>0.36698007683838701</v>
      </c>
      <c r="O9" s="14">
        <v>0.33711840985141001</v>
      </c>
      <c r="P9" s="14">
        <v>0.37226900478010799</v>
      </c>
      <c r="Q9" s="14">
        <v>0.31830462824320699</v>
      </c>
      <c r="R9" s="14"/>
      <c r="S9" s="14">
        <v>0.36194383694054999</v>
      </c>
      <c r="T9" s="14">
        <v>0.33835449549860802</v>
      </c>
      <c r="U9" s="14">
        <v>0.36771407216618601</v>
      </c>
      <c r="V9" s="14">
        <v>0.30749468076337999</v>
      </c>
      <c r="W9" s="14">
        <v>0.35446262371440901</v>
      </c>
      <c r="X9" s="14">
        <v>0.33950954792446197</v>
      </c>
      <c r="Y9" s="14">
        <v>0.30737003827709303</v>
      </c>
      <c r="Z9" s="14">
        <v>0.34087696571674603</v>
      </c>
      <c r="AA9" s="14">
        <v>0.39252080345097401</v>
      </c>
      <c r="AB9" s="14">
        <v>0.338452185387076</v>
      </c>
      <c r="AC9" s="14">
        <v>0.41273757127294097</v>
      </c>
      <c r="AD9" s="14">
        <v>0.312364242496871</v>
      </c>
      <c r="AE9" s="14"/>
      <c r="AF9" s="14">
        <v>0.329258171106526</v>
      </c>
      <c r="AG9" s="14">
        <v>0.41315730589466898</v>
      </c>
      <c r="AH9" s="14">
        <v>0.30822319586382402</v>
      </c>
      <c r="AI9" s="14">
        <v>0.28658271584539202</v>
      </c>
      <c r="AJ9" s="14">
        <v>0.392070843171825</v>
      </c>
      <c r="AK9" s="14"/>
      <c r="AL9" s="14">
        <v>0.337440632547097</v>
      </c>
      <c r="AM9" s="14">
        <v>0.45628981389763801</v>
      </c>
      <c r="AN9" s="14">
        <v>0.325274361470827</v>
      </c>
      <c r="AO9" s="14"/>
      <c r="AP9" s="14">
        <v>0.31476474630746998</v>
      </c>
      <c r="AQ9" s="14">
        <v>0.37579248883032301</v>
      </c>
      <c r="AR9" s="14"/>
      <c r="AS9" s="14">
        <v>0.34958162103969498</v>
      </c>
      <c r="AT9" s="14">
        <v>0.35088064708181099</v>
      </c>
      <c r="AU9" s="14"/>
      <c r="AV9" s="14">
        <v>0.37982932645273298</v>
      </c>
      <c r="AW9" s="14">
        <v>0.344385648979045</v>
      </c>
      <c r="AX9" s="14"/>
      <c r="AY9" s="14">
        <v>0.36516362113856998</v>
      </c>
      <c r="AZ9" s="14">
        <v>0.34091793645495999</v>
      </c>
      <c r="BA9" s="14"/>
      <c r="BB9" s="14">
        <v>0.36921434585303498</v>
      </c>
      <c r="BC9" s="14">
        <v>0.37484708220688001</v>
      </c>
    </row>
    <row r="10" spans="2:55" x14ac:dyDescent="0.35">
      <c r="B10" s="15" t="s">
        <v>541</v>
      </c>
      <c r="C10" s="14">
        <v>0.42442964950156498</v>
      </c>
      <c r="D10" s="14">
        <v>0.42951946811657499</v>
      </c>
      <c r="E10" s="14">
        <v>0.419691533067165</v>
      </c>
      <c r="F10" s="14"/>
      <c r="G10" s="14">
        <v>0.38959035287677002</v>
      </c>
      <c r="H10" s="14">
        <v>0.39800374878254702</v>
      </c>
      <c r="I10" s="14">
        <v>0.47536598309324601</v>
      </c>
      <c r="J10" s="14">
        <v>0.43442817421775498</v>
      </c>
      <c r="K10" s="14">
        <v>0.39707135043209302</v>
      </c>
      <c r="L10" s="14">
        <v>0.43790920939807898</v>
      </c>
      <c r="M10" s="14"/>
      <c r="N10" s="14">
        <v>0.453270717823749</v>
      </c>
      <c r="O10" s="14">
        <v>0.39614423772395002</v>
      </c>
      <c r="P10" s="14">
        <v>0.40223215746632801</v>
      </c>
      <c r="Q10" s="14">
        <v>0.445585872838201</v>
      </c>
      <c r="R10" s="14"/>
      <c r="S10" s="14">
        <v>0.411143133788269</v>
      </c>
      <c r="T10" s="14">
        <v>0.43731703567437902</v>
      </c>
      <c r="U10" s="14">
        <v>0.37563916541511599</v>
      </c>
      <c r="V10" s="14">
        <v>0.46116323720847202</v>
      </c>
      <c r="W10" s="14">
        <v>0.44117080715190699</v>
      </c>
      <c r="X10" s="14">
        <v>0.41034381401889197</v>
      </c>
      <c r="Y10" s="14">
        <v>0.46681797190922297</v>
      </c>
      <c r="Z10" s="14">
        <v>0.51481075769559204</v>
      </c>
      <c r="AA10" s="14">
        <v>0.41519127695907598</v>
      </c>
      <c r="AB10" s="14">
        <v>0.38807449500380498</v>
      </c>
      <c r="AC10" s="14">
        <v>0.405249634958875</v>
      </c>
      <c r="AD10" s="14">
        <v>0.39476850812896302</v>
      </c>
      <c r="AE10" s="14"/>
      <c r="AF10" s="14">
        <v>0.43105206165771698</v>
      </c>
      <c r="AG10" s="14">
        <v>0.417168847703208</v>
      </c>
      <c r="AH10" s="14">
        <v>0.46666900345842199</v>
      </c>
      <c r="AI10" s="14">
        <v>0.43085945419883698</v>
      </c>
      <c r="AJ10" s="14">
        <v>0.40294088047092802</v>
      </c>
      <c r="AK10" s="14"/>
      <c r="AL10" s="14">
        <v>0.44314120658754003</v>
      </c>
      <c r="AM10" s="14">
        <v>0.36778618704705202</v>
      </c>
      <c r="AN10" s="14">
        <v>0.25585812631551702</v>
      </c>
      <c r="AO10" s="14"/>
      <c r="AP10" s="14">
        <v>0.43614963505253301</v>
      </c>
      <c r="AQ10" s="14">
        <v>0.41681365689455402</v>
      </c>
      <c r="AR10" s="14"/>
      <c r="AS10" s="14">
        <v>0.43368157652712502</v>
      </c>
      <c r="AT10" s="14">
        <v>0.418895902305366</v>
      </c>
      <c r="AU10" s="14"/>
      <c r="AV10" s="14">
        <v>0.42438306004401199</v>
      </c>
      <c r="AW10" s="14">
        <v>0.42892451158870398</v>
      </c>
      <c r="AX10" s="14"/>
      <c r="AY10" s="14">
        <v>0.42792560056047202</v>
      </c>
      <c r="AZ10" s="14">
        <v>0.43882140460969199</v>
      </c>
      <c r="BA10" s="14"/>
      <c r="BB10" s="14">
        <v>0.42481987251752601</v>
      </c>
      <c r="BC10" s="14">
        <v>0.39564716568910002</v>
      </c>
    </row>
    <row r="11" spans="2:55" x14ac:dyDescent="0.35">
      <c r="B11" s="15" t="s">
        <v>542</v>
      </c>
      <c r="C11" s="14">
        <v>0.16311503953024301</v>
      </c>
      <c r="D11" s="14">
        <v>0.17042738210184999</v>
      </c>
      <c r="E11" s="14">
        <v>0.15645480182004701</v>
      </c>
      <c r="F11" s="14"/>
      <c r="G11" s="14">
        <v>0.171853178240025</v>
      </c>
      <c r="H11" s="14">
        <v>0.13089877302740199</v>
      </c>
      <c r="I11" s="14">
        <v>0.124094448894497</v>
      </c>
      <c r="J11" s="14">
        <v>0.14900458292482499</v>
      </c>
      <c r="K11" s="14">
        <v>0.19597369772514101</v>
      </c>
      <c r="L11" s="14">
        <v>0.20487781439622399</v>
      </c>
      <c r="M11" s="14"/>
      <c r="N11" s="14">
        <v>0.127980989096597</v>
      </c>
      <c r="O11" s="14">
        <v>0.17869727778365799</v>
      </c>
      <c r="P11" s="14">
        <v>0.17586000142746699</v>
      </c>
      <c r="Q11" s="14">
        <v>0.172968892765897</v>
      </c>
      <c r="R11" s="14"/>
      <c r="S11" s="14">
        <v>0.15272003915264601</v>
      </c>
      <c r="T11" s="14">
        <v>0.15944314138406701</v>
      </c>
      <c r="U11" s="14">
        <v>0.18666527295109001</v>
      </c>
      <c r="V11" s="14">
        <v>0.15573155440574599</v>
      </c>
      <c r="W11" s="14">
        <v>0.14556064708504499</v>
      </c>
      <c r="X11" s="14">
        <v>0.158599927528733</v>
      </c>
      <c r="Y11" s="14">
        <v>0.17816772068185599</v>
      </c>
      <c r="Z11" s="14">
        <v>8.3758303416680197E-2</v>
      </c>
      <c r="AA11" s="14">
        <v>0.146849520921296</v>
      </c>
      <c r="AB11" s="14">
        <v>0.215194132606573</v>
      </c>
      <c r="AC11" s="14">
        <v>0.13143906677041201</v>
      </c>
      <c r="AD11" s="14">
        <v>0.26334111112380898</v>
      </c>
      <c r="AE11" s="14"/>
      <c r="AF11" s="14">
        <v>0.17790831207389701</v>
      </c>
      <c r="AG11" s="14">
        <v>0.12308031778751601</v>
      </c>
      <c r="AH11" s="14">
        <v>0.18406137454759799</v>
      </c>
      <c r="AI11" s="14">
        <v>0.17573316488801799</v>
      </c>
      <c r="AJ11" s="14">
        <v>0.17222007377603099</v>
      </c>
      <c r="AK11" s="14"/>
      <c r="AL11" s="14">
        <v>0.160471532136686</v>
      </c>
      <c r="AM11" s="14">
        <v>0.11875523172227</v>
      </c>
      <c r="AN11" s="14">
        <v>0.279581525816123</v>
      </c>
      <c r="AO11" s="14"/>
      <c r="AP11" s="14">
        <v>0.17178212447618499</v>
      </c>
      <c r="AQ11" s="14">
        <v>0.15352218913826801</v>
      </c>
      <c r="AR11" s="14"/>
      <c r="AS11" s="14">
        <v>0.15329489181137501</v>
      </c>
      <c r="AT11" s="14">
        <v>0.17023926967703301</v>
      </c>
      <c r="AU11" s="14"/>
      <c r="AV11" s="14">
        <v>0.12891333350037701</v>
      </c>
      <c r="AW11" s="14">
        <v>0.168650856763644</v>
      </c>
      <c r="AX11" s="14"/>
      <c r="AY11" s="14">
        <v>0.143924232982131</v>
      </c>
      <c r="AZ11" s="14">
        <v>0.15209880170237999</v>
      </c>
      <c r="BA11" s="14"/>
      <c r="BB11" s="14">
        <v>0.15108926330849801</v>
      </c>
      <c r="BC11" s="14">
        <v>0.15276749134769799</v>
      </c>
    </row>
    <row r="12" spans="2:55" x14ac:dyDescent="0.35">
      <c r="B12" s="15" t="s">
        <v>594</v>
      </c>
      <c r="C12" s="14">
        <v>3.1622147520899299E-2</v>
      </c>
      <c r="D12" s="14">
        <v>3.8261702851148299E-2</v>
      </c>
      <c r="E12" s="14">
        <v>2.5231869279612702E-2</v>
      </c>
      <c r="F12" s="14"/>
      <c r="G12" s="14">
        <v>3.5871966675145903E-2</v>
      </c>
      <c r="H12" s="14">
        <v>5.02578964518876E-2</v>
      </c>
      <c r="I12" s="14">
        <v>3.9718319116347697E-2</v>
      </c>
      <c r="J12" s="14">
        <v>9.3372849299560093E-3</v>
      </c>
      <c r="K12" s="14">
        <v>2.70348743161395E-2</v>
      </c>
      <c r="L12" s="14">
        <v>2.8175028731740399E-2</v>
      </c>
      <c r="M12" s="14"/>
      <c r="N12" s="14">
        <v>2.39863942027141E-2</v>
      </c>
      <c r="O12" s="14">
        <v>4.6541334094259E-2</v>
      </c>
      <c r="P12" s="14">
        <v>2.7009537462932401E-2</v>
      </c>
      <c r="Q12" s="14">
        <v>2.86574193093929E-2</v>
      </c>
      <c r="R12" s="14"/>
      <c r="S12" s="14">
        <v>3.4006433059107902E-2</v>
      </c>
      <c r="T12" s="14">
        <v>2.68397421085372E-2</v>
      </c>
      <c r="U12" s="14">
        <v>3.1698982987402598E-2</v>
      </c>
      <c r="V12" s="14">
        <v>5.7400365046507099E-2</v>
      </c>
      <c r="W12" s="14">
        <v>3.82569439894858E-2</v>
      </c>
      <c r="X12" s="14">
        <v>5.36721491483063E-2</v>
      </c>
      <c r="Y12" s="14">
        <v>3.7571326409803797E-2</v>
      </c>
      <c r="Z12" s="14">
        <v>1.17861952568852E-2</v>
      </c>
      <c r="AA12" s="14">
        <v>1.35827516884095E-2</v>
      </c>
      <c r="AB12" s="14">
        <v>1.9034582344251001E-2</v>
      </c>
      <c r="AC12" s="14">
        <v>1.2175899747569901E-2</v>
      </c>
      <c r="AD12" s="14">
        <v>2.9526138250357301E-2</v>
      </c>
      <c r="AE12" s="14"/>
      <c r="AF12" s="14">
        <v>3.7544008088697303E-2</v>
      </c>
      <c r="AG12" s="14">
        <v>2.32603044059537E-2</v>
      </c>
      <c r="AH12" s="14">
        <v>2.02269727138778E-2</v>
      </c>
      <c r="AI12" s="14">
        <v>4.7932327095031903E-2</v>
      </c>
      <c r="AJ12" s="14">
        <v>1.1064806489977E-2</v>
      </c>
      <c r="AK12" s="14"/>
      <c r="AL12" s="14">
        <v>3.02307270513394E-2</v>
      </c>
      <c r="AM12" s="14">
        <v>2.7495843398076501E-2</v>
      </c>
      <c r="AN12" s="14">
        <v>5.8911601386547399E-2</v>
      </c>
      <c r="AO12" s="14"/>
      <c r="AP12" s="14">
        <v>3.4844196821457299E-2</v>
      </c>
      <c r="AQ12" s="14">
        <v>2.9899457715754401E-2</v>
      </c>
      <c r="AR12" s="14"/>
      <c r="AS12" s="14">
        <v>3.23803534069824E-2</v>
      </c>
      <c r="AT12" s="14">
        <v>3.02696018047643E-2</v>
      </c>
      <c r="AU12" s="14"/>
      <c r="AV12" s="14">
        <v>4.9798587200375603E-2</v>
      </c>
      <c r="AW12" s="14">
        <v>2.6301310420818801E-2</v>
      </c>
      <c r="AX12" s="14"/>
      <c r="AY12" s="14">
        <v>3.2180882220443699E-2</v>
      </c>
      <c r="AZ12" s="14">
        <v>1.9838117128804698E-2</v>
      </c>
      <c r="BA12" s="14"/>
      <c r="BB12" s="14">
        <v>2.40954140716612E-2</v>
      </c>
      <c r="BC12" s="14">
        <v>4.1790146607195301E-2</v>
      </c>
    </row>
    <row r="13" spans="2:55" x14ac:dyDescent="0.35">
      <c r="B13" s="15" t="s">
        <v>544</v>
      </c>
      <c r="C13" s="14">
        <v>7.8525109962316198E-3</v>
      </c>
      <c r="D13" s="14">
        <v>9.2989506675918501E-3</v>
      </c>
      <c r="E13" s="14">
        <v>6.4632126989345702E-3</v>
      </c>
      <c r="F13" s="14"/>
      <c r="G13" s="14">
        <v>9.0104755107349305E-3</v>
      </c>
      <c r="H13" s="14">
        <v>1.0331379024261299E-2</v>
      </c>
      <c r="I13" s="14">
        <v>1.1135983718890401E-2</v>
      </c>
      <c r="J13" s="14">
        <v>5.2868217917682696E-3</v>
      </c>
      <c r="K13" s="14">
        <v>3.8358670337537201E-3</v>
      </c>
      <c r="L13" s="14">
        <v>7.1679084998566003E-3</v>
      </c>
      <c r="M13" s="14"/>
      <c r="N13" s="14">
        <v>3.3548592657901698E-3</v>
      </c>
      <c r="O13" s="14">
        <v>7.9038080273831808E-3</v>
      </c>
      <c r="P13" s="14">
        <v>1.11311183578782E-2</v>
      </c>
      <c r="Q13" s="14">
        <v>9.8359347188451095E-3</v>
      </c>
      <c r="R13" s="14"/>
      <c r="S13" s="14">
        <v>4.2939918116743601E-3</v>
      </c>
      <c r="T13" s="14">
        <v>1.7604772895841201E-2</v>
      </c>
      <c r="U13" s="14">
        <v>0</v>
      </c>
      <c r="V13" s="14">
        <v>0</v>
      </c>
      <c r="W13" s="14">
        <v>1.3997047403106E-2</v>
      </c>
      <c r="X13" s="14">
        <v>1.05345670000551E-2</v>
      </c>
      <c r="Y13" s="14">
        <v>5.22181668681862E-3</v>
      </c>
      <c r="Z13" s="14">
        <v>1.08514032689336E-2</v>
      </c>
      <c r="AA13" s="14">
        <v>4.8523039957905599E-3</v>
      </c>
      <c r="AB13" s="14">
        <v>1.8357113774216099E-2</v>
      </c>
      <c r="AC13" s="14">
        <v>0</v>
      </c>
      <c r="AD13" s="14">
        <v>0</v>
      </c>
      <c r="AE13" s="14"/>
      <c r="AF13" s="14">
        <v>2.0318861594988101E-3</v>
      </c>
      <c r="AG13" s="14">
        <v>6.5920385701290999E-3</v>
      </c>
      <c r="AH13" s="14">
        <v>6.08634374037865E-3</v>
      </c>
      <c r="AI13" s="14">
        <v>1.8796656603688001E-2</v>
      </c>
      <c r="AJ13" s="14">
        <v>1.16300582489311E-2</v>
      </c>
      <c r="AK13" s="14"/>
      <c r="AL13" s="14">
        <v>5.1806654506989704E-3</v>
      </c>
      <c r="AM13" s="14">
        <v>1.11142285062397E-2</v>
      </c>
      <c r="AN13" s="14">
        <v>4.0463139597160497E-2</v>
      </c>
      <c r="AO13" s="14"/>
      <c r="AP13" s="14">
        <v>1.1468710834838001E-2</v>
      </c>
      <c r="AQ13" s="14">
        <v>5.0902224866051704E-3</v>
      </c>
      <c r="AR13" s="14"/>
      <c r="AS13" s="14">
        <v>6.8338812849572002E-3</v>
      </c>
      <c r="AT13" s="14">
        <v>9.94550032212781E-3</v>
      </c>
      <c r="AU13" s="14"/>
      <c r="AV13" s="14">
        <v>4.55884365074051E-3</v>
      </c>
      <c r="AW13" s="14">
        <v>7.6485473978195996E-3</v>
      </c>
      <c r="AX13" s="14"/>
      <c r="AY13" s="14">
        <v>4.9724732224459504E-3</v>
      </c>
      <c r="AZ13" s="14">
        <v>2.68811394681693E-2</v>
      </c>
      <c r="BA13" s="14"/>
      <c r="BB13" s="14">
        <v>6.6174781834776797E-3</v>
      </c>
      <c r="BC13" s="14">
        <v>1.04280707966942E-2</v>
      </c>
    </row>
    <row r="14" spans="2:55" x14ac:dyDescent="0.35">
      <c r="B14" s="15" t="s">
        <v>205</v>
      </c>
      <c r="C14" s="20">
        <v>2.39770491787413E-2</v>
      </c>
      <c r="D14" s="20">
        <v>2.2010784643736101E-2</v>
      </c>
      <c r="E14" s="20">
        <v>2.5967620515259901E-2</v>
      </c>
      <c r="F14" s="20"/>
      <c r="G14" s="20">
        <v>3.7008438543215699E-2</v>
      </c>
      <c r="H14" s="20">
        <v>1.83041687690426E-2</v>
      </c>
      <c r="I14" s="20">
        <v>2.3568381843982401E-2</v>
      </c>
      <c r="J14" s="20">
        <v>2.9239543886070501E-2</v>
      </c>
      <c r="K14" s="20">
        <v>1.20253880649619E-2</v>
      </c>
      <c r="L14" s="20">
        <v>2.4064620700891999E-2</v>
      </c>
      <c r="M14" s="20"/>
      <c r="N14" s="20">
        <v>2.4426962772763499E-2</v>
      </c>
      <c r="O14" s="20">
        <v>3.3594932519340197E-2</v>
      </c>
      <c r="P14" s="20">
        <v>1.14981805052859E-2</v>
      </c>
      <c r="Q14" s="20">
        <v>2.46472521244568E-2</v>
      </c>
      <c r="R14" s="20"/>
      <c r="S14" s="20">
        <v>3.5892565247752299E-2</v>
      </c>
      <c r="T14" s="20">
        <v>2.04408124385684E-2</v>
      </c>
      <c r="U14" s="20">
        <v>3.8282506480205598E-2</v>
      </c>
      <c r="V14" s="20">
        <v>1.8210162575894799E-2</v>
      </c>
      <c r="W14" s="20">
        <v>6.5519306560471299E-3</v>
      </c>
      <c r="X14" s="20">
        <v>2.7339994379550901E-2</v>
      </c>
      <c r="Y14" s="20">
        <v>4.8511260352055502E-3</v>
      </c>
      <c r="Z14" s="20">
        <v>3.7916374645163002E-2</v>
      </c>
      <c r="AA14" s="20">
        <v>2.70033429844539E-2</v>
      </c>
      <c r="AB14" s="20">
        <v>2.0887490884078298E-2</v>
      </c>
      <c r="AC14" s="20">
        <v>3.8397827250201799E-2</v>
      </c>
      <c r="AD14" s="20">
        <v>0</v>
      </c>
      <c r="AE14" s="20"/>
      <c r="AF14" s="20">
        <v>2.2205560913664001E-2</v>
      </c>
      <c r="AG14" s="20">
        <v>1.6741185638523899E-2</v>
      </c>
      <c r="AH14" s="20">
        <v>1.47331096758996E-2</v>
      </c>
      <c r="AI14" s="20">
        <v>4.0095681369033E-2</v>
      </c>
      <c r="AJ14" s="20">
        <v>1.0073337842308299E-2</v>
      </c>
      <c r="AK14" s="20"/>
      <c r="AL14" s="20">
        <v>2.3535236226639E-2</v>
      </c>
      <c r="AM14" s="20">
        <v>1.8558695428722499E-2</v>
      </c>
      <c r="AN14" s="20">
        <v>3.9911245413825402E-2</v>
      </c>
      <c r="AO14" s="20"/>
      <c r="AP14" s="20">
        <v>3.09905865075168E-2</v>
      </c>
      <c r="AQ14" s="20">
        <v>1.8881984934495701E-2</v>
      </c>
      <c r="AR14" s="20"/>
      <c r="AS14" s="20">
        <v>2.42276759298659E-2</v>
      </c>
      <c r="AT14" s="20">
        <v>1.9769078808897701E-2</v>
      </c>
      <c r="AU14" s="20"/>
      <c r="AV14" s="20">
        <v>1.2516849151761201E-2</v>
      </c>
      <c r="AW14" s="20">
        <v>2.40891248499687E-2</v>
      </c>
      <c r="AX14" s="20"/>
      <c r="AY14" s="20">
        <v>2.5833189875938099E-2</v>
      </c>
      <c r="AZ14" s="20">
        <v>2.1442600635993601E-2</v>
      </c>
      <c r="BA14" s="20"/>
      <c r="BB14" s="20">
        <v>2.4163626065801799E-2</v>
      </c>
      <c r="BC14" s="20">
        <v>2.4520043352433001E-2</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602</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540</v>
      </c>
      <c r="C9" s="14">
        <v>0.42590161372283603</v>
      </c>
      <c r="D9" s="14">
        <v>0.39207864090116501</v>
      </c>
      <c r="E9" s="14">
        <v>0.45723919147140701</v>
      </c>
      <c r="F9" s="14"/>
      <c r="G9" s="14">
        <v>0.389979775866513</v>
      </c>
      <c r="H9" s="14">
        <v>0.50076536376610103</v>
      </c>
      <c r="I9" s="14">
        <v>0.41743969956159799</v>
      </c>
      <c r="J9" s="14">
        <v>0.468178854519337</v>
      </c>
      <c r="K9" s="14">
        <v>0.425297845415741</v>
      </c>
      <c r="L9" s="14">
        <v>0.36129170134294097</v>
      </c>
      <c r="M9" s="14"/>
      <c r="N9" s="14">
        <v>0.45925272940686901</v>
      </c>
      <c r="O9" s="14">
        <v>0.41090452892518098</v>
      </c>
      <c r="P9" s="14">
        <v>0.44336434968579402</v>
      </c>
      <c r="Q9" s="14">
        <v>0.387551463211811</v>
      </c>
      <c r="R9" s="14"/>
      <c r="S9" s="14">
        <v>0.41657975086173399</v>
      </c>
      <c r="T9" s="14">
        <v>0.47041522668615599</v>
      </c>
      <c r="U9" s="14">
        <v>0.41030408765777698</v>
      </c>
      <c r="V9" s="14">
        <v>0.37363032396051399</v>
      </c>
      <c r="W9" s="14">
        <v>0.41184692776120102</v>
      </c>
      <c r="X9" s="14">
        <v>0.42228112798301798</v>
      </c>
      <c r="Y9" s="14">
        <v>0.44261827700432599</v>
      </c>
      <c r="Z9" s="14">
        <v>0.44524484513735801</v>
      </c>
      <c r="AA9" s="14">
        <v>0.43257465702201697</v>
      </c>
      <c r="AB9" s="14">
        <v>0.42400914408498702</v>
      </c>
      <c r="AC9" s="14">
        <v>0.44119165899986601</v>
      </c>
      <c r="AD9" s="14">
        <v>0.40352325254838101</v>
      </c>
      <c r="AE9" s="14"/>
      <c r="AF9" s="14">
        <v>0.39793476651656601</v>
      </c>
      <c r="AG9" s="14">
        <v>0.50804182686996702</v>
      </c>
      <c r="AH9" s="14">
        <v>0.37303029249542702</v>
      </c>
      <c r="AI9" s="14">
        <v>0.39051148206146202</v>
      </c>
      <c r="AJ9" s="14">
        <v>0.46929770107326102</v>
      </c>
      <c r="AK9" s="14"/>
      <c r="AL9" s="14">
        <v>0.42065395009828499</v>
      </c>
      <c r="AM9" s="14">
        <v>0.49688085843045399</v>
      </c>
      <c r="AN9" s="14">
        <v>0.375693372862965</v>
      </c>
      <c r="AO9" s="14"/>
      <c r="AP9" s="14">
        <v>0.39231708099187801</v>
      </c>
      <c r="AQ9" s="14">
        <v>0.45581961867944898</v>
      </c>
      <c r="AR9" s="14"/>
      <c r="AS9" s="14">
        <v>0.42332019145858601</v>
      </c>
      <c r="AT9" s="14">
        <v>0.43352143006522298</v>
      </c>
      <c r="AU9" s="14"/>
      <c r="AV9" s="14">
        <v>0.45219202203151698</v>
      </c>
      <c r="AW9" s="14">
        <v>0.42340344389281298</v>
      </c>
      <c r="AX9" s="14"/>
      <c r="AY9" s="14">
        <v>0.44930473385634101</v>
      </c>
      <c r="AZ9" s="14">
        <v>0.42764601828639998</v>
      </c>
      <c r="BA9" s="14"/>
      <c r="BB9" s="14">
        <v>0.44658732214698199</v>
      </c>
      <c r="BC9" s="14">
        <v>0.44057302225684403</v>
      </c>
    </row>
    <row r="10" spans="2:55" x14ac:dyDescent="0.35">
      <c r="B10" s="15" t="s">
        <v>541</v>
      </c>
      <c r="C10" s="14">
        <v>0.404324190948814</v>
      </c>
      <c r="D10" s="14">
        <v>0.421708661276533</v>
      </c>
      <c r="E10" s="14">
        <v>0.388538700204971</v>
      </c>
      <c r="F10" s="14"/>
      <c r="G10" s="14">
        <v>0.39337794656713798</v>
      </c>
      <c r="H10" s="14">
        <v>0.31105776821730702</v>
      </c>
      <c r="I10" s="14">
        <v>0.42113122435189598</v>
      </c>
      <c r="J10" s="14">
        <v>0.38527681810975001</v>
      </c>
      <c r="K10" s="14">
        <v>0.41728011353998001</v>
      </c>
      <c r="L10" s="14">
        <v>0.48104793264367401</v>
      </c>
      <c r="M10" s="14"/>
      <c r="N10" s="14">
        <v>0.410191842101227</v>
      </c>
      <c r="O10" s="14">
        <v>0.387026727251299</v>
      </c>
      <c r="P10" s="14">
        <v>0.403907028759803</v>
      </c>
      <c r="Q10" s="14">
        <v>0.41955703665334299</v>
      </c>
      <c r="R10" s="14"/>
      <c r="S10" s="14">
        <v>0.41536232890337998</v>
      </c>
      <c r="T10" s="14">
        <v>0.36811258810736802</v>
      </c>
      <c r="U10" s="14">
        <v>0.42177047623694902</v>
      </c>
      <c r="V10" s="14">
        <v>0.45080399943442101</v>
      </c>
      <c r="W10" s="14">
        <v>0.39023425162061798</v>
      </c>
      <c r="X10" s="14">
        <v>0.38711478389730097</v>
      </c>
      <c r="Y10" s="14">
        <v>0.41086626610594501</v>
      </c>
      <c r="Z10" s="14">
        <v>0.37128661830957999</v>
      </c>
      <c r="AA10" s="14">
        <v>0.40488998807041199</v>
      </c>
      <c r="AB10" s="14">
        <v>0.43523286763739699</v>
      </c>
      <c r="AC10" s="14">
        <v>0.38921314360998899</v>
      </c>
      <c r="AD10" s="14">
        <v>0.36631364428674501</v>
      </c>
      <c r="AE10" s="14"/>
      <c r="AF10" s="14">
        <v>0.4395574825072</v>
      </c>
      <c r="AG10" s="14">
        <v>0.35682043870568197</v>
      </c>
      <c r="AH10" s="14">
        <v>0.43902410028409999</v>
      </c>
      <c r="AI10" s="14">
        <v>0.43115790949924798</v>
      </c>
      <c r="AJ10" s="14">
        <v>0.37025054303063099</v>
      </c>
      <c r="AK10" s="14"/>
      <c r="AL10" s="14">
        <v>0.41654624448563798</v>
      </c>
      <c r="AM10" s="14">
        <v>0.34439122307550801</v>
      </c>
      <c r="AN10" s="14">
        <v>0.33479723632338099</v>
      </c>
      <c r="AO10" s="14"/>
      <c r="AP10" s="14">
        <v>0.40546827791197398</v>
      </c>
      <c r="AQ10" s="14">
        <v>0.40886629221958298</v>
      </c>
      <c r="AR10" s="14"/>
      <c r="AS10" s="14">
        <v>0.40504388727410201</v>
      </c>
      <c r="AT10" s="14">
        <v>0.40859580280001501</v>
      </c>
      <c r="AU10" s="14"/>
      <c r="AV10" s="14">
        <v>0.38782067072938697</v>
      </c>
      <c r="AW10" s="14">
        <v>0.41252269004911302</v>
      </c>
      <c r="AX10" s="14"/>
      <c r="AY10" s="14">
        <v>0.402959442908082</v>
      </c>
      <c r="AZ10" s="14">
        <v>0.40593160331054601</v>
      </c>
      <c r="BA10" s="14"/>
      <c r="BB10" s="14">
        <v>0.40741971843303698</v>
      </c>
      <c r="BC10" s="14">
        <v>0.40100482104333002</v>
      </c>
    </row>
    <row r="11" spans="2:55" x14ac:dyDescent="0.35">
      <c r="B11" s="15" t="s">
        <v>542</v>
      </c>
      <c r="C11" s="14">
        <v>0.12804672455049501</v>
      </c>
      <c r="D11" s="14">
        <v>0.14350626829781901</v>
      </c>
      <c r="E11" s="14">
        <v>0.113327755390754</v>
      </c>
      <c r="F11" s="14"/>
      <c r="G11" s="14">
        <v>0.15631298914011499</v>
      </c>
      <c r="H11" s="14">
        <v>0.14514017724417899</v>
      </c>
      <c r="I11" s="14">
        <v>0.11927489744324</v>
      </c>
      <c r="J11" s="14">
        <v>0.11623579944293699</v>
      </c>
      <c r="K11" s="14">
        <v>0.110127665898579</v>
      </c>
      <c r="L11" s="14">
        <v>0.12410953459405399</v>
      </c>
      <c r="M11" s="14"/>
      <c r="N11" s="14">
        <v>9.6813761481704105E-2</v>
      </c>
      <c r="O11" s="14">
        <v>0.15196998815123799</v>
      </c>
      <c r="P11" s="14">
        <v>0.11718102795139899</v>
      </c>
      <c r="Q11" s="14">
        <v>0.14548505313343801</v>
      </c>
      <c r="R11" s="14"/>
      <c r="S11" s="14">
        <v>0.132003997808741</v>
      </c>
      <c r="T11" s="14">
        <v>0.114689926460097</v>
      </c>
      <c r="U11" s="14">
        <v>0.122930985897659</v>
      </c>
      <c r="V11" s="14">
        <v>0.135193252748111</v>
      </c>
      <c r="W11" s="14">
        <v>0.15951683391759799</v>
      </c>
      <c r="X11" s="14">
        <v>0.118787380592998</v>
      </c>
      <c r="Y11" s="14">
        <v>0.121904881293836</v>
      </c>
      <c r="Z11" s="14">
        <v>0.16299476111144701</v>
      </c>
      <c r="AA11" s="14">
        <v>0.127081379559246</v>
      </c>
      <c r="AB11" s="14">
        <v>9.1438494925340702E-2</v>
      </c>
      <c r="AC11" s="14">
        <v>0.131175530565701</v>
      </c>
      <c r="AD11" s="14">
        <v>0.190926857225344</v>
      </c>
      <c r="AE11" s="14"/>
      <c r="AF11" s="14">
        <v>0.11103319270680399</v>
      </c>
      <c r="AG11" s="14">
        <v>0.103137759697236</v>
      </c>
      <c r="AH11" s="14">
        <v>0.13626475319663101</v>
      </c>
      <c r="AI11" s="14">
        <v>0.12475061517187699</v>
      </c>
      <c r="AJ11" s="14">
        <v>0.14902241991617099</v>
      </c>
      <c r="AK11" s="14"/>
      <c r="AL11" s="14">
        <v>0.122668823993047</v>
      </c>
      <c r="AM11" s="14">
        <v>0.11666469425920301</v>
      </c>
      <c r="AN11" s="14">
        <v>0.22544187649721301</v>
      </c>
      <c r="AO11" s="14"/>
      <c r="AP11" s="14">
        <v>0.15130881883919201</v>
      </c>
      <c r="AQ11" s="14">
        <v>9.9943951091505195E-2</v>
      </c>
      <c r="AR11" s="14"/>
      <c r="AS11" s="14">
        <v>0.13258770631699901</v>
      </c>
      <c r="AT11" s="14">
        <v>0.11449948499322</v>
      </c>
      <c r="AU11" s="14"/>
      <c r="AV11" s="14">
        <v>0.119511599374125</v>
      </c>
      <c r="AW11" s="14">
        <v>0.123826444090677</v>
      </c>
      <c r="AX11" s="14"/>
      <c r="AY11" s="14">
        <v>0.111137659585894</v>
      </c>
      <c r="AZ11" s="14">
        <v>9.2192765996411699E-2</v>
      </c>
      <c r="BA11" s="14"/>
      <c r="BB11" s="14">
        <v>0.111486224915908</v>
      </c>
      <c r="BC11" s="14">
        <v>0.104195655008124</v>
      </c>
    </row>
    <row r="12" spans="2:55" x14ac:dyDescent="0.35">
      <c r="B12" s="15" t="s">
        <v>594</v>
      </c>
      <c r="C12" s="14">
        <v>1.77816909924122E-2</v>
      </c>
      <c r="D12" s="14">
        <v>1.6791121408278702E-2</v>
      </c>
      <c r="E12" s="14">
        <v>1.8801288969110999E-2</v>
      </c>
      <c r="F12" s="14"/>
      <c r="G12" s="14">
        <v>3.0875612052798099E-2</v>
      </c>
      <c r="H12" s="14">
        <v>2.4262439646270301E-2</v>
      </c>
      <c r="I12" s="14">
        <v>1.8879054072164898E-2</v>
      </c>
      <c r="J12" s="14">
        <v>1.3357039792569201E-2</v>
      </c>
      <c r="K12" s="14">
        <v>9.1645003965989905E-3</v>
      </c>
      <c r="L12" s="14">
        <v>1.22976510983032E-2</v>
      </c>
      <c r="M12" s="14"/>
      <c r="N12" s="14">
        <v>1.22145421030283E-2</v>
      </c>
      <c r="O12" s="14">
        <v>2.7671163674271901E-2</v>
      </c>
      <c r="P12" s="14">
        <v>9.3648987960522102E-3</v>
      </c>
      <c r="Q12" s="14">
        <v>2.10463362192186E-2</v>
      </c>
      <c r="R12" s="14"/>
      <c r="S12" s="14">
        <v>1.4443700487126799E-2</v>
      </c>
      <c r="T12" s="14">
        <v>1.1203021888437E-2</v>
      </c>
      <c r="U12" s="14">
        <v>2.1765250087845099E-2</v>
      </c>
      <c r="V12" s="14">
        <v>1.3958147216117701E-2</v>
      </c>
      <c r="W12" s="14">
        <v>2.0627576061653899E-2</v>
      </c>
      <c r="X12" s="14">
        <v>4.4489685046265097E-2</v>
      </c>
      <c r="Y12" s="14">
        <v>1.2927819402828101E-2</v>
      </c>
      <c r="Z12" s="14">
        <v>0</v>
      </c>
      <c r="AA12" s="14">
        <v>1.51955184677802E-2</v>
      </c>
      <c r="AB12" s="14">
        <v>1.8948888950402198E-2</v>
      </c>
      <c r="AC12" s="14">
        <v>2.9165818546633599E-2</v>
      </c>
      <c r="AD12" s="14">
        <v>0</v>
      </c>
      <c r="AE12" s="14"/>
      <c r="AF12" s="14">
        <v>1.5915362932372699E-2</v>
      </c>
      <c r="AG12" s="14">
        <v>1.51436642667585E-2</v>
      </c>
      <c r="AH12" s="14">
        <v>2.49807647045668E-2</v>
      </c>
      <c r="AI12" s="14">
        <v>2.48018347847281E-2</v>
      </c>
      <c r="AJ12" s="14">
        <v>1.1429335979936801E-2</v>
      </c>
      <c r="AK12" s="14"/>
      <c r="AL12" s="14">
        <v>1.7388087168075401E-2</v>
      </c>
      <c r="AM12" s="14">
        <v>1.69499801224114E-2</v>
      </c>
      <c r="AN12" s="14">
        <v>2.49076034885891E-2</v>
      </c>
      <c r="AO12" s="14"/>
      <c r="AP12" s="14">
        <v>1.8737972673918E-2</v>
      </c>
      <c r="AQ12" s="14">
        <v>1.7522218976518601E-2</v>
      </c>
      <c r="AR12" s="14"/>
      <c r="AS12" s="14">
        <v>1.9283013645645799E-2</v>
      </c>
      <c r="AT12" s="14">
        <v>1.6822236106478702E-2</v>
      </c>
      <c r="AU12" s="14"/>
      <c r="AV12" s="14">
        <v>2.4824653198896901E-2</v>
      </c>
      <c r="AW12" s="14">
        <v>1.5460732633084199E-2</v>
      </c>
      <c r="AX12" s="14"/>
      <c r="AY12" s="14">
        <v>1.8145525552216699E-2</v>
      </c>
      <c r="AZ12" s="14">
        <v>2.9296166513224201E-2</v>
      </c>
      <c r="BA12" s="14"/>
      <c r="BB12" s="14">
        <v>1.7041807869648502E-2</v>
      </c>
      <c r="BC12" s="14">
        <v>1.6595393892424499E-2</v>
      </c>
    </row>
    <row r="13" spans="2:55" x14ac:dyDescent="0.35">
      <c r="B13" s="15" t="s">
        <v>544</v>
      </c>
      <c r="C13" s="14">
        <v>5.5801792168562797E-3</v>
      </c>
      <c r="D13" s="14">
        <v>5.4784095835985099E-3</v>
      </c>
      <c r="E13" s="14">
        <v>5.6959776310573102E-3</v>
      </c>
      <c r="F13" s="14"/>
      <c r="G13" s="14">
        <v>5.9555647618555196E-3</v>
      </c>
      <c r="H13" s="14">
        <v>8.2480044312775603E-3</v>
      </c>
      <c r="I13" s="14">
        <v>2.63978583940291E-3</v>
      </c>
      <c r="J13" s="14">
        <v>2.2133561692108E-3</v>
      </c>
      <c r="K13" s="14">
        <v>7.5203524705356999E-3</v>
      </c>
      <c r="L13" s="14">
        <v>6.9769521426668703E-3</v>
      </c>
      <c r="M13" s="14"/>
      <c r="N13" s="14">
        <v>1.6675721799321701E-3</v>
      </c>
      <c r="O13" s="14">
        <v>7.0572340517151702E-3</v>
      </c>
      <c r="P13" s="14">
        <v>1.1313512499649001E-2</v>
      </c>
      <c r="Q13" s="14">
        <v>3.27448010809216E-3</v>
      </c>
      <c r="R13" s="14"/>
      <c r="S13" s="14">
        <v>7.7338585759841004E-3</v>
      </c>
      <c r="T13" s="14">
        <v>1.09743940937869E-2</v>
      </c>
      <c r="U13" s="14">
        <v>0</v>
      </c>
      <c r="V13" s="14">
        <v>0</v>
      </c>
      <c r="W13" s="14">
        <v>1.7774410638927901E-2</v>
      </c>
      <c r="X13" s="14">
        <v>5.1667697232544397E-3</v>
      </c>
      <c r="Y13" s="14">
        <v>6.8316301578583401E-3</v>
      </c>
      <c r="Z13" s="14">
        <v>9.3761713673596904E-3</v>
      </c>
      <c r="AA13" s="14">
        <v>0</v>
      </c>
      <c r="AB13" s="14">
        <v>4.9041894285018501E-3</v>
      </c>
      <c r="AC13" s="14">
        <v>0</v>
      </c>
      <c r="AD13" s="14">
        <v>0</v>
      </c>
      <c r="AE13" s="14"/>
      <c r="AF13" s="14">
        <v>1.7873714224195199E-2</v>
      </c>
      <c r="AG13" s="14">
        <v>1.3574357999611799E-3</v>
      </c>
      <c r="AH13" s="14">
        <v>0</v>
      </c>
      <c r="AI13" s="14">
        <v>8.3839698973468806E-3</v>
      </c>
      <c r="AJ13" s="14">
        <v>0</v>
      </c>
      <c r="AK13" s="14"/>
      <c r="AL13" s="14">
        <v>5.6529816681011704E-3</v>
      </c>
      <c r="AM13" s="14">
        <v>8.1427822814067897E-3</v>
      </c>
      <c r="AN13" s="14">
        <v>0</v>
      </c>
      <c r="AO13" s="14"/>
      <c r="AP13" s="14">
        <v>4.1763045536956497E-3</v>
      </c>
      <c r="AQ13" s="14">
        <v>6.9113241398119597E-3</v>
      </c>
      <c r="AR13" s="14"/>
      <c r="AS13" s="14">
        <v>4.0721648937685198E-3</v>
      </c>
      <c r="AT13" s="14">
        <v>8.2410560961784698E-3</v>
      </c>
      <c r="AU13" s="14"/>
      <c r="AV13" s="14">
        <v>1.1875146844990201E-2</v>
      </c>
      <c r="AW13" s="14">
        <v>3.11123913879084E-3</v>
      </c>
      <c r="AX13" s="14"/>
      <c r="AY13" s="14">
        <v>3.8487951428038901E-3</v>
      </c>
      <c r="AZ13" s="14">
        <v>2.15905537056695E-2</v>
      </c>
      <c r="BA13" s="14"/>
      <c r="BB13" s="14">
        <v>5.5660521034156998E-3</v>
      </c>
      <c r="BC13" s="14">
        <v>1.1231450330304101E-2</v>
      </c>
    </row>
    <row r="14" spans="2:55" x14ac:dyDescent="0.35">
      <c r="B14" s="15" t="s">
        <v>205</v>
      </c>
      <c r="C14" s="20">
        <v>1.8365600568586798E-2</v>
      </c>
      <c r="D14" s="20">
        <v>2.0436898532605899E-2</v>
      </c>
      <c r="E14" s="20">
        <v>1.6397086332699502E-2</v>
      </c>
      <c r="F14" s="20"/>
      <c r="G14" s="20">
        <v>2.3498111611579799E-2</v>
      </c>
      <c r="H14" s="20">
        <v>1.05262466948641E-2</v>
      </c>
      <c r="I14" s="20">
        <v>2.0635338731697601E-2</v>
      </c>
      <c r="J14" s="20">
        <v>1.4738131966195901E-2</v>
      </c>
      <c r="K14" s="20">
        <v>3.06095222785643E-2</v>
      </c>
      <c r="L14" s="20">
        <v>1.42762281783614E-2</v>
      </c>
      <c r="M14" s="20"/>
      <c r="N14" s="20">
        <v>1.9859552727239702E-2</v>
      </c>
      <c r="O14" s="20">
        <v>1.5370357946295101E-2</v>
      </c>
      <c r="P14" s="20">
        <v>1.4869182307302799E-2</v>
      </c>
      <c r="Q14" s="20">
        <v>2.3085630674097399E-2</v>
      </c>
      <c r="R14" s="20"/>
      <c r="S14" s="20">
        <v>1.38763633630341E-2</v>
      </c>
      <c r="T14" s="20">
        <v>2.4604842764154901E-2</v>
      </c>
      <c r="U14" s="20">
        <v>2.3229200119769301E-2</v>
      </c>
      <c r="V14" s="20">
        <v>2.64142766408362E-2</v>
      </c>
      <c r="W14" s="20">
        <v>0</v>
      </c>
      <c r="X14" s="20">
        <v>2.2160252757163799E-2</v>
      </c>
      <c r="Y14" s="20">
        <v>4.8511260352055502E-3</v>
      </c>
      <c r="Z14" s="20">
        <v>1.1097604074255E-2</v>
      </c>
      <c r="AA14" s="20">
        <v>2.0258456880544801E-2</v>
      </c>
      <c r="AB14" s="20">
        <v>2.54664149733718E-2</v>
      </c>
      <c r="AC14" s="20">
        <v>9.2538482778097494E-3</v>
      </c>
      <c r="AD14" s="20">
        <v>3.9236245939530602E-2</v>
      </c>
      <c r="AE14" s="20"/>
      <c r="AF14" s="20">
        <v>1.7685481112861601E-2</v>
      </c>
      <c r="AG14" s="20">
        <v>1.54988746603952E-2</v>
      </c>
      <c r="AH14" s="20">
        <v>2.6700089319275099E-2</v>
      </c>
      <c r="AI14" s="20">
        <v>2.0394188585338702E-2</v>
      </c>
      <c r="AJ14" s="20">
        <v>0</v>
      </c>
      <c r="AK14" s="20"/>
      <c r="AL14" s="20">
        <v>1.70899125868532E-2</v>
      </c>
      <c r="AM14" s="20">
        <v>1.6970461831017001E-2</v>
      </c>
      <c r="AN14" s="20">
        <v>3.91599108278518E-2</v>
      </c>
      <c r="AO14" s="20"/>
      <c r="AP14" s="20">
        <v>2.79915450293425E-2</v>
      </c>
      <c r="AQ14" s="20">
        <v>1.09365948931314E-2</v>
      </c>
      <c r="AR14" s="20"/>
      <c r="AS14" s="20">
        <v>1.5693036410899201E-2</v>
      </c>
      <c r="AT14" s="20">
        <v>1.83199899388846E-2</v>
      </c>
      <c r="AU14" s="20"/>
      <c r="AV14" s="20">
        <v>3.77590782108369E-3</v>
      </c>
      <c r="AW14" s="20">
        <v>2.16754501955226E-2</v>
      </c>
      <c r="AX14" s="20"/>
      <c r="AY14" s="20">
        <v>1.4603842954661999E-2</v>
      </c>
      <c r="AZ14" s="20">
        <v>2.33428921877494E-2</v>
      </c>
      <c r="BA14" s="20"/>
      <c r="BB14" s="20">
        <v>1.18988745310088E-2</v>
      </c>
      <c r="BC14" s="20">
        <v>2.6399657468972899E-2</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603</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51</v>
      </c>
      <c r="C9" s="14">
        <v>0.237517803588985</v>
      </c>
      <c r="D9" s="14">
        <v>0.25515135963545399</v>
      </c>
      <c r="E9" s="14">
        <v>0.22099815656744101</v>
      </c>
      <c r="F9" s="14"/>
      <c r="G9" s="14">
        <v>0.289511750668492</v>
      </c>
      <c r="H9" s="14">
        <v>0.41262530783698198</v>
      </c>
      <c r="I9" s="14">
        <v>0.33510652329776403</v>
      </c>
      <c r="J9" s="14">
        <v>0.19244779119170799</v>
      </c>
      <c r="K9" s="14">
        <v>0.119418272819177</v>
      </c>
      <c r="L9" s="14">
        <v>9.6277107650439495E-2</v>
      </c>
      <c r="M9" s="14"/>
      <c r="N9" s="14">
        <v>0.33790329727241702</v>
      </c>
      <c r="O9" s="14">
        <v>0.25359884104295799</v>
      </c>
      <c r="P9" s="14">
        <v>0.20498620364387601</v>
      </c>
      <c r="Q9" s="14">
        <v>0.14290415096783801</v>
      </c>
      <c r="R9" s="14"/>
      <c r="S9" s="14">
        <v>0.330256501238468</v>
      </c>
      <c r="T9" s="14">
        <v>0.20475604785082299</v>
      </c>
      <c r="U9" s="14">
        <v>0.175264623190134</v>
      </c>
      <c r="V9" s="14">
        <v>0.239716844172912</v>
      </c>
      <c r="W9" s="14">
        <v>0.24310446738448699</v>
      </c>
      <c r="X9" s="14">
        <v>0.26284377346819399</v>
      </c>
      <c r="Y9" s="14">
        <v>0.163064174362998</v>
      </c>
      <c r="Z9" s="14">
        <v>0.21753042149600499</v>
      </c>
      <c r="AA9" s="14">
        <v>0.26893802806337602</v>
      </c>
      <c r="AB9" s="14">
        <v>0.23984030917804999</v>
      </c>
      <c r="AC9" s="14">
        <v>0.17174900858811601</v>
      </c>
      <c r="AD9" s="14">
        <v>0.23010409019896699</v>
      </c>
      <c r="AE9" s="14"/>
      <c r="AF9" s="14">
        <v>0.24294886545216701</v>
      </c>
      <c r="AG9" s="14">
        <v>0.28634044412707099</v>
      </c>
      <c r="AH9" s="14">
        <v>0.19048572417139301</v>
      </c>
      <c r="AI9" s="14">
        <v>0.25285660857173098</v>
      </c>
      <c r="AJ9" s="14">
        <v>0.20621297753791701</v>
      </c>
      <c r="AK9" s="14"/>
      <c r="AL9" s="14">
        <v>0.225715283912716</v>
      </c>
      <c r="AM9" s="14">
        <v>0.40820718150254698</v>
      </c>
      <c r="AN9" s="14">
        <v>0.105042314775194</v>
      </c>
      <c r="AO9" s="14"/>
      <c r="AP9" s="14">
        <v>0.241025956006582</v>
      </c>
      <c r="AQ9" s="14">
        <v>0.23177699537084601</v>
      </c>
      <c r="AR9" s="14"/>
      <c r="AS9" s="14">
        <v>0.28225874912828902</v>
      </c>
      <c r="AT9" s="14">
        <v>0.17198263608862899</v>
      </c>
      <c r="AU9" s="14"/>
      <c r="AV9" s="14">
        <v>1</v>
      </c>
      <c r="AW9" s="14">
        <v>0</v>
      </c>
      <c r="AX9" s="14"/>
      <c r="AY9" s="14">
        <v>0.26558558047769198</v>
      </c>
      <c r="AZ9" s="14">
        <v>0.111875083027279</v>
      </c>
      <c r="BA9" s="14"/>
      <c r="BB9" s="14">
        <v>0.263615249314545</v>
      </c>
      <c r="BC9" s="14">
        <v>0.16179099451706</v>
      </c>
    </row>
    <row r="10" spans="2:55" x14ac:dyDescent="0.35">
      <c r="B10" s="15" t="s">
        <v>50</v>
      </c>
      <c r="C10" s="14">
        <v>0.73668069633740596</v>
      </c>
      <c r="D10" s="14">
        <v>0.72302628072054798</v>
      </c>
      <c r="E10" s="14">
        <v>0.74923888365841895</v>
      </c>
      <c r="F10" s="14"/>
      <c r="G10" s="14">
        <v>0.63000983817014</v>
      </c>
      <c r="H10" s="14">
        <v>0.54287276351917602</v>
      </c>
      <c r="I10" s="14">
        <v>0.650584009749682</v>
      </c>
      <c r="J10" s="14">
        <v>0.79914658931526505</v>
      </c>
      <c r="K10" s="14">
        <v>0.86361691528696005</v>
      </c>
      <c r="L10" s="14">
        <v>0.89999224526986799</v>
      </c>
      <c r="M10" s="14"/>
      <c r="N10" s="14">
        <v>0.639936614782736</v>
      </c>
      <c r="O10" s="14">
        <v>0.71092883920113203</v>
      </c>
      <c r="P10" s="14">
        <v>0.77308747963411295</v>
      </c>
      <c r="Q10" s="14">
        <v>0.83380829501466502</v>
      </c>
      <c r="R10" s="14"/>
      <c r="S10" s="14">
        <v>0.639105007028264</v>
      </c>
      <c r="T10" s="14">
        <v>0.76570511114185202</v>
      </c>
      <c r="U10" s="14">
        <v>0.79874338910568199</v>
      </c>
      <c r="V10" s="14">
        <v>0.73811685013704498</v>
      </c>
      <c r="W10" s="14">
        <v>0.72566904953724398</v>
      </c>
      <c r="X10" s="14">
        <v>0.71473331630290304</v>
      </c>
      <c r="Y10" s="14">
        <v>0.79956734570500398</v>
      </c>
      <c r="Z10" s="14">
        <v>0.75677036333300296</v>
      </c>
      <c r="AA10" s="14">
        <v>0.70117617883983396</v>
      </c>
      <c r="AB10" s="14">
        <v>0.75065103433526104</v>
      </c>
      <c r="AC10" s="14">
        <v>0.81836158566889805</v>
      </c>
      <c r="AD10" s="14">
        <v>0.74529677093710101</v>
      </c>
      <c r="AE10" s="14"/>
      <c r="AF10" s="14">
        <v>0.74832439766064895</v>
      </c>
      <c r="AG10" s="14">
        <v>0.69618393076687202</v>
      </c>
      <c r="AH10" s="14">
        <v>0.79248448472769994</v>
      </c>
      <c r="AI10" s="14">
        <v>0.70940554521215105</v>
      </c>
      <c r="AJ10" s="14">
        <v>0.76513751309617595</v>
      </c>
      <c r="AK10" s="14"/>
      <c r="AL10" s="14">
        <v>0.748548956985162</v>
      </c>
      <c r="AM10" s="14">
        <v>0.55796520286247897</v>
      </c>
      <c r="AN10" s="14">
        <v>0.88241344071281502</v>
      </c>
      <c r="AO10" s="14"/>
      <c r="AP10" s="14">
        <v>0.73074426994659403</v>
      </c>
      <c r="AQ10" s="14">
        <v>0.74825470971729202</v>
      </c>
      <c r="AR10" s="14"/>
      <c r="AS10" s="14">
        <v>0.69194156826317799</v>
      </c>
      <c r="AT10" s="14">
        <v>0.81437951607467696</v>
      </c>
      <c r="AU10" s="14"/>
      <c r="AV10" s="14">
        <v>0</v>
      </c>
      <c r="AW10" s="14">
        <v>1</v>
      </c>
      <c r="AX10" s="14"/>
      <c r="AY10" s="14">
        <v>0.70789041444366696</v>
      </c>
      <c r="AZ10" s="14">
        <v>0.86708270897778295</v>
      </c>
      <c r="BA10" s="14"/>
      <c r="BB10" s="14">
        <v>0.71363137442429103</v>
      </c>
      <c r="BC10" s="14">
        <v>0.82382461826720899</v>
      </c>
    </row>
    <row r="11" spans="2:55" x14ac:dyDescent="0.35">
      <c r="B11" s="15" t="s">
        <v>105</v>
      </c>
      <c r="C11" s="20">
        <v>2.58015000736092E-2</v>
      </c>
      <c r="D11" s="20">
        <v>2.1822359643998E-2</v>
      </c>
      <c r="E11" s="20">
        <v>2.97629597741399E-2</v>
      </c>
      <c r="F11" s="20"/>
      <c r="G11" s="20">
        <v>8.0478411161367405E-2</v>
      </c>
      <c r="H11" s="20">
        <v>4.4501928643842198E-2</v>
      </c>
      <c r="I11" s="20">
        <v>1.43094669525539E-2</v>
      </c>
      <c r="J11" s="20">
        <v>8.4056194930270198E-3</v>
      </c>
      <c r="K11" s="20">
        <v>1.6964811893863899E-2</v>
      </c>
      <c r="L11" s="20">
        <v>3.7306470796920899E-3</v>
      </c>
      <c r="M11" s="20"/>
      <c r="N11" s="20">
        <v>2.21600879448468E-2</v>
      </c>
      <c r="O11" s="20">
        <v>3.5472319755909899E-2</v>
      </c>
      <c r="P11" s="20">
        <v>2.1926316722010598E-2</v>
      </c>
      <c r="Q11" s="20">
        <v>2.3287554017497301E-2</v>
      </c>
      <c r="R11" s="20"/>
      <c r="S11" s="20">
        <v>3.0638491733268301E-2</v>
      </c>
      <c r="T11" s="20">
        <v>2.95388410073253E-2</v>
      </c>
      <c r="U11" s="20">
        <v>2.59919877041834E-2</v>
      </c>
      <c r="V11" s="20">
        <v>2.2166305690043499E-2</v>
      </c>
      <c r="W11" s="20">
        <v>3.12264830782688E-2</v>
      </c>
      <c r="X11" s="20">
        <v>2.2422910228902901E-2</v>
      </c>
      <c r="Y11" s="20">
        <v>3.7368479931997801E-2</v>
      </c>
      <c r="Z11" s="20">
        <v>2.5699215170992901E-2</v>
      </c>
      <c r="AA11" s="20">
        <v>2.9885793096790101E-2</v>
      </c>
      <c r="AB11" s="20">
        <v>9.5086564866888497E-3</v>
      </c>
      <c r="AC11" s="20">
        <v>9.8894057429865703E-3</v>
      </c>
      <c r="AD11" s="20">
        <v>2.4599138863932099E-2</v>
      </c>
      <c r="AE11" s="20"/>
      <c r="AF11" s="20">
        <v>8.7267368871846804E-3</v>
      </c>
      <c r="AG11" s="20">
        <v>1.7475625106057002E-2</v>
      </c>
      <c r="AH11" s="20">
        <v>1.7029791100907701E-2</v>
      </c>
      <c r="AI11" s="20">
        <v>3.77378462161174E-2</v>
      </c>
      <c r="AJ11" s="20">
        <v>2.8649509365907599E-2</v>
      </c>
      <c r="AK11" s="20"/>
      <c r="AL11" s="20">
        <v>2.5735759102122301E-2</v>
      </c>
      <c r="AM11" s="20">
        <v>3.3827615634973801E-2</v>
      </c>
      <c r="AN11" s="20">
        <v>1.25442445119903E-2</v>
      </c>
      <c r="AO11" s="20"/>
      <c r="AP11" s="20">
        <v>2.8229774046823902E-2</v>
      </c>
      <c r="AQ11" s="20">
        <v>1.9968294911861698E-2</v>
      </c>
      <c r="AR11" s="20"/>
      <c r="AS11" s="20">
        <v>2.5799682608532801E-2</v>
      </c>
      <c r="AT11" s="20">
        <v>1.3637847836693801E-2</v>
      </c>
      <c r="AU11" s="20"/>
      <c r="AV11" s="20">
        <v>0</v>
      </c>
      <c r="AW11" s="20">
        <v>0</v>
      </c>
      <c r="AX11" s="20"/>
      <c r="AY11" s="20">
        <v>2.6524005078640299E-2</v>
      </c>
      <c r="AZ11" s="20">
        <v>2.1042207994938E-2</v>
      </c>
      <c r="BA11" s="20"/>
      <c r="BB11" s="20">
        <v>2.2753376261163898E-2</v>
      </c>
      <c r="BC11" s="20">
        <v>1.43843872157311E-2</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604</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2013</v>
      </c>
      <c r="D7" s="10">
        <v>977</v>
      </c>
      <c r="E7" s="10">
        <v>1033</v>
      </c>
      <c r="F7" s="10"/>
      <c r="G7" s="10">
        <v>230</v>
      </c>
      <c r="H7" s="10">
        <v>330</v>
      </c>
      <c r="I7" s="10">
        <v>350</v>
      </c>
      <c r="J7" s="10">
        <v>355</v>
      </c>
      <c r="K7" s="10">
        <v>297</v>
      </c>
      <c r="L7" s="10">
        <v>451</v>
      </c>
      <c r="M7" s="10"/>
      <c r="N7" s="10">
        <v>598</v>
      </c>
      <c r="O7" s="10">
        <v>564</v>
      </c>
      <c r="P7" s="10">
        <v>364</v>
      </c>
      <c r="Q7" s="10">
        <v>483</v>
      </c>
      <c r="R7" s="10"/>
      <c r="S7" s="10">
        <v>275</v>
      </c>
      <c r="T7" s="10">
        <v>272</v>
      </c>
      <c r="U7" s="10">
        <v>167</v>
      </c>
      <c r="V7" s="10">
        <v>180</v>
      </c>
      <c r="W7" s="10">
        <v>151</v>
      </c>
      <c r="X7" s="10">
        <v>193</v>
      </c>
      <c r="Y7" s="10">
        <v>162</v>
      </c>
      <c r="Z7" s="10">
        <v>86</v>
      </c>
      <c r="AA7" s="10">
        <v>233</v>
      </c>
      <c r="AB7" s="10">
        <v>169</v>
      </c>
      <c r="AC7" s="10">
        <v>92</v>
      </c>
      <c r="AD7" s="10">
        <v>33</v>
      </c>
      <c r="AE7" s="10"/>
      <c r="AF7" s="10">
        <v>432</v>
      </c>
      <c r="AG7" s="10">
        <v>693</v>
      </c>
      <c r="AH7" s="10">
        <v>187</v>
      </c>
      <c r="AI7" s="10">
        <v>231</v>
      </c>
      <c r="AJ7" s="10">
        <v>96</v>
      </c>
      <c r="AK7" s="10"/>
      <c r="AL7" s="10">
        <v>1694</v>
      </c>
      <c r="AM7" s="10">
        <v>198</v>
      </c>
      <c r="AN7" s="10">
        <v>121</v>
      </c>
      <c r="AO7" s="10"/>
      <c r="AP7" s="10">
        <v>893</v>
      </c>
      <c r="AQ7" s="10">
        <v>1090</v>
      </c>
      <c r="AR7" s="10"/>
      <c r="AS7" s="10">
        <v>1163</v>
      </c>
      <c r="AT7" s="10">
        <v>801</v>
      </c>
      <c r="AU7" s="10"/>
      <c r="AV7" s="10">
        <v>474</v>
      </c>
      <c r="AW7" s="10">
        <v>1490</v>
      </c>
      <c r="AX7" s="10"/>
      <c r="AY7" s="10">
        <v>1436</v>
      </c>
      <c r="AZ7" s="10">
        <v>178</v>
      </c>
      <c r="BA7" s="10"/>
      <c r="BB7" s="10">
        <v>1393</v>
      </c>
      <c r="BC7" s="10">
        <v>223</v>
      </c>
    </row>
    <row r="8" spans="2:55" ht="30" customHeight="1" x14ac:dyDescent="0.35">
      <c r="B8" s="11" t="s">
        <v>19</v>
      </c>
      <c r="C8" s="11">
        <v>2013</v>
      </c>
      <c r="D8" s="11">
        <v>994</v>
      </c>
      <c r="E8" s="11">
        <v>1016</v>
      </c>
      <c r="F8" s="11"/>
      <c r="G8" s="11">
        <v>279</v>
      </c>
      <c r="H8" s="11">
        <v>345</v>
      </c>
      <c r="I8" s="11">
        <v>342</v>
      </c>
      <c r="J8" s="11">
        <v>342</v>
      </c>
      <c r="K8" s="11">
        <v>283</v>
      </c>
      <c r="L8" s="11">
        <v>422</v>
      </c>
      <c r="M8" s="11"/>
      <c r="N8" s="11">
        <v>542</v>
      </c>
      <c r="O8" s="11">
        <v>523</v>
      </c>
      <c r="P8" s="11">
        <v>441</v>
      </c>
      <c r="Q8" s="11">
        <v>503</v>
      </c>
      <c r="R8" s="11"/>
      <c r="S8" s="11">
        <v>282</v>
      </c>
      <c r="T8" s="11">
        <v>261</v>
      </c>
      <c r="U8" s="11">
        <v>161</v>
      </c>
      <c r="V8" s="11">
        <v>181</v>
      </c>
      <c r="W8" s="11">
        <v>141</v>
      </c>
      <c r="X8" s="11">
        <v>181</v>
      </c>
      <c r="Y8" s="11">
        <v>161</v>
      </c>
      <c r="Z8" s="11">
        <v>81</v>
      </c>
      <c r="AA8" s="11">
        <v>221</v>
      </c>
      <c r="AB8" s="11">
        <v>181</v>
      </c>
      <c r="AC8" s="11">
        <v>101</v>
      </c>
      <c r="AD8" s="11">
        <v>61</v>
      </c>
      <c r="AE8" s="11"/>
      <c r="AF8" s="11">
        <v>414</v>
      </c>
      <c r="AG8" s="11">
        <v>688</v>
      </c>
      <c r="AH8" s="11">
        <v>177</v>
      </c>
      <c r="AI8" s="11">
        <v>235</v>
      </c>
      <c r="AJ8" s="11">
        <v>101</v>
      </c>
      <c r="AK8" s="11"/>
      <c r="AL8" s="11">
        <v>1688</v>
      </c>
      <c r="AM8" s="11">
        <v>207</v>
      </c>
      <c r="AN8" s="11">
        <v>118</v>
      </c>
      <c r="AO8" s="11"/>
      <c r="AP8" s="11">
        <v>899</v>
      </c>
      <c r="AQ8" s="11">
        <v>1082</v>
      </c>
      <c r="AR8" s="11"/>
      <c r="AS8" s="11">
        <v>1174</v>
      </c>
      <c r="AT8" s="11">
        <v>784</v>
      </c>
      <c r="AU8" s="11"/>
      <c r="AV8" s="11">
        <v>477</v>
      </c>
      <c r="AW8" s="11">
        <v>1484</v>
      </c>
      <c r="AX8" s="11"/>
      <c r="AY8" s="11">
        <v>1439</v>
      </c>
      <c r="AZ8" s="11">
        <v>171</v>
      </c>
      <c r="BA8" s="11"/>
      <c r="BB8" s="11">
        <v>1396</v>
      </c>
      <c r="BC8" s="11">
        <v>222</v>
      </c>
    </row>
    <row r="9" spans="2:55" x14ac:dyDescent="0.35">
      <c r="B9" s="15" t="s">
        <v>51</v>
      </c>
      <c r="C9" s="14">
        <v>0.38964534110721</v>
      </c>
      <c r="D9" s="14">
        <v>0.36100091471681001</v>
      </c>
      <c r="E9" s="14">
        <v>0.41587098622096802</v>
      </c>
      <c r="F9" s="14"/>
      <c r="G9" s="14">
        <v>0.289792252564612</v>
      </c>
      <c r="H9" s="14">
        <v>0.24436624578953101</v>
      </c>
      <c r="I9" s="14">
        <v>0.32992825586702101</v>
      </c>
      <c r="J9" s="14">
        <v>0.40642303542504599</v>
      </c>
      <c r="K9" s="14">
        <v>0.49286287321507799</v>
      </c>
      <c r="L9" s="14">
        <v>0.54021215440717996</v>
      </c>
      <c r="M9" s="14"/>
      <c r="N9" s="14">
        <v>0.37355370648776398</v>
      </c>
      <c r="O9" s="14">
        <v>0.36226698702980398</v>
      </c>
      <c r="P9" s="14">
        <v>0.38005088122430097</v>
      </c>
      <c r="Q9" s="14">
        <v>0.44093250002240197</v>
      </c>
      <c r="R9" s="14"/>
      <c r="S9" s="14">
        <v>0.34247848078085202</v>
      </c>
      <c r="T9" s="14">
        <v>0.40092243578129999</v>
      </c>
      <c r="U9" s="14">
        <v>0.37669547871307901</v>
      </c>
      <c r="V9" s="14">
        <v>0.41367265650532697</v>
      </c>
      <c r="W9" s="14">
        <v>0.34322291622469497</v>
      </c>
      <c r="X9" s="14">
        <v>0.35459585227351798</v>
      </c>
      <c r="Y9" s="14">
        <v>0.41563403961119599</v>
      </c>
      <c r="Z9" s="14">
        <v>0.492547421903413</v>
      </c>
      <c r="AA9" s="14">
        <v>0.38951107136181801</v>
      </c>
      <c r="AB9" s="14">
        <v>0.39710887589035898</v>
      </c>
      <c r="AC9" s="14">
        <v>0.39517505222590898</v>
      </c>
      <c r="AD9" s="14">
        <v>0.49749325108182602</v>
      </c>
      <c r="AE9" s="14"/>
      <c r="AF9" s="14">
        <v>0.38001697600040801</v>
      </c>
      <c r="AG9" s="14">
        <v>0.36509398501505702</v>
      </c>
      <c r="AH9" s="14">
        <v>0.413664892812105</v>
      </c>
      <c r="AI9" s="14">
        <v>0.408143814880983</v>
      </c>
      <c r="AJ9" s="14">
        <v>0.46865833614970198</v>
      </c>
      <c r="AK9" s="14"/>
      <c r="AL9" s="14">
        <v>0.40048984529241499</v>
      </c>
      <c r="AM9" s="14">
        <v>0.31106264750372897</v>
      </c>
      <c r="AN9" s="14">
        <v>0.372215669714903</v>
      </c>
      <c r="AO9" s="14"/>
      <c r="AP9" s="14">
        <v>0.27219434392898501</v>
      </c>
      <c r="AQ9" s="14">
        <v>0.491506196041048</v>
      </c>
      <c r="AR9" s="14"/>
      <c r="AS9" s="14">
        <v>0</v>
      </c>
      <c r="AT9" s="14">
        <v>1</v>
      </c>
      <c r="AU9" s="14"/>
      <c r="AV9" s="14">
        <v>0.28253535553117298</v>
      </c>
      <c r="AW9" s="14">
        <v>0.43056038725460499</v>
      </c>
      <c r="AX9" s="14"/>
      <c r="AY9" s="14">
        <v>0.29994959184819397</v>
      </c>
      <c r="AZ9" s="14">
        <v>0.79735858201873799</v>
      </c>
      <c r="BA9" s="14"/>
      <c r="BB9" s="14">
        <v>0.33640741742428099</v>
      </c>
      <c r="BC9" s="14">
        <v>0.61347725195168701</v>
      </c>
    </row>
    <row r="10" spans="2:55" x14ac:dyDescent="0.35">
      <c r="B10" s="15" t="s">
        <v>50</v>
      </c>
      <c r="C10" s="14">
        <v>0.58313695699396795</v>
      </c>
      <c r="D10" s="14">
        <v>0.61315597270384103</v>
      </c>
      <c r="E10" s="14">
        <v>0.55548615999509199</v>
      </c>
      <c r="F10" s="14"/>
      <c r="G10" s="14">
        <v>0.659614863829876</v>
      </c>
      <c r="H10" s="14">
        <v>0.71996388318388704</v>
      </c>
      <c r="I10" s="14">
        <v>0.65033024499786796</v>
      </c>
      <c r="J10" s="14">
        <v>0.57663034444203698</v>
      </c>
      <c r="K10" s="14">
        <v>0.47968798232916698</v>
      </c>
      <c r="L10" s="14">
        <v>0.440720480946376</v>
      </c>
      <c r="M10" s="14"/>
      <c r="N10" s="14">
        <v>0.61150997986196798</v>
      </c>
      <c r="O10" s="14">
        <v>0.61147842194941004</v>
      </c>
      <c r="P10" s="14">
        <v>0.58227151113800202</v>
      </c>
      <c r="Q10" s="14">
        <v>0.52656206879987999</v>
      </c>
      <c r="R10" s="14"/>
      <c r="S10" s="14">
        <v>0.63666396854057805</v>
      </c>
      <c r="T10" s="14">
        <v>0.575918186099038</v>
      </c>
      <c r="U10" s="14">
        <v>0.59899459110717101</v>
      </c>
      <c r="V10" s="14">
        <v>0.56543376079446905</v>
      </c>
      <c r="W10" s="14">
        <v>0.63748504063241895</v>
      </c>
      <c r="X10" s="14">
        <v>0.62453614530790602</v>
      </c>
      <c r="Y10" s="14">
        <v>0.55311923611684199</v>
      </c>
      <c r="Z10" s="14">
        <v>0.48740549351172302</v>
      </c>
      <c r="AA10" s="14">
        <v>0.57814143628695502</v>
      </c>
      <c r="AB10" s="14">
        <v>0.55388336311059405</v>
      </c>
      <c r="AC10" s="14">
        <v>0.59055117684062897</v>
      </c>
      <c r="AD10" s="14">
        <v>0.42784223661923398</v>
      </c>
      <c r="AE10" s="14"/>
      <c r="AF10" s="14">
        <v>0.60844029507892405</v>
      </c>
      <c r="AG10" s="14">
        <v>0.60892733979112901</v>
      </c>
      <c r="AH10" s="14">
        <v>0.56888561333584997</v>
      </c>
      <c r="AI10" s="14">
        <v>0.55782873604000405</v>
      </c>
      <c r="AJ10" s="14">
        <v>0.45186339515567497</v>
      </c>
      <c r="AK10" s="14"/>
      <c r="AL10" s="14">
        <v>0.571849397041998</v>
      </c>
      <c r="AM10" s="14">
        <v>0.65797425836067802</v>
      </c>
      <c r="AN10" s="14">
        <v>0.61351863560785802</v>
      </c>
      <c r="AO10" s="14"/>
      <c r="AP10" s="14">
        <v>0.70704030862905598</v>
      </c>
      <c r="AQ10" s="14">
        <v>0.48232576039255698</v>
      </c>
      <c r="AR10" s="14"/>
      <c r="AS10" s="14">
        <v>1</v>
      </c>
      <c r="AT10" s="14">
        <v>0</v>
      </c>
      <c r="AU10" s="14"/>
      <c r="AV10" s="14">
        <v>0.69396359994924695</v>
      </c>
      <c r="AW10" s="14">
        <v>0.54749193939869401</v>
      </c>
      <c r="AX10" s="14"/>
      <c r="AY10" s="14">
        <v>0.68093061530648602</v>
      </c>
      <c r="AZ10" s="14">
        <v>0.17119346295826199</v>
      </c>
      <c r="BA10" s="14"/>
      <c r="BB10" s="14">
        <v>0.64623341004337298</v>
      </c>
      <c r="BC10" s="14">
        <v>0.36396329001398398</v>
      </c>
    </row>
    <row r="11" spans="2:55" x14ac:dyDescent="0.35">
      <c r="B11" s="15" t="s">
        <v>490</v>
      </c>
      <c r="C11" s="20">
        <v>2.7217701898821299E-2</v>
      </c>
      <c r="D11" s="20">
        <v>2.5843112579349299E-2</v>
      </c>
      <c r="E11" s="20">
        <v>2.86428537839402E-2</v>
      </c>
      <c r="F11" s="20"/>
      <c r="G11" s="20">
        <v>5.0592883605511701E-2</v>
      </c>
      <c r="H11" s="20">
        <v>3.5669871026581298E-2</v>
      </c>
      <c r="I11" s="20">
        <v>1.9741499135110901E-2</v>
      </c>
      <c r="J11" s="20">
        <v>1.6946620132916802E-2</v>
      </c>
      <c r="K11" s="20">
        <v>2.7449144455755799E-2</v>
      </c>
      <c r="L11" s="20">
        <v>1.9067364646443902E-2</v>
      </c>
      <c r="M11" s="20"/>
      <c r="N11" s="20">
        <v>1.49363136502679E-2</v>
      </c>
      <c r="O11" s="20">
        <v>2.6254591020785499E-2</v>
      </c>
      <c r="P11" s="20">
        <v>3.76776076376968E-2</v>
      </c>
      <c r="Q11" s="20">
        <v>3.2505431177718799E-2</v>
      </c>
      <c r="R11" s="20"/>
      <c r="S11" s="20">
        <v>2.0857550678570098E-2</v>
      </c>
      <c r="T11" s="20">
        <v>2.3159378119661199E-2</v>
      </c>
      <c r="U11" s="20">
        <v>2.43099301797495E-2</v>
      </c>
      <c r="V11" s="20">
        <v>2.0893582700204399E-2</v>
      </c>
      <c r="W11" s="20">
        <v>1.9292043142885601E-2</v>
      </c>
      <c r="X11" s="20">
        <v>2.0868002418575799E-2</v>
      </c>
      <c r="Y11" s="20">
        <v>3.12467242719618E-2</v>
      </c>
      <c r="Z11" s="20">
        <v>2.00470845848639E-2</v>
      </c>
      <c r="AA11" s="20">
        <v>3.2347492351226803E-2</v>
      </c>
      <c r="AB11" s="20">
        <v>4.9007760999046898E-2</v>
      </c>
      <c r="AC11" s="20">
        <v>1.42737709334622E-2</v>
      </c>
      <c r="AD11" s="20">
        <v>7.4664512298939306E-2</v>
      </c>
      <c r="AE11" s="20"/>
      <c r="AF11" s="20">
        <v>1.15427289206688E-2</v>
      </c>
      <c r="AG11" s="20">
        <v>2.5978675193813801E-2</v>
      </c>
      <c r="AH11" s="20">
        <v>1.7449493852044601E-2</v>
      </c>
      <c r="AI11" s="20">
        <v>3.4027449079012902E-2</v>
      </c>
      <c r="AJ11" s="20">
        <v>7.94782686946231E-2</v>
      </c>
      <c r="AK11" s="20"/>
      <c r="AL11" s="20">
        <v>2.7660757665586701E-2</v>
      </c>
      <c r="AM11" s="20">
        <v>3.0963094135592801E-2</v>
      </c>
      <c r="AN11" s="20">
        <v>1.4265694677239199E-2</v>
      </c>
      <c r="AO11" s="20"/>
      <c r="AP11" s="20">
        <v>2.07653474419589E-2</v>
      </c>
      <c r="AQ11" s="20">
        <v>2.6168043566395099E-2</v>
      </c>
      <c r="AR11" s="20"/>
      <c r="AS11" s="20">
        <v>0</v>
      </c>
      <c r="AT11" s="20">
        <v>0</v>
      </c>
      <c r="AU11" s="20"/>
      <c r="AV11" s="20">
        <v>2.35010445195796E-2</v>
      </c>
      <c r="AW11" s="20">
        <v>2.19476733467012E-2</v>
      </c>
      <c r="AX11" s="20"/>
      <c r="AY11" s="20">
        <v>1.91197928453203E-2</v>
      </c>
      <c r="AZ11" s="20">
        <v>3.1447955023000698E-2</v>
      </c>
      <c r="BA11" s="20"/>
      <c r="BB11" s="20">
        <v>1.7359172532345798E-2</v>
      </c>
      <c r="BC11" s="20">
        <v>2.2559458034328399E-2</v>
      </c>
    </row>
    <row r="12" spans="2:55" x14ac:dyDescent="0.35">
      <c r="B12" s="16" t="s">
        <v>384</v>
      </c>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605</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2010</v>
      </c>
      <c r="D7" s="10">
        <v>974</v>
      </c>
      <c r="E7" s="10">
        <v>1033</v>
      </c>
      <c r="F7" s="10"/>
      <c r="G7" s="10">
        <v>229</v>
      </c>
      <c r="H7" s="10">
        <v>329</v>
      </c>
      <c r="I7" s="10">
        <v>350</v>
      </c>
      <c r="J7" s="10">
        <v>356</v>
      </c>
      <c r="K7" s="10">
        <v>296</v>
      </c>
      <c r="L7" s="10">
        <v>450</v>
      </c>
      <c r="M7" s="10"/>
      <c r="N7" s="10">
        <v>597</v>
      </c>
      <c r="O7" s="10">
        <v>563</v>
      </c>
      <c r="P7" s="10">
        <v>364</v>
      </c>
      <c r="Q7" s="10">
        <v>482</v>
      </c>
      <c r="R7" s="10"/>
      <c r="S7" s="10">
        <v>275</v>
      </c>
      <c r="T7" s="10">
        <v>272</v>
      </c>
      <c r="U7" s="10">
        <v>167</v>
      </c>
      <c r="V7" s="10">
        <v>180</v>
      </c>
      <c r="W7" s="10">
        <v>150</v>
      </c>
      <c r="X7" s="10">
        <v>192</v>
      </c>
      <c r="Y7" s="10">
        <v>162</v>
      </c>
      <c r="Z7" s="10">
        <v>86</v>
      </c>
      <c r="AA7" s="10">
        <v>234</v>
      </c>
      <c r="AB7" s="10">
        <v>169</v>
      </c>
      <c r="AC7" s="10">
        <v>90</v>
      </c>
      <c r="AD7" s="10">
        <v>33</v>
      </c>
      <c r="AE7" s="10"/>
      <c r="AF7" s="10">
        <v>431</v>
      </c>
      <c r="AG7" s="10">
        <v>690</v>
      </c>
      <c r="AH7" s="10">
        <v>188</v>
      </c>
      <c r="AI7" s="10">
        <v>231</v>
      </c>
      <c r="AJ7" s="10">
        <v>96</v>
      </c>
      <c r="AK7" s="10"/>
      <c r="AL7" s="10">
        <v>1690</v>
      </c>
      <c r="AM7" s="10">
        <v>199</v>
      </c>
      <c r="AN7" s="10">
        <v>121</v>
      </c>
      <c r="AO7" s="10"/>
      <c r="AP7" s="10">
        <v>893</v>
      </c>
      <c r="AQ7" s="10">
        <v>1092</v>
      </c>
      <c r="AR7" s="10"/>
      <c r="AS7" s="10">
        <v>1158</v>
      </c>
      <c r="AT7" s="10">
        <v>801</v>
      </c>
      <c r="AU7" s="10"/>
      <c r="AV7" s="10">
        <v>471</v>
      </c>
      <c r="AW7" s="10">
        <v>1490</v>
      </c>
      <c r="AX7" s="10"/>
      <c r="AY7" s="10">
        <v>1434</v>
      </c>
      <c r="AZ7" s="10">
        <v>178</v>
      </c>
      <c r="BA7" s="10"/>
      <c r="BB7" s="10">
        <v>1391</v>
      </c>
      <c r="BC7" s="10">
        <v>223</v>
      </c>
    </row>
    <row r="8" spans="2:55" ht="30" customHeight="1" x14ac:dyDescent="0.35">
      <c r="B8" s="11" t="s">
        <v>19</v>
      </c>
      <c r="C8" s="11">
        <v>2010</v>
      </c>
      <c r="D8" s="11">
        <v>991</v>
      </c>
      <c r="E8" s="11">
        <v>1016</v>
      </c>
      <c r="F8" s="11"/>
      <c r="G8" s="11">
        <v>278</v>
      </c>
      <c r="H8" s="11">
        <v>344</v>
      </c>
      <c r="I8" s="11">
        <v>342</v>
      </c>
      <c r="J8" s="11">
        <v>343</v>
      </c>
      <c r="K8" s="11">
        <v>282</v>
      </c>
      <c r="L8" s="11">
        <v>421</v>
      </c>
      <c r="M8" s="11"/>
      <c r="N8" s="11">
        <v>541</v>
      </c>
      <c r="O8" s="11">
        <v>522</v>
      </c>
      <c r="P8" s="11">
        <v>441</v>
      </c>
      <c r="Q8" s="11">
        <v>502</v>
      </c>
      <c r="R8" s="11"/>
      <c r="S8" s="11">
        <v>282</v>
      </c>
      <c r="T8" s="11">
        <v>261</v>
      </c>
      <c r="U8" s="11">
        <v>161</v>
      </c>
      <c r="V8" s="11">
        <v>181</v>
      </c>
      <c r="W8" s="11">
        <v>140</v>
      </c>
      <c r="X8" s="11">
        <v>180</v>
      </c>
      <c r="Y8" s="11">
        <v>161</v>
      </c>
      <c r="Z8" s="11">
        <v>81</v>
      </c>
      <c r="AA8" s="11">
        <v>222</v>
      </c>
      <c r="AB8" s="11">
        <v>181</v>
      </c>
      <c r="AC8" s="11">
        <v>98</v>
      </c>
      <c r="AD8" s="11">
        <v>61</v>
      </c>
      <c r="AE8" s="11"/>
      <c r="AF8" s="11">
        <v>412</v>
      </c>
      <c r="AG8" s="11">
        <v>685</v>
      </c>
      <c r="AH8" s="11">
        <v>178</v>
      </c>
      <c r="AI8" s="11">
        <v>235</v>
      </c>
      <c r="AJ8" s="11">
        <v>101</v>
      </c>
      <c r="AK8" s="11"/>
      <c r="AL8" s="11">
        <v>1684</v>
      </c>
      <c r="AM8" s="11">
        <v>208</v>
      </c>
      <c r="AN8" s="11">
        <v>118</v>
      </c>
      <c r="AO8" s="11"/>
      <c r="AP8" s="11">
        <v>899</v>
      </c>
      <c r="AQ8" s="11">
        <v>1084</v>
      </c>
      <c r="AR8" s="11"/>
      <c r="AS8" s="11">
        <v>1169</v>
      </c>
      <c r="AT8" s="11">
        <v>784</v>
      </c>
      <c r="AU8" s="11"/>
      <c r="AV8" s="11">
        <v>474</v>
      </c>
      <c r="AW8" s="11">
        <v>1483</v>
      </c>
      <c r="AX8" s="11"/>
      <c r="AY8" s="11">
        <v>1437</v>
      </c>
      <c r="AZ8" s="11">
        <v>171</v>
      </c>
      <c r="BA8" s="11"/>
      <c r="BB8" s="11">
        <v>1394</v>
      </c>
      <c r="BC8" s="11">
        <v>222</v>
      </c>
    </row>
    <row r="9" spans="2:55" x14ac:dyDescent="0.35">
      <c r="B9" s="15" t="s">
        <v>51</v>
      </c>
      <c r="C9" s="14">
        <v>0.539334735645007</v>
      </c>
      <c r="D9" s="14">
        <v>0.53738629234750301</v>
      </c>
      <c r="E9" s="14">
        <v>0.53987576643257695</v>
      </c>
      <c r="F9" s="14"/>
      <c r="G9" s="14">
        <v>0.47855545118680598</v>
      </c>
      <c r="H9" s="14">
        <v>0.440046584369847</v>
      </c>
      <c r="I9" s="14">
        <v>0.47944438843583198</v>
      </c>
      <c r="J9" s="14">
        <v>0.55799798722566396</v>
      </c>
      <c r="K9" s="14">
        <v>0.59815146757476401</v>
      </c>
      <c r="L9" s="14">
        <v>0.65474421385328097</v>
      </c>
      <c r="M9" s="14"/>
      <c r="N9" s="14">
        <v>0.532466133037514</v>
      </c>
      <c r="O9" s="14">
        <v>0.53491179560846602</v>
      </c>
      <c r="P9" s="14">
        <v>0.54519815126350601</v>
      </c>
      <c r="Q9" s="14">
        <v>0.54251079597253604</v>
      </c>
      <c r="R9" s="14"/>
      <c r="S9" s="14">
        <v>0.52566205308430003</v>
      </c>
      <c r="T9" s="14">
        <v>0.54038718298747501</v>
      </c>
      <c r="U9" s="14">
        <v>0.51054587662019402</v>
      </c>
      <c r="V9" s="14">
        <v>0.52225627768345195</v>
      </c>
      <c r="W9" s="14">
        <v>0.51127283348402197</v>
      </c>
      <c r="X9" s="14">
        <v>0.50020115251306796</v>
      </c>
      <c r="Y9" s="14">
        <v>0.57422130380761904</v>
      </c>
      <c r="Z9" s="14">
        <v>0.43894438218870702</v>
      </c>
      <c r="AA9" s="14">
        <v>0.60146960514145698</v>
      </c>
      <c r="AB9" s="14">
        <v>0.55967382285272205</v>
      </c>
      <c r="AC9" s="14">
        <v>0.502703479111272</v>
      </c>
      <c r="AD9" s="14">
        <v>0.71843806975890001</v>
      </c>
      <c r="AE9" s="14"/>
      <c r="AF9" s="14">
        <v>0.54981115361425204</v>
      </c>
      <c r="AG9" s="14">
        <v>0.56172302505655103</v>
      </c>
      <c r="AH9" s="14">
        <v>0.53736439528556101</v>
      </c>
      <c r="AI9" s="14">
        <v>0.56327470117363998</v>
      </c>
      <c r="AJ9" s="14">
        <v>0.53061304140504695</v>
      </c>
      <c r="AK9" s="14"/>
      <c r="AL9" s="14">
        <v>0.54479953730934505</v>
      </c>
      <c r="AM9" s="14">
        <v>0.54165392776612298</v>
      </c>
      <c r="AN9" s="14">
        <v>0.45697116032434498</v>
      </c>
      <c r="AO9" s="14"/>
      <c r="AP9" s="14">
        <v>0</v>
      </c>
      <c r="AQ9" s="14">
        <v>1</v>
      </c>
      <c r="AR9" s="14"/>
      <c r="AS9" s="14">
        <v>0.44655113381737599</v>
      </c>
      <c r="AT9" s="14">
        <v>0.67797671203988696</v>
      </c>
      <c r="AU9" s="14"/>
      <c r="AV9" s="14">
        <v>0.52947361296554096</v>
      </c>
      <c r="AW9" s="14">
        <v>0.546801210487042</v>
      </c>
      <c r="AX9" s="14"/>
      <c r="AY9" s="14">
        <v>0.51302412251690699</v>
      </c>
      <c r="AZ9" s="14">
        <v>0.67709477066128798</v>
      </c>
      <c r="BA9" s="14"/>
      <c r="BB9" s="14">
        <v>0.52114642918820098</v>
      </c>
      <c r="BC9" s="14">
        <v>0.67317437183711604</v>
      </c>
    </row>
    <row r="10" spans="2:55" x14ac:dyDescent="0.35">
      <c r="B10" s="15" t="s">
        <v>50</v>
      </c>
      <c r="C10" s="14">
        <v>0.44710194492373201</v>
      </c>
      <c r="D10" s="14">
        <v>0.45122153481129301</v>
      </c>
      <c r="E10" s="14">
        <v>0.44440470787594799</v>
      </c>
      <c r="F10" s="14"/>
      <c r="G10" s="14">
        <v>0.48506682617274799</v>
      </c>
      <c r="H10" s="14">
        <v>0.54137057647765896</v>
      </c>
      <c r="I10" s="14">
        <v>0.50760385793516805</v>
      </c>
      <c r="J10" s="14">
        <v>0.43626828918261601</v>
      </c>
      <c r="K10" s="14">
        <v>0.39403995138366599</v>
      </c>
      <c r="L10" s="14">
        <v>0.34011590220649301</v>
      </c>
      <c r="M10" s="14"/>
      <c r="N10" s="14">
        <v>0.46304809204845998</v>
      </c>
      <c r="O10" s="14">
        <v>0.45273417993369203</v>
      </c>
      <c r="P10" s="14">
        <v>0.432004578730523</v>
      </c>
      <c r="Q10" s="14">
        <v>0.44089433884139101</v>
      </c>
      <c r="R10" s="14"/>
      <c r="S10" s="14">
        <v>0.46009196429701799</v>
      </c>
      <c r="T10" s="14">
        <v>0.43258897158836102</v>
      </c>
      <c r="U10" s="14">
        <v>0.47007199241837799</v>
      </c>
      <c r="V10" s="14">
        <v>0.472900291815465</v>
      </c>
      <c r="W10" s="14">
        <v>0.47552428632667298</v>
      </c>
      <c r="X10" s="14">
        <v>0.49460727848821501</v>
      </c>
      <c r="Y10" s="14">
        <v>0.42577869619238101</v>
      </c>
      <c r="Z10" s="14">
        <v>0.51030069702741498</v>
      </c>
      <c r="AA10" s="14">
        <v>0.39438554364610201</v>
      </c>
      <c r="AB10" s="14">
        <v>0.422824020717111</v>
      </c>
      <c r="AC10" s="14">
        <v>0.48506198302884701</v>
      </c>
      <c r="AD10" s="14">
        <v>0.28156193024109999</v>
      </c>
      <c r="AE10" s="14"/>
      <c r="AF10" s="14">
        <v>0.44328540354738999</v>
      </c>
      <c r="AG10" s="14">
        <v>0.42476158002351599</v>
      </c>
      <c r="AH10" s="14">
        <v>0.45771845456030202</v>
      </c>
      <c r="AI10" s="14">
        <v>0.432902328605486</v>
      </c>
      <c r="AJ10" s="14">
        <v>0.40724291601972501</v>
      </c>
      <c r="AK10" s="14"/>
      <c r="AL10" s="14">
        <v>0.44368280099109397</v>
      </c>
      <c r="AM10" s="14">
        <v>0.42915119735212798</v>
      </c>
      <c r="AN10" s="14">
        <v>0.52782915601359204</v>
      </c>
      <c r="AO10" s="14"/>
      <c r="AP10" s="14">
        <v>1</v>
      </c>
      <c r="AQ10" s="14">
        <v>0</v>
      </c>
      <c r="AR10" s="14"/>
      <c r="AS10" s="14">
        <v>0.54365641539336895</v>
      </c>
      <c r="AT10" s="14">
        <v>0.31182754868451101</v>
      </c>
      <c r="AU10" s="14"/>
      <c r="AV10" s="14">
        <v>0.45644239361007899</v>
      </c>
      <c r="AW10" s="14">
        <v>0.44268376417223199</v>
      </c>
      <c r="AX10" s="14"/>
      <c r="AY10" s="14">
        <v>0.47830085675255102</v>
      </c>
      <c r="AZ10" s="14">
        <v>0.30477175523615202</v>
      </c>
      <c r="BA10" s="14"/>
      <c r="BB10" s="14">
        <v>0.46905142122145899</v>
      </c>
      <c r="BC10" s="14">
        <v>0.318765798464136</v>
      </c>
    </row>
    <row r="11" spans="2:55" x14ac:dyDescent="0.35">
      <c r="B11" s="15" t="s">
        <v>490</v>
      </c>
      <c r="C11" s="20">
        <v>1.3563319431261701E-2</v>
      </c>
      <c r="D11" s="20">
        <v>1.1392172841203399E-2</v>
      </c>
      <c r="E11" s="20">
        <v>1.5719525691475299E-2</v>
      </c>
      <c r="F11" s="20"/>
      <c r="G11" s="20">
        <v>3.63777226404466E-2</v>
      </c>
      <c r="H11" s="20">
        <v>1.8582839152493699E-2</v>
      </c>
      <c r="I11" s="20">
        <v>1.29517536290006E-2</v>
      </c>
      <c r="J11" s="20">
        <v>5.7337235917200901E-3</v>
      </c>
      <c r="K11" s="20">
        <v>7.8085810415700896E-3</v>
      </c>
      <c r="L11" s="20">
        <v>5.1398839402262897E-3</v>
      </c>
      <c r="M11" s="20"/>
      <c r="N11" s="20">
        <v>4.48577491402599E-3</v>
      </c>
      <c r="O11" s="20">
        <v>1.2354024457842E-2</v>
      </c>
      <c r="P11" s="20">
        <v>2.2797270005970802E-2</v>
      </c>
      <c r="Q11" s="20">
        <v>1.6594865186072699E-2</v>
      </c>
      <c r="R11" s="20"/>
      <c r="S11" s="20">
        <v>1.42459826186813E-2</v>
      </c>
      <c r="T11" s="20">
        <v>2.7023845424164101E-2</v>
      </c>
      <c r="U11" s="20">
        <v>1.9382130961428701E-2</v>
      </c>
      <c r="V11" s="20">
        <v>4.84343050108328E-3</v>
      </c>
      <c r="W11" s="20">
        <v>1.3202880189304799E-2</v>
      </c>
      <c r="X11" s="20">
        <v>5.1915689987170402E-3</v>
      </c>
      <c r="Y11" s="20">
        <v>0</v>
      </c>
      <c r="Z11" s="20">
        <v>5.0754920783877798E-2</v>
      </c>
      <c r="AA11" s="20">
        <v>4.1448512124407002E-3</v>
      </c>
      <c r="AB11" s="20">
        <v>1.7502156430167899E-2</v>
      </c>
      <c r="AC11" s="20">
        <v>1.22345378598815E-2</v>
      </c>
      <c r="AD11" s="20">
        <v>0</v>
      </c>
      <c r="AE11" s="20"/>
      <c r="AF11" s="20">
        <v>6.9034428383575102E-3</v>
      </c>
      <c r="AG11" s="20">
        <v>1.35153949199337E-2</v>
      </c>
      <c r="AH11" s="20">
        <v>4.9171501541367497E-3</v>
      </c>
      <c r="AI11" s="20">
        <v>3.8229702208739699E-3</v>
      </c>
      <c r="AJ11" s="20">
        <v>6.2144042575228098E-2</v>
      </c>
      <c r="AK11" s="20"/>
      <c r="AL11" s="20">
        <v>1.1517661699561E-2</v>
      </c>
      <c r="AM11" s="20">
        <v>2.91948748817497E-2</v>
      </c>
      <c r="AN11" s="20">
        <v>1.5199683662062801E-2</v>
      </c>
      <c r="AO11" s="20"/>
      <c r="AP11" s="20">
        <v>0</v>
      </c>
      <c r="AQ11" s="20">
        <v>0</v>
      </c>
      <c r="AR11" s="20"/>
      <c r="AS11" s="20">
        <v>9.7924507892544997E-3</v>
      </c>
      <c r="AT11" s="20">
        <v>1.0195739275602E-2</v>
      </c>
      <c r="AU11" s="20"/>
      <c r="AV11" s="20">
        <v>1.4083993424379699E-2</v>
      </c>
      <c r="AW11" s="20">
        <v>1.0515025340726399E-2</v>
      </c>
      <c r="AX11" s="20"/>
      <c r="AY11" s="20">
        <v>8.6750207305414107E-3</v>
      </c>
      <c r="AZ11" s="20">
        <v>1.81334741025597E-2</v>
      </c>
      <c r="BA11" s="20"/>
      <c r="BB11" s="20">
        <v>9.8021495903406995E-3</v>
      </c>
      <c r="BC11" s="20">
        <v>8.0598296987473492E-3</v>
      </c>
    </row>
    <row r="12" spans="2:55" x14ac:dyDescent="0.35">
      <c r="B12" s="16" t="s">
        <v>384</v>
      </c>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109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103</v>
      </c>
      <c r="C9" s="14">
        <v>0.41908509792978998</v>
      </c>
      <c r="D9" s="14">
        <v>0.35643093072915599</v>
      </c>
      <c r="E9" s="14">
        <v>0.48048141908965902</v>
      </c>
      <c r="F9" s="14"/>
      <c r="G9" s="14">
        <v>0.25789677988021997</v>
      </c>
      <c r="H9" s="14">
        <v>0.35791495827860298</v>
      </c>
      <c r="I9" s="14">
        <v>0.40799671293877399</v>
      </c>
      <c r="J9" s="14">
        <v>0.421500088467954</v>
      </c>
      <c r="K9" s="14">
        <v>0.42708721920861897</v>
      </c>
      <c r="L9" s="14">
        <v>0.57753469821985903</v>
      </c>
      <c r="M9" s="14"/>
      <c r="N9" s="14">
        <v>0.51899872347217002</v>
      </c>
      <c r="O9" s="14">
        <v>0.44467716258351597</v>
      </c>
      <c r="P9" s="14">
        <v>0.408294607064697</v>
      </c>
      <c r="Q9" s="14">
        <v>0.29336962426033297</v>
      </c>
      <c r="R9" s="14"/>
      <c r="S9" s="14">
        <v>0.41059845888540503</v>
      </c>
      <c r="T9" s="14">
        <v>0.44748333051245298</v>
      </c>
      <c r="U9" s="14">
        <v>0.475773329480701</v>
      </c>
      <c r="V9" s="14">
        <v>0.38995026570086</v>
      </c>
      <c r="W9" s="14">
        <v>0.38131542647467398</v>
      </c>
      <c r="X9" s="14">
        <v>0.39428643259477197</v>
      </c>
      <c r="Y9" s="14">
        <v>0.41397178007785201</v>
      </c>
      <c r="Z9" s="14">
        <v>0.41947033034860798</v>
      </c>
      <c r="AA9" s="14">
        <v>0.427030355904222</v>
      </c>
      <c r="AB9" s="14">
        <v>0.46308718592893899</v>
      </c>
      <c r="AC9" s="14">
        <v>0.37041309479090401</v>
      </c>
      <c r="AD9" s="14">
        <v>0.36812199373254301</v>
      </c>
      <c r="AE9" s="14"/>
      <c r="AF9" s="14">
        <v>0.53916742904331605</v>
      </c>
      <c r="AG9" s="14">
        <v>0.40812443004023002</v>
      </c>
      <c r="AH9" s="14">
        <v>0.48861201619022698</v>
      </c>
      <c r="AI9" s="14">
        <v>0.40882412482783398</v>
      </c>
      <c r="AJ9" s="14">
        <v>0.36050743660218398</v>
      </c>
      <c r="AK9" s="14"/>
      <c r="AL9" s="14">
        <v>0.42226706546950399</v>
      </c>
      <c r="AM9" s="14">
        <v>0.53298591096618397</v>
      </c>
      <c r="AN9" s="14">
        <v>0.171835514799591</v>
      </c>
      <c r="AO9" s="14"/>
      <c r="AP9" s="14">
        <v>0.38891324012288703</v>
      </c>
      <c r="AQ9" s="14">
        <v>0.44720772731528602</v>
      </c>
      <c r="AR9" s="14"/>
      <c r="AS9" s="14">
        <v>0.39510170376076098</v>
      </c>
      <c r="AT9" s="14">
        <v>0.45904191948246598</v>
      </c>
      <c r="AU9" s="14"/>
      <c r="AV9" s="14">
        <v>0.45351946262874299</v>
      </c>
      <c r="AW9" s="14">
        <v>0.41382493933612002</v>
      </c>
      <c r="AX9" s="14"/>
      <c r="AY9" s="14">
        <v>0.42348267651377602</v>
      </c>
      <c r="AZ9" s="14">
        <v>0.38463370638114802</v>
      </c>
      <c r="BA9" s="14"/>
      <c r="BB9" s="14">
        <v>0.43739337411037799</v>
      </c>
      <c r="BC9" s="14">
        <v>0.33171638416114002</v>
      </c>
    </row>
    <row r="10" spans="2:55" x14ac:dyDescent="0.35">
      <c r="B10" s="15" t="s">
        <v>104</v>
      </c>
      <c r="C10" s="14">
        <v>0.55804197973137704</v>
      </c>
      <c r="D10" s="14">
        <v>0.61929400863366002</v>
      </c>
      <c r="E10" s="14">
        <v>0.49794749094051799</v>
      </c>
      <c r="F10" s="14"/>
      <c r="G10" s="14">
        <v>0.677627294856187</v>
      </c>
      <c r="H10" s="14">
        <v>0.60448184695663398</v>
      </c>
      <c r="I10" s="14">
        <v>0.57435858501917303</v>
      </c>
      <c r="J10" s="14">
        <v>0.55534548735400902</v>
      </c>
      <c r="K10" s="14">
        <v>0.56896807906920999</v>
      </c>
      <c r="L10" s="14">
        <v>0.42246530178014102</v>
      </c>
      <c r="M10" s="14"/>
      <c r="N10" s="14">
        <v>0.46915739918122001</v>
      </c>
      <c r="O10" s="14">
        <v>0.53040625915605899</v>
      </c>
      <c r="P10" s="14">
        <v>0.557712748426478</v>
      </c>
      <c r="Q10" s="14">
        <v>0.68356557691176101</v>
      </c>
      <c r="R10" s="14"/>
      <c r="S10" s="14">
        <v>0.53500130200916896</v>
      </c>
      <c r="T10" s="14">
        <v>0.54164210591652195</v>
      </c>
      <c r="U10" s="14">
        <v>0.50087551671838204</v>
      </c>
      <c r="V10" s="14">
        <v>0.57916767694675597</v>
      </c>
      <c r="W10" s="14">
        <v>0.60638025970566101</v>
      </c>
      <c r="X10" s="14">
        <v>0.57351798457119296</v>
      </c>
      <c r="Y10" s="14">
        <v>0.57911585504392704</v>
      </c>
      <c r="Z10" s="14">
        <v>0.58052966965139197</v>
      </c>
      <c r="AA10" s="14">
        <v>0.54834809603156098</v>
      </c>
      <c r="AB10" s="14">
        <v>0.53074790542886197</v>
      </c>
      <c r="AC10" s="14">
        <v>0.59696437334367303</v>
      </c>
      <c r="AD10" s="14">
        <v>0.63187800626745705</v>
      </c>
      <c r="AE10" s="14"/>
      <c r="AF10" s="14">
        <v>0.44716921313864899</v>
      </c>
      <c r="AG10" s="14">
        <v>0.56699492140963703</v>
      </c>
      <c r="AH10" s="14">
        <v>0.48935389006618901</v>
      </c>
      <c r="AI10" s="14">
        <v>0.57892443074872701</v>
      </c>
      <c r="AJ10" s="14">
        <v>0.56640307650032296</v>
      </c>
      <c r="AK10" s="14"/>
      <c r="AL10" s="14">
        <v>0.55740014763352996</v>
      </c>
      <c r="AM10" s="14">
        <v>0.42980434500750098</v>
      </c>
      <c r="AN10" s="14">
        <v>0.79416961580435597</v>
      </c>
      <c r="AO10" s="14"/>
      <c r="AP10" s="14">
        <v>0.58639255692339598</v>
      </c>
      <c r="AQ10" s="14">
        <v>0.53253591833881997</v>
      </c>
      <c r="AR10" s="14"/>
      <c r="AS10" s="14">
        <v>0.58165055640149599</v>
      </c>
      <c r="AT10" s="14">
        <v>0.51699009666959905</v>
      </c>
      <c r="AU10" s="14"/>
      <c r="AV10" s="14">
        <v>0.51424364293188596</v>
      </c>
      <c r="AW10" s="14">
        <v>0.56786134786193299</v>
      </c>
      <c r="AX10" s="14"/>
      <c r="AY10" s="14">
        <v>0.55206278315086399</v>
      </c>
      <c r="AZ10" s="14">
        <v>0.60885688077825095</v>
      </c>
      <c r="BA10" s="14"/>
      <c r="BB10" s="14">
        <v>0.53707795074203601</v>
      </c>
      <c r="BC10" s="14">
        <v>0.65998780314105199</v>
      </c>
    </row>
    <row r="11" spans="2:55" x14ac:dyDescent="0.35">
      <c r="B11" s="15" t="s">
        <v>105</v>
      </c>
      <c r="C11" s="20">
        <v>2.2872922338833101E-2</v>
      </c>
      <c r="D11" s="20">
        <v>2.42750606371838E-2</v>
      </c>
      <c r="E11" s="20">
        <v>2.1571089969823799E-2</v>
      </c>
      <c r="F11" s="20"/>
      <c r="G11" s="20">
        <v>6.4475925263593706E-2</v>
      </c>
      <c r="H11" s="20">
        <v>3.7603194764763301E-2</v>
      </c>
      <c r="I11" s="20">
        <v>1.7644702042053199E-2</v>
      </c>
      <c r="J11" s="20">
        <v>2.3154424178036599E-2</v>
      </c>
      <c r="K11" s="20">
        <v>3.9447017221701996E-3</v>
      </c>
      <c r="L11" s="20">
        <v>0</v>
      </c>
      <c r="M11" s="20"/>
      <c r="N11" s="20">
        <v>1.18438773466103E-2</v>
      </c>
      <c r="O11" s="20">
        <v>2.49165782604246E-2</v>
      </c>
      <c r="P11" s="20">
        <v>3.3992644508825297E-2</v>
      </c>
      <c r="Q11" s="20">
        <v>2.3064798827905401E-2</v>
      </c>
      <c r="R11" s="20"/>
      <c r="S11" s="20">
        <v>5.4400239105426899E-2</v>
      </c>
      <c r="T11" s="20">
        <v>1.0874563571025401E-2</v>
      </c>
      <c r="U11" s="20">
        <v>2.3351153800916302E-2</v>
      </c>
      <c r="V11" s="20">
        <v>3.08820573523844E-2</v>
      </c>
      <c r="W11" s="20">
        <v>1.23043138196644E-2</v>
      </c>
      <c r="X11" s="20">
        <v>3.2195582834034397E-2</v>
      </c>
      <c r="Y11" s="20">
        <v>6.9123648782204398E-3</v>
      </c>
      <c r="Z11" s="20">
        <v>0</v>
      </c>
      <c r="AA11" s="20">
        <v>2.46215480642176E-2</v>
      </c>
      <c r="AB11" s="20">
        <v>6.1649086421990502E-3</v>
      </c>
      <c r="AC11" s="20">
        <v>3.2622531865422598E-2</v>
      </c>
      <c r="AD11" s="20">
        <v>0</v>
      </c>
      <c r="AE11" s="20"/>
      <c r="AF11" s="20">
        <v>1.36633578180352E-2</v>
      </c>
      <c r="AG11" s="20">
        <v>2.4880648550132198E-2</v>
      </c>
      <c r="AH11" s="20">
        <v>2.2034093743584001E-2</v>
      </c>
      <c r="AI11" s="20">
        <v>1.22514444234388E-2</v>
      </c>
      <c r="AJ11" s="20">
        <v>7.3089486897492395E-2</v>
      </c>
      <c r="AK11" s="20"/>
      <c r="AL11" s="20">
        <v>2.0332786896965899E-2</v>
      </c>
      <c r="AM11" s="20">
        <v>3.7209744026315598E-2</v>
      </c>
      <c r="AN11" s="20">
        <v>3.3994869396052799E-2</v>
      </c>
      <c r="AO11" s="20"/>
      <c r="AP11" s="20">
        <v>2.4694202953717902E-2</v>
      </c>
      <c r="AQ11" s="20">
        <v>2.02563543458937E-2</v>
      </c>
      <c r="AR11" s="20"/>
      <c r="AS11" s="20">
        <v>2.3247739837743499E-2</v>
      </c>
      <c r="AT11" s="20">
        <v>2.39679838479348E-2</v>
      </c>
      <c r="AU11" s="20"/>
      <c r="AV11" s="20">
        <v>3.2236894439371097E-2</v>
      </c>
      <c r="AW11" s="20">
        <v>1.83137128019462E-2</v>
      </c>
      <c r="AX11" s="20"/>
      <c r="AY11" s="20">
        <v>2.4454540335359699E-2</v>
      </c>
      <c r="AZ11" s="20">
        <v>6.5094128406005597E-3</v>
      </c>
      <c r="BA11" s="20"/>
      <c r="BB11" s="20">
        <v>2.5528675147585899E-2</v>
      </c>
      <c r="BC11" s="20">
        <v>8.2958126978077106E-3</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611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2014</v>
      </c>
      <c r="D7" s="10">
        <v>977</v>
      </c>
      <c r="E7" s="10">
        <v>1034</v>
      </c>
      <c r="F7" s="10"/>
      <c r="G7" s="10">
        <v>230</v>
      </c>
      <c r="H7" s="10">
        <v>330</v>
      </c>
      <c r="I7" s="10">
        <v>351</v>
      </c>
      <c r="J7" s="10">
        <v>356</v>
      </c>
      <c r="K7" s="10">
        <v>296</v>
      </c>
      <c r="L7" s="10">
        <v>451</v>
      </c>
      <c r="M7" s="10"/>
      <c r="N7" s="10">
        <v>599</v>
      </c>
      <c r="O7" s="10">
        <v>564</v>
      </c>
      <c r="P7" s="10">
        <v>364</v>
      </c>
      <c r="Q7" s="10">
        <v>483</v>
      </c>
      <c r="R7" s="10"/>
      <c r="S7" s="10">
        <v>275</v>
      </c>
      <c r="T7" s="10">
        <v>273</v>
      </c>
      <c r="U7" s="10">
        <v>167</v>
      </c>
      <c r="V7" s="10">
        <v>180</v>
      </c>
      <c r="W7" s="10">
        <v>151</v>
      </c>
      <c r="X7" s="10">
        <v>193</v>
      </c>
      <c r="Y7" s="10">
        <v>161</v>
      </c>
      <c r="Z7" s="10">
        <v>86</v>
      </c>
      <c r="AA7" s="10">
        <v>234</v>
      </c>
      <c r="AB7" s="10">
        <v>169</v>
      </c>
      <c r="AC7" s="10">
        <v>92</v>
      </c>
      <c r="AD7" s="10">
        <v>33</v>
      </c>
      <c r="AE7" s="10"/>
      <c r="AF7" s="10">
        <v>432</v>
      </c>
      <c r="AG7" s="10">
        <v>693</v>
      </c>
      <c r="AH7" s="10">
        <v>188</v>
      </c>
      <c r="AI7" s="10">
        <v>231</v>
      </c>
      <c r="AJ7" s="10">
        <v>96</v>
      </c>
      <c r="AK7" s="10"/>
      <c r="AL7" s="10">
        <v>1694</v>
      </c>
      <c r="AM7" s="10">
        <v>199</v>
      </c>
      <c r="AN7" s="10">
        <v>121</v>
      </c>
      <c r="AO7" s="10"/>
      <c r="AP7" s="10">
        <v>893</v>
      </c>
      <c r="AQ7" s="10">
        <v>1091</v>
      </c>
      <c r="AR7" s="10"/>
      <c r="AS7" s="10">
        <v>1162</v>
      </c>
      <c r="AT7" s="10">
        <v>801</v>
      </c>
      <c r="AU7" s="10"/>
      <c r="AV7" s="10">
        <v>475</v>
      </c>
      <c r="AW7" s="10">
        <v>1490</v>
      </c>
      <c r="AX7" s="10"/>
      <c r="AY7" s="10">
        <v>1438</v>
      </c>
      <c r="AZ7" s="10">
        <v>178</v>
      </c>
      <c r="BA7" s="10"/>
      <c r="BB7" s="10">
        <v>1394</v>
      </c>
      <c r="BC7" s="10">
        <v>223</v>
      </c>
    </row>
    <row r="8" spans="2:55" ht="30" customHeight="1" x14ac:dyDescent="0.35">
      <c r="B8" s="11" t="s">
        <v>19</v>
      </c>
      <c r="C8" s="11">
        <v>2014</v>
      </c>
      <c r="D8" s="11">
        <v>994</v>
      </c>
      <c r="E8" s="11">
        <v>1017</v>
      </c>
      <c r="F8" s="11"/>
      <c r="G8" s="11">
        <v>279</v>
      </c>
      <c r="H8" s="11">
        <v>345</v>
      </c>
      <c r="I8" s="11">
        <v>343</v>
      </c>
      <c r="J8" s="11">
        <v>343</v>
      </c>
      <c r="K8" s="11">
        <v>282</v>
      </c>
      <c r="L8" s="11">
        <v>422</v>
      </c>
      <c r="M8" s="11"/>
      <c r="N8" s="11">
        <v>543</v>
      </c>
      <c r="O8" s="11">
        <v>523</v>
      </c>
      <c r="P8" s="11">
        <v>441</v>
      </c>
      <c r="Q8" s="11">
        <v>503</v>
      </c>
      <c r="R8" s="11"/>
      <c r="S8" s="11">
        <v>282</v>
      </c>
      <c r="T8" s="11">
        <v>262</v>
      </c>
      <c r="U8" s="11">
        <v>161</v>
      </c>
      <c r="V8" s="11">
        <v>181</v>
      </c>
      <c r="W8" s="11">
        <v>141</v>
      </c>
      <c r="X8" s="11">
        <v>181</v>
      </c>
      <c r="Y8" s="11">
        <v>160</v>
      </c>
      <c r="Z8" s="11">
        <v>81</v>
      </c>
      <c r="AA8" s="11">
        <v>222</v>
      </c>
      <c r="AB8" s="11">
        <v>181</v>
      </c>
      <c r="AC8" s="11">
        <v>101</v>
      </c>
      <c r="AD8" s="11">
        <v>61</v>
      </c>
      <c r="AE8" s="11"/>
      <c r="AF8" s="11">
        <v>414</v>
      </c>
      <c r="AG8" s="11">
        <v>688</v>
      </c>
      <c r="AH8" s="11">
        <v>178</v>
      </c>
      <c r="AI8" s="11">
        <v>235</v>
      </c>
      <c r="AJ8" s="11">
        <v>101</v>
      </c>
      <c r="AK8" s="11"/>
      <c r="AL8" s="11">
        <v>1688</v>
      </c>
      <c r="AM8" s="11">
        <v>208</v>
      </c>
      <c r="AN8" s="11">
        <v>118</v>
      </c>
      <c r="AO8" s="11"/>
      <c r="AP8" s="11">
        <v>899</v>
      </c>
      <c r="AQ8" s="11">
        <v>1083</v>
      </c>
      <c r="AR8" s="11"/>
      <c r="AS8" s="11">
        <v>1173</v>
      </c>
      <c r="AT8" s="11">
        <v>784</v>
      </c>
      <c r="AU8" s="11"/>
      <c r="AV8" s="11">
        <v>479</v>
      </c>
      <c r="AW8" s="11">
        <v>1483</v>
      </c>
      <c r="AX8" s="11"/>
      <c r="AY8" s="11">
        <v>1441</v>
      </c>
      <c r="AZ8" s="11">
        <v>171</v>
      </c>
      <c r="BA8" s="11"/>
      <c r="BB8" s="11">
        <v>1397</v>
      </c>
      <c r="BC8" s="11">
        <v>222</v>
      </c>
    </row>
    <row r="9" spans="2:55" x14ac:dyDescent="0.35">
      <c r="B9" s="15" t="s">
        <v>606</v>
      </c>
      <c r="C9" s="14">
        <v>0.19617265801282499</v>
      </c>
      <c r="D9" s="14">
        <v>0.216463936134806</v>
      </c>
      <c r="E9" s="14">
        <v>0.17691532304457799</v>
      </c>
      <c r="F9" s="14"/>
      <c r="G9" s="14">
        <v>0.26527487104389702</v>
      </c>
      <c r="H9" s="14">
        <v>0.30700183326741798</v>
      </c>
      <c r="I9" s="14">
        <v>0.19864051196763599</v>
      </c>
      <c r="J9" s="14">
        <v>0.14448359539574801</v>
      </c>
      <c r="K9" s="14">
        <v>0.135307172716365</v>
      </c>
      <c r="L9" s="14">
        <v>0.14042689293306301</v>
      </c>
      <c r="M9" s="14"/>
      <c r="N9" s="14">
        <v>0.26570875525577597</v>
      </c>
      <c r="O9" s="14">
        <v>0.16213850232322799</v>
      </c>
      <c r="P9" s="14">
        <v>0.210124998487035</v>
      </c>
      <c r="Q9" s="14">
        <v>0.14582448227589501</v>
      </c>
      <c r="R9" s="14"/>
      <c r="S9" s="14">
        <v>0.249936806289518</v>
      </c>
      <c r="T9" s="14">
        <v>0.15032369851441199</v>
      </c>
      <c r="U9" s="14">
        <v>0.15697628873637301</v>
      </c>
      <c r="V9" s="14">
        <v>0.188394113307227</v>
      </c>
      <c r="W9" s="14">
        <v>0.17995125336394099</v>
      </c>
      <c r="X9" s="14">
        <v>0.239260804028878</v>
      </c>
      <c r="Y9" s="14">
        <v>0.17543073279992499</v>
      </c>
      <c r="Z9" s="14">
        <v>0.20232181063357901</v>
      </c>
      <c r="AA9" s="14">
        <v>0.22081006968514</v>
      </c>
      <c r="AB9" s="14">
        <v>0.19713139256087001</v>
      </c>
      <c r="AC9" s="14">
        <v>0.198424095265364</v>
      </c>
      <c r="AD9" s="14">
        <v>0.13080285291577101</v>
      </c>
      <c r="AE9" s="14"/>
      <c r="AF9" s="14">
        <v>0.207829735035614</v>
      </c>
      <c r="AG9" s="14">
        <v>0.231575347713491</v>
      </c>
      <c r="AH9" s="14">
        <v>0.16608419483963299</v>
      </c>
      <c r="AI9" s="14">
        <v>0.160496838341152</v>
      </c>
      <c r="AJ9" s="14">
        <v>0.13929106795351701</v>
      </c>
      <c r="AK9" s="14"/>
      <c r="AL9" s="14">
        <v>0.183955001786407</v>
      </c>
      <c r="AM9" s="14">
        <v>0.29230112817293602</v>
      </c>
      <c r="AN9" s="14">
        <v>0.20147675081208599</v>
      </c>
      <c r="AO9" s="14"/>
      <c r="AP9" s="14">
        <v>0.243064080794303</v>
      </c>
      <c r="AQ9" s="14">
        <v>0.159824719590037</v>
      </c>
      <c r="AR9" s="14"/>
      <c r="AS9" s="14">
        <v>0.25836628845598802</v>
      </c>
      <c r="AT9" s="14">
        <v>0.110462001743033</v>
      </c>
      <c r="AU9" s="14"/>
      <c r="AV9" s="14">
        <v>0.28311137645601903</v>
      </c>
      <c r="AW9" s="14">
        <v>0.168210126838267</v>
      </c>
      <c r="AX9" s="14"/>
      <c r="AY9" s="14">
        <v>0.27420822249677801</v>
      </c>
      <c r="AZ9" s="14">
        <v>0</v>
      </c>
      <c r="BA9" s="14"/>
      <c r="BB9" s="14">
        <v>0.25848300596961599</v>
      </c>
      <c r="BC9" s="14">
        <v>5.9156417522568498E-2</v>
      </c>
    </row>
    <row r="10" spans="2:55" x14ac:dyDescent="0.35">
      <c r="B10" s="15" t="s">
        <v>607</v>
      </c>
      <c r="C10" s="14">
        <v>0.51924227822282998</v>
      </c>
      <c r="D10" s="14">
        <v>0.50451084138714297</v>
      </c>
      <c r="E10" s="14">
        <v>0.53321395364815505</v>
      </c>
      <c r="F10" s="14"/>
      <c r="G10" s="14">
        <v>0.53158570277104999</v>
      </c>
      <c r="H10" s="14">
        <v>0.53739041736816795</v>
      </c>
      <c r="I10" s="14">
        <v>0.53788795073618201</v>
      </c>
      <c r="J10" s="14">
        <v>0.50701851903719697</v>
      </c>
      <c r="K10" s="14">
        <v>0.46332888386635401</v>
      </c>
      <c r="L10" s="14">
        <v>0.52835842924243603</v>
      </c>
      <c r="M10" s="14"/>
      <c r="N10" s="14">
        <v>0.55480243359401904</v>
      </c>
      <c r="O10" s="14">
        <v>0.56431400910638396</v>
      </c>
      <c r="P10" s="14">
        <v>0.506313294774969</v>
      </c>
      <c r="Q10" s="14">
        <v>0.44347022002300202</v>
      </c>
      <c r="R10" s="14"/>
      <c r="S10" s="14">
        <v>0.51708807886576602</v>
      </c>
      <c r="T10" s="14">
        <v>0.55350328398829496</v>
      </c>
      <c r="U10" s="14">
        <v>0.52677464832285703</v>
      </c>
      <c r="V10" s="14">
        <v>0.52929979492606405</v>
      </c>
      <c r="W10" s="14">
        <v>0.55796714495975896</v>
      </c>
      <c r="X10" s="14">
        <v>0.49315733275979701</v>
      </c>
      <c r="Y10" s="14">
        <v>0.50088339038224405</v>
      </c>
      <c r="Z10" s="14">
        <v>0.51092506119468994</v>
      </c>
      <c r="AA10" s="14">
        <v>0.55972465139993199</v>
      </c>
      <c r="AB10" s="14">
        <v>0.480300225977494</v>
      </c>
      <c r="AC10" s="14">
        <v>0.45030776138800899</v>
      </c>
      <c r="AD10" s="14">
        <v>0.461779968695471</v>
      </c>
      <c r="AE10" s="14"/>
      <c r="AF10" s="14">
        <v>0.54319729635593605</v>
      </c>
      <c r="AG10" s="14">
        <v>0.50764277692688597</v>
      </c>
      <c r="AH10" s="14">
        <v>0.58396524077394396</v>
      </c>
      <c r="AI10" s="14">
        <v>0.46142306257849702</v>
      </c>
      <c r="AJ10" s="14">
        <v>0.56190602395603695</v>
      </c>
      <c r="AK10" s="14"/>
      <c r="AL10" s="14">
        <v>0.51909146179797105</v>
      </c>
      <c r="AM10" s="14">
        <v>0.53025573679809401</v>
      </c>
      <c r="AN10" s="14">
        <v>0.50191985716187704</v>
      </c>
      <c r="AO10" s="14"/>
      <c r="AP10" s="14">
        <v>0.52166536974551303</v>
      </c>
      <c r="AQ10" s="14">
        <v>0.52084056961620895</v>
      </c>
      <c r="AR10" s="14"/>
      <c r="AS10" s="14">
        <v>0.57702213851904904</v>
      </c>
      <c r="AT10" s="14">
        <v>0.43974707795273799</v>
      </c>
      <c r="AU10" s="14"/>
      <c r="AV10" s="14">
        <v>0.51640830374409297</v>
      </c>
      <c r="AW10" s="14">
        <v>0.51937986936942004</v>
      </c>
      <c r="AX10" s="14"/>
      <c r="AY10" s="14">
        <v>0.72579177750322199</v>
      </c>
      <c r="AZ10" s="14">
        <v>0</v>
      </c>
      <c r="BA10" s="14"/>
      <c r="BB10" s="14">
        <v>0.58322871729016501</v>
      </c>
      <c r="BC10" s="14">
        <v>0.30225340397811101</v>
      </c>
    </row>
    <row r="11" spans="2:55" x14ac:dyDescent="0.35">
      <c r="B11" s="15" t="s">
        <v>608</v>
      </c>
      <c r="C11" s="14">
        <v>0.194156070015087</v>
      </c>
      <c r="D11" s="14">
        <v>0.20995761951063599</v>
      </c>
      <c r="E11" s="14">
        <v>0.17829391321295299</v>
      </c>
      <c r="F11" s="14"/>
      <c r="G11" s="14">
        <v>0.15693395716484801</v>
      </c>
      <c r="H11" s="14">
        <v>0.116210771969103</v>
      </c>
      <c r="I11" s="14">
        <v>0.18917054274242101</v>
      </c>
      <c r="J11" s="14">
        <v>0.21746364950354599</v>
      </c>
      <c r="K11" s="14">
        <v>0.27216141584182502</v>
      </c>
      <c r="L11" s="14">
        <v>0.215564766126288</v>
      </c>
      <c r="M11" s="14"/>
      <c r="N11" s="14">
        <v>0.12964075029681099</v>
      </c>
      <c r="O11" s="14">
        <v>0.188356673068479</v>
      </c>
      <c r="P11" s="14">
        <v>0.19274701905403999</v>
      </c>
      <c r="Q11" s="14">
        <v>0.27064076252050301</v>
      </c>
      <c r="R11" s="14"/>
      <c r="S11" s="14">
        <v>0.14936801319774301</v>
      </c>
      <c r="T11" s="14">
        <v>0.193817297291208</v>
      </c>
      <c r="U11" s="14">
        <v>0.20871198426073501</v>
      </c>
      <c r="V11" s="14">
        <v>0.21758301115831699</v>
      </c>
      <c r="W11" s="14">
        <v>0.16990814675277299</v>
      </c>
      <c r="X11" s="14">
        <v>0.16057161449700399</v>
      </c>
      <c r="Y11" s="14">
        <v>0.23872715714155901</v>
      </c>
      <c r="Z11" s="14">
        <v>0.21613275445952401</v>
      </c>
      <c r="AA11" s="14">
        <v>0.14340746255248599</v>
      </c>
      <c r="AB11" s="14">
        <v>0.20554197953303899</v>
      </c>
      <c r="AC11" s="14">
        <v>0.24354291794180499</v>
      </c>
      <c r="AD11" s="14">
        <v>0.37341292050903002</v>
      </c>
      <c r="AE11" s="14"/>
      <c r="AF11" s="14">
        <v>0.184121260842488</v>
      </c>
      <c r="AG11" s="14">
        <v>0.16707825171427301</v>
      </c>
      <c r="AH11" s="14">
        <v>0.13534115648686901</v>
      </c>
      <c r="AI11" s="14">
        <v>0.26839527503069899</v>
      </c>
      <c r="AJ11" s="14">
        <v>0.209205221008051</v>
      </c>
      <c r="AK11" s="14"/>
      <c r="AL11" s="14">
        <v>0.20274359875256501</v>
      </c>
      <c r="AM11" s="14">
        <v>0.111687989150785</v>
      </c>
      <c r="AN11" s="14">
        <v>0.21679498724183399</v>
      </c>
      <c r="AO11" s="14"/>
      <c r="AP11" s="14">
        <v>0.17469075875665099</v>
      </c>
      <c r="AQ11" s="14">
        <v>0.20740139990692999</v>
      </c>
      <c r="AR11" s="14"/>
      <c r="AS11" s="14">
        <v>0.13863988867739199</v>
      </c>
      <c r="AT11" s="14">
        <v>0.27281970009280798</v>
      </c>
      <c r="AU11" s="14"/>
      <c r="AV11" s="14">
        <v>0.15822884233207599</v>
      </c>
      <c r="AW11" s="14">
        <v>0.20704475305001699</v>
      </c>
      <c r="AX11" s="14"/>
      <c r="AY11" s="14">
        <v>0</v>
      </c>
      <c r="AZ11" s="14">
        <v>0</v>
      </c>
      <c r="BA11" s="14"/>
      <c r="BB11" s="14">
        <v>0.12797227609801001</v>
      </c>
      <c r="BC11" s="14">
        <v>0.27225184121945001</v>
      </c>
    </row>
    <row r="12" spans="2:55" x14ac:dyDescent="0.35">
      <c r="B12" s="15" t="s">
        <v>609</v>
      </c>
      <c r="C12" s="14">
        <v>7.3574647493102899E-2</v>
      </c>
      <c r="D12" s="14">
        <v>5.6853841811185801E-2</v>
      </c>
      <c r="E12" s="14">
        <v>9.0136497972967106E-2</v>
      </c>
      <c r="F12" s="14"/>
      <c r="G12" s="14">
        <v>3.9685591379456098E-2</v>
      </c>
      <c r="H12" s="14">
        <v>2.3767768856432201E-2</v>
      </c>
      <c r="I12" s="14">
        <v>6.2660072062203503E-2</v>
      </c>
      <c r="J12" s="14">
        <v>0.10472930088303201</v>
      </c>
      <c r="K12" s="14">
        <v>0.115422605942381</v>
      </c>
      <c r="L12" s="14">
        <v>9.2345216776042405E-2</v>
      </c>
      <c r="M12" s="14"/>
      <c r="N12" s="14">
        <v>3.87650395193243E-2</v>
      </c>
      <c r="O12" s="14">
        <v>6.5888873607869103E-2</v>
      </c>
      <c r="P12" s="14">
        <v>6.9261728187038102E-2</v>
      </c>
      <c r="Q12" s="14">
        <v>0.123509321832745</v>
      </c>
      <c r="R12" s="14"/>
      <c r="S12" s="14">
        <v>5.9355425005960201E-2</v>
      </c>
      <c r="T12" s="14">
        <v>8.8893132588159396E-2</v>
      </c>
      <c r="U12" s="14">
        <v>8.9539129443719001E-2</v>
      </c>
      <c r="V12" s="14">
        <v>4.9737821035348302E-2</v>
      </c>
      <c r="W12" s="14">
        <v>8.69887738751043E-2</v>
      </c>
      <c r="X12" s="14">
        <v>8.5515162006672404E-2</v>
      </c>
      <c r="Y12" s="14">
        <v>7.1868394556562507E-2</v>
      </c>
      <c r="Z12" s="14">
        <v>3.59756747777078E-2</v>
      </c>
      <c r="AA12" s="14">
        <v>6.8473957215268097E-2</v>
      </c>
      <c r="AB12" s="14">
        <v>9.2016851671958597E-2</v>
      </c>
      <c r="AC12" s="14">
        <v>8.5585695348091906E-2</v>
      </c>
      <c r="AD12" s="14">
        <v>3.4004257879727898E-2</v>
      </c>
      <c r="AE12" s="14"/>
      <c r="AF12" s="14">
        <v>5.39531483825672E-2</v>
      </c>
      <c r="AG12" s="14">
        <v>7.4274882315012697E-2</v>
      </c>
      <c r="AH12" s="14">
        <v>0.103442406811454</v>
      </c>
      <c r="AI12" s="14">
        <v>8.7328120918553201E-2</v>
      </c>
      <c r="AJ12" s="14">
        <v>4.7889416460445797E-2</v>
      </c>
      <c r="AK12" s="14"/>
      <c r="AL12" s="14">
        <v>7.7913268909443195E-2</v>
      </c>
      <c r="AM12" s="14">
        <v>3.9279218394666797E-2</v>
      </c>
      <c r="AN12" s="14">
        <v>7.1972752779667498E-2</v>
      </c>
      <c r="AO12" s="14"/>
      <c r="AP12" s="14">
        <v>5.1756358927285702E-2</v>
      </c>
      <c r="AQ12" s="14">
        <v>9.1947780524861605E-2</v>
      </c>
      <c r="AR12" s="14"/>
      <c r="AS12" s="14">
        <v>2.1975697002948401E-2</v>
      </c>
      <c r="AT12" s="14">
        <v>0.15087742142068</v>
      </c>
      <c r="AU12" s="14"/>
      <c r="AV12" s="14">
        <v>3.8150514974355898E-2</v>
      </c>
      <c r="AW12" s="14">
        <v>8.5151172651920695E-2</v>
      </c>
      <c r="AX12" s="14"/>
      <c r="AY12" s="14">
        <v>0</v>
      </c>
      <c r="AZ12" s="14">
        <v>0.86427635839948602</v>
      </c>
      <c r="BA12" s="14"/>
      <c r="BB12" s="14">
        <v>2.6616789091002201E-2</v>
      </c>
      <c r="BC12" s="14">
        <v>0.29887543769109198</v>
      </c>
    </row>
    <row r="13" spans="2:55" x14ac:dyDescent="0.35">
      <c r="B13" s="15" t="s">
        <v>610</v>
      </c>
      <c r="C13" s="14">
        <v>1.1553965337812E-2</v>
      </c>
      <c r="D13" s="14">
        <v>1.1165934839419901E-2</v>
      </c>
      <c r="E13" s="14">
        <v>1.1967317983576101E-2</v>
      </c>
      <c r="F13" s="14"/>
      <c r="G13" s="14">
        <v>6.5198776407486402E-3</v>
      </c>
      <c r="H13" s="14">
        <v>1.2880251570292101E-2</v>
      </c>
      <c r="I13" s="14">
        <v>1.1640922491556399E-2</v>
      </c>
      <c r="J13" s="14">
        <v>1.6576509940866398E-2</v>
      </c>
      <c r="K13" s="14">
        <v>6.3665950807429497E-3</v>
      </c>
      <c r="L13" s="14">
        <v>1.3110269827053E-2</v>
      </c>
      <c r="M13" s="14"/>
      <c r="N13" s="14">
        <v>9.3794574939218001E-3</v>
      </c>
      <c r="O13" s="14">
        <v>1.5649282804740199E-2</v>
      </c>
      <c r="P13" s="14">
        <v>8.7638408576854107E-3</v>
      </c>
      <c r="Q13" s="14">
        <v>1.21807808761342E-2</v>
      </c>
      <c r="R13" s="14"/>
      <c r="S13" s="14">
        <v>1.6882139340226299E-2</v>
      </c>
      <c r="T13" s="14">
        <v>9.2298839101785397E-3</v>
      </c>
      <c r="U13" s="14">
        <v>5.42543067481708E-3</v>
      </c>
      <c r="V13" s="14">
        <v>1.49852595730445E-2</v>
      </c>
      <c r="W13" s="14">
        <v>5.1846810484228803E-3</v>
      </c>
      <c r="X13" s="14">
        <v>1.5706668005487801E-2</v>
      </c>
      <c r="Y13" s="14">
        <v>6.5776341919018301E-3</v>
      </c>
      <c r="Z13" s="14">
        <v>2.0473775441614699E-2</v>
      </c>
      <c r="AA13" s="14">
        <v>7.5838591471742997E-3</v>
      </c>
      <c r="AB13" s="14">
        <v>1.2710532821684E-2</v>
      </c>
      <c r="AC13" s="14">
        <v>2.2139530056729001E-2</v>
      </c>
      <c r="AD13" s="14">
        <v>0</v>
      </c>
      <c r="AE13" s="14"/>
      <c r="AF13" s="14">
        <v>8.6632796975658396E-3</v>
      </c>
      <c r="AG13" s="14">
        <v>9.7680237138924996E-3</v>
      </c>
      <c r="AH13" s="14">
        <v>1.1167001088100601E-2</v>
      </c>
      <c r="AI13" s="14">
        <v>2.23567031310987E-2</v>
      </c>
      <c r="AJ13" s="14">
        <v>3.1295019835995599E-2</v>
      </c>
      <c r="AK13" s="14"/>
      <c r="AL13" s="14">
        <v>1.12187190177925E-2</v>
      </c>
      <c r="AM13" s="14">
        <v>1.6375354425971302E-2</v>
      </c>
      <c r="AN13" s="14">
        <v>7.8356520045360298E-3</v>
      </c>
      <c r="AO13" s="14"/>
      <c r="AP13" s="14">
        <v>6.3922281029804096E-3</v>
      </c>
      <c r="AQ13" s="14">
        <v>1.5254264613787399E-2</v>
      </c>
      <c r="AR13" s="14"/>
      <c r="AS13" s="14">
        <v>3.0504002003658701E-3</v>
      </c>
      <c r="AT13" s="14">
        <v>2.34049685981488E-2</v>
      </c>
      <c r="AU13" s="14"/>
      <c r="AV13" s="14">
        <v>1.92467507662346E-3</v>
      </c>
      <c r="AW13" s="14">
        <v>1.50658733488854E-2</v>
      </c>
      <c r="AX13" s="14"/>
      <c r="AY13" s="14">
        <v>0</v>
      </c>
      <c r="AZ13" s="14">
        <v>0.13572364160051401</v>
      </c>
      <c r="BA13" s="14"/>
      <c r="BB13" s="14">
        <v>1.28451855583119E-3</v>
      </c>
      <c r="BC13" s="14">
        <v>6.26126324935143E-2</v>
      </c>
    </row>
    <row r="14" spans="2:55" x14ac:dyDescent="0.35">
      <c r="B14" s="15" t="s">
        <v>490</v>
      </c>
      <c r="C14" s="20">
        <v>5.3003809183431996E-3</v>
      </c>
      <c r="D14" s="20">
        <v>1.0478263168104999E-3</v>
      </c>
      <c r="E14" s="20">
        <v>9.4729941377709997E-3</v>
      </c>
      <c r="F14" s="20"/>
      <c r="G14" s="20">
        <v>0</v>
      </c>
      <c r="H14" s="20">
        <v>2.7489569685865099E-3</v>
      </c>
      <c r="I14" s="20">
        <v>0</v>
      </c>
      <c r="J14" s="20">
        <v>9.72842523961155E-3</v>
      </c>
      <c r="K14" s="20">
        <v>7.4133265523319697E-3</v>
      </c>
      <c r="L14" s="20">
        <v>1.0194425095118399E-2</v>
      </c>
      <c r="M14" s="20"/>
      <c r="N14" s="20">
        <v>1.7035638401478499E-3</v>
      </c>
      <c r="O14" s="20">
        <v>3.6526590893002798E-3</v>
      </c>
      <c r="P14" s="20">
        <v>1.27891186392319E-2</v>
      </c>
      <c r="Q14" s="20">
        <v>4.37443247172068E-3</v>
      </c>
      <c r="R14" s="20"/>
      <c r="S14" s="20">
        <v>7.3695373007860599E-3</v>
      </c>
      <c r="T14" s="20">
        <v>4.2327037077469296E-3</v>
      </c>
      <c r="U14" s="20">
        <v>1.25725185614988E-2</v>
      </c>
      <c r="V14" s="20">
        <v>0</v>
      </c>
      <c r="W14" s="20">
        <v>0</v>
      </c>
      <c r="X14" s="20">
        <v>5.7884187021607896E-3</v>
      </c>
      <c r="Y14" s="20">
        <v>6.51269092780865E-3</v>
      </c>
      <c r="Z14" s="20">
        <v>1.41709234928847E-2</v>
      </c>
      <c r="AA14" s="20">
        <v>0</v>
      </c>
      <c r="AB14" s="20">
        <v>1.22990174349548E-2</v>
      </c>
      <c r="AC14" s="20">
        <v>0</v>
      </c>
      <c r="AD14" s="20">
        <v>0</v>
      </c>
      <c r="AE14" s="20"/>
      <c r="AF14" s="20">
        <v>2.2352796858294099E-3</v>
      </c>
      <c r="AG14" s="20">
        <v>9.6607176164439194E-3</v>
      </c>
      <c r="AH14" s="20">
        <v>0</v>
      </c>
      <c r="AI14" s="20">
        <v>0</v>
      </c>
      <c r="AJ14" s="20">
        <v>1.04132507859534E-2</v>
      </c>
      <c r="AK14" s="20"/>
      <c r="AL14" s="20">
        <v>5.0779497358213197E-3</v>
      </c>
      <c r="AM14" s="20">
        <v>1.01005730575473E-2</v>
      </c>
      <c r="AN14" s="20">
        <v>0</v>
      </c>
      <c r="AO14" s="20"/>
      <c r="AP14" s="20">
        <v>2.4312036732674199E-3</v>
      </c>
      <c r="AQ14" s="20">
        <v>4.7312657481747801E-3</v>
      </c>
      <c r="AR14" s="20"/>
      <c r="AS14" s="20">
        <v>9.4558714425674805E-4</v>
      </c>
      <c r="AT14" s="20">
        <v>2.6888301925929599E-3</v>
      </c>
      <c r="AU14" s="20"/>
      <c r="AV14" s="20">
        <v>2.1762874168335198E-3</v>
      </c>
      <c r="AW14" s="20">
        <v>5.1482047414910604E-3</v>
      </c>
      <c r="AX14" s="20"/>
      <c r="AY14" s="20">
        <v>0</v>
      </c>
      <c r="AZ14" s="20">
        <v>0</v>
      </c>
      <c r="BA14" s="20"/>
      <c r="BB14" s="20">
        <v>2.4146929953765598E-3</v>
      </c>
      <c r="BC14" s="20">
        <v>4.8502670952647398E-3</v>
      </c>
    </row>
    <row r="15" spans="2:55" x14ac:dyDescent="0.35">
      <c r="B15" s="16" t="s">
        <v>384</v>
      </c>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612</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606</v>
      </c>
      <c r="C9" s="14">
        <v>0.30860144150910401</v>
      </c>
      <c r="D9" s="14">
        <v>0.35788444546767301</v>
      </c>
      <c r="E9" s="14">
        <v>0.26138617336523701</v>
      </c>
      <c r="F9" s="14"/>
      <c r="G9" s="14">
        <v>0.30232413794093699</v>
      </c>
      <c r="H9" s="14">
        <v>0.28229607899425402</v>
      </c>
      <c r="I9" s="14">
        <v>0.20991779319576101</v>
      </c>
      <c r="J9" s="14">
        <v>0.20191360348001799</v>
      </c>
      <c r="K9" s="14">
        <v>0.29552031922666799</v>
      </c>
      <c r="L9" s="14">
        <v>0.51012629249667296</v>
      </c>
      <c r="M9" s="14"/>
      <c r="N9" s="14">
        <v>0.41263587349022501</v>
      </c>
      <c r="O9" s="14">
        <v>0.27607061879657502</v>
      </c>
      <c r="P9" s="14">
        <v>0.30327711360618897</v>
      </c>
      <c r="Q9" s="14">
        <v>0.235330133635133</v>
      </c>
      <c r="R9" s="14"/>
      <c r="S9" s="14">
        <v>0.29275472549238202</v>
      </c>
      <c r="T9" s="14">
        <v>0.35939854041494901</v>
      </c>
      <c r="U9" s="14">
        <v>0.28375209749272801</v>
      </c>
      <c r="V9" s="14">
        <v>0.275995138379247</v>
      </c>
      <c r="W9" s="14">
        <v>0.31560350652147401</v>
      </c>
      <c r="X9" s="14">
        <v>0.29099130258144901</v>
      </c>
      <c r="Y9" s="14">
        <v>0.28470100528895798</v>
      </c>
      <c r="Z9" s="14">
        <v>0.32676718418616801</v>
      </c>
      <c r="AA9" s="14">
        <v>0.32821350360854701</v>
      </c>
      <c r="AB9" s="14">
        <v>0.36796232444030302</v>
      </c>
      <c r="AC9" s="14">
        <v>0.28531985986923503</v>
      </c>
      <c r="AD9" s="14">
        <v>0.19211324056970899</v>
      </c>
      <c r="AE9" s="14"/>
      <c r="AF9" s="14">
        <v>0.41755503071718703</v>
      </c>
      <c r="AG9" s="14">
        <v>0.30125400491806598</v>
      </c>
      <c r="AH9" s="14">
        <v>0.32810406034106998</v>
      </c>
      <c r="AI9" s="14">
        <v>0.28533575604456402</v>
      </c>
      <c r="AJ9" s="14">
        <v>0.18289832751572599</v>
      </c>
      <c r="AK9" s="14"/>
      <c r="AL9" s="14">
        <v>0.30400238516741201</v>
      </c>
      <c r="AM9" s="14">
        <v>0.33053302001716101</v>
      </c>
      <c r="AN9" s="14">
        <v>0.33586212847126201</v>
      </c>
      <c r="AO9" s="14"/>
      <c r="AP9" s="14">
        <v>0.32271050678678098</v>
      </c>
      <c r="AQ9" s="14">
        <v>0.29892981548705899</v>
      </c>
      <c r="AR9" s="14"/>
      <c r="AS9" s="14">
        <v>0.34633919610754899</v>
      </c>
      <c r="AT9" s="14">
        <v>0.26516979103659499</v>
      </c>
      <c r="AU9" s="14"/>
      <c r="AV9" s="14">
        <v>0.36383652946918299</v>
      </c>
      <c r="AW9" s="14">
        <v>0.29414776525820902</v>
      </c>
      <c r="AX9" s="14"/>
      <c r="AY9" s="14">
        <v>0.39000004802634403</v>
      </c>
      <c r="AZ9" s="14">
        <v>7.5485001250880202E-2</v>
      </c>
      <c r="BA9" s="14"/>
      <c r="BB9" s="14">
        <v>0.44468427173173802</v>
      </c>
      <c r="BC9" s="14">
        <v>0</v>
      </c>
    </row>
    <row r="10" spans="2:55" x14ac:dyDescent="0.35">
      <c r="B10" s="15" t="s">
        <v>607</v>
      </c>
      <c r="C10" s="14">
        <v>0.38537732303616301</v>
      </c>
      <c r="D10" s="14">
        <v>0.36452054703024001</v>
      </c>
      <c r="E10" s="14">
        <v>0.40586041787007998</v>
      </c>
      <c r="F10" s="14"/>
      <c r="G10" s="14">
        <v>0.37363887200330798</v>
      </c>
      <c r="H10" s="14">
        <v>0.44079857387093702</v>
      </c>
      <c r="I10" s="14">
        <v>0.43613134684695498</v>
      </c>
      <c r="J10" s="14">
        <v>0.385306039906884</v>
      </c>
      <c r="K10" s="14">
        <v>0.36783134754499702</v>
      </c>
      <c r="L10" s="14">
        <v>0.31832530120025498</v>
      </c>
      <c r="M10" s="14"/>
      <c r="N10" s="14">
        <v>0.38830074177506801</v>
      </c>
      <c r="O10" s="14">
        <v>0.42717235619098198</v>
      </c>
      <c r="P10" s="14">
        <v>0.38727536031884702</v>
      </c>
      <c r="Q10" s="14">
        <v>0.33412982476705599</v>
      </c>
      <c r="R10" s="14"/>
      <c r="S10" s="14">
        <v>0.42216704891987</v>
      </c>
      <c r="T10" s="14">
        <v>0.34695724416864199</v>
      </c>
      <c r="U10" s="14">
        <v>0.367240101002348</v>
      </c>
      <c r="V10" s="14">
        <v>0.39072681174635598</v>
      </c>
      <c r="W10" s="14">
        <v>0.36936100597552601</v>
      </c>
      <c r="X10" s="14">
        <v>0.39722162363184799</v>
      </c>
      <c r="Y10" s="14">
        <v>0.36236014602536998</v>
      </c>
      <c r="Z10" s="14">
        <v>0.314207286009964</v>
      </c>
      <c r="AA10" s="14">
        <v>0.41074737672171102</v>
      </c>
      <c r="AB10" s="14">
        <v>0.33871465634571002</v>
      </c>
      <c r="AC10" s="14">
        <v>0.42215765966774899</v>
      </c>
      <c r="AD10" s="14">
        <v>0.55468728129092404</v>
      </c>
      <c r="AE10" s="14"/>
      <c r="AF10" s="14">
        <v>0.38271589357163999</v>
      </c>
      <c r="AG10" s="14">
        <v>0.404119748599854</v>
      </c>
      <c r="AH10" s="14">
        <v>0.38895777257213399</v>
      </c>
      <c r="AI10" s="14">
        <v>0.35057747297255798</v>
      </c>
      <c r="AJ10" s="14">
        <v>0.39551777418061401</v>
      </c>
      <c r="AK10" s="14"/>
      <c r="AL10" s="14">
        <v>0.38915580023735602</v>
      </c>
      <c r="AM10" s="14">
        <v>0.397438222826691</v>
      </c>
      <c r="AN10" s="14">
        <v>0.309757242854244</v>
      </c>
      <c r="AO10" s="14"/>
      <c r="AP10" s="14">
        <v>0.40509408749243597</v>
      </c>
      <c r="AQ10" s="14">
        <v>0.37142119791961098</v>
      </c>
      <c r="AR10" s="14"/>
      <c r="AS10" s="14">
        <v>0.422392625982832</v>
      </c>
      <c r="AT10" s="14">
        <v>0.33372714812070697</v>
      </c>
      <c r="AU10" s="14"/>
      <c r="AV10" s="14">
        <v>0.40639366915279701</v>
      </c>
      <c r="AW10" s="14">
        <v>0.37811773867849802</v>
      </c>
      <c r="AX10" s="14"/>
      <c r="AY10" s="14">
        <v>0.42629456441366897</v>
      </c>
      <c r="AZ10" s="14">
        <v>0.15191505001851299</v>
      </c>
      <c r="BA10" s="14"/>
      <c r="BB10" s="14">
        <v>0.55531572826826103</v>
      </c>
      <c r="BC10" s="14">
        <v>0</v>
      </c>
    </row>
    <row r="11" spans="2:55" x14ac:dyDescent="0.35">
      <c r="B11" s="15" t="s">
        <v>608</v>
      </c>
      <c r="C11" s="14">
        <v>0.188380097574468</v>
      </c>
      <c r="D11" s="14">
        <v>0.16525538832783601</v>
      </c>
      <c r="E11" s="14">
        <v>0.20958924975735199</v>
      </c>
      <c r="F11" s="14"/>
      <c r="G11" s="14">
        <v>0.18888768682937701</v>
      </c>
      <c r="H11" s="14">
        <v>0.16321977689442699</v>
      </c>
      <c r="I11" s="14">
        <v>0.188716827832866</v>
      </c>
      <c r="J11" s="14">
        <v>0.27610311852526498</v>
      </c>
      <c r="K11" s="14">
        <v>0.209059784876898</v>
      </c>
      <c r="L11" s="14">
        <v>0.123129856224103</v>
      </c>
      <c r="M11" s="14"/>
      <c r="N11" s="14">
        <v>0.12668493876019299</v>
      </c>
      <c r="O11" s="14">
        <v>0.171587399663615</v>
      </c>
      <c r="P11" s="14">
        <v>0.19429469560714099</v>
      </c>
      <c r="Q11" s="14">
        <v>0.26874256338636399</v>
      </c>
      <c r="R11" s="14"/>
      <c r="S11" s="14">
        <v>0.18118351713890701</v>
      </c>
      <c r="T11" s="14">
        <v>0.178061040960377</v>
      </c>
      <c r="U11" s="14">
        <v>0.206605767975821</v>
      </c>
      <c r="V11" s="14">
        <v>0.21821972869682599</v>
      </c>
      <c r="W11" s="14">
        <v>0.21727318752543301</v>
      </c>
      <c r="X11" s="14">
        <v>0.18954908952305199</v>
      </c>
      <c r="Y11" s="14">
        <v>0.22224372525398001</v>
      </c>
      <c r="Z11" s="14">
        <v>0.242010350412628</v>
      </c>
      <c r="AA11" s="14">
        <v>0.14402275709315099</v>
      </c>
      <c r="AB11" s="14">
        <v>0.17126940450862799</v>
      </c>
      <c r="AC11" s="14">
        <v>0.15740591793539799</v>
      </c>
      <c r="AD11" s="14">
        <v>0.16195765223904801</v>
      </c>
      <c r="AE11" s="14"/>
      <c r="AF11" s="14">
        <v>0.14474390138683199</v>
      </c>
      <c r="AG11" s="14">
        <v>0.17492668767529601</v>
      </c>
      <c r="AH11" s="14">
        <v>0.19001996298350901</v>
      </c>
      <c r="AI11" s="14">
        <v>0.22658549107394499</v>
      </c>
      <c r="AJ11" s="14">
        <v>0.21549265855492</v>
      </c>
      <c r="AK11" s="14"/>
      <c r="AL11" s="14">
        <v>0.19184555695322</v>
      </c>
      <c r="AM11" s="14">
        <v>0.132792125533575</v>
      </c>
      <c r="AN11" s="14">
        <v>0.236956558124508</v>
      </c>
      <c r="AO11" s="14"/>
      <c r="AP11" s="14">
        <v>0.187770827355178</v>
      </c>
      <c r="AQ11" s="14">
        <v>0.186387074545282</v>
      </c>
      <c r="AR11" s="14"/>
      <c r="AS11" s="14">
        <v>0.15743182028035099</v>
      </c>
      <c r="AT11" s="14">
        <v>0.226075697781425</v>
      </c>
      <c r="AU11" s="14"/>
      <c r="AV11" s="14">
        <v>0.152623392218907</v>
      </c>
      <c r="AW11" s="14">
        <v>0.19641092897137599</v>
      </c>
      <c r="AX11" s="14"/>
      <c r="AY11" s="14">
        <v>0.12495427069880199</v>
      </c>
      <c r="AZ11" s="14">
        <v>0.30498797760224</v>
      </c>
      <c r="BA11" s="14"/>
      <c r="BB11" s="14">
        <v>0</v>
      </c>
      <c r="BC11" s="14">
        <v>0</v>
      </c>
    </row>
    <row r="12" spans="2:55" x14ac:dyDescent="0.35">
      <c r="B12" s="15" t="s">
        <v>609</v>
      </c>
      <c r="C12" s="14">
        <v>7.9075803007945006E-2</v>
      </c>
      <c r="D12" s="14">
        <v>7.2857474786615598E-2</v>
      </c>
      <c r="E12" s="14">
        <v>8.5380561476936206E-2</v>
      </c>
      <c r="F12" s="14"/>
      <c r="G12" s="14">
        <v>0.10246824481774899</v>
      </c>
      <c r="H12" s="14">
        <v>6.5240224216622802E-2</v>
      </c>
      <c r="I12" s="14">
        <v>0.11668325380378</v>
      </c>
      <c r="J12" s="14">
        <v>7.5856661213452997E-2</v>
      </c>
      <c r="K12" s="14">
        <v>8.7958549041817394E-2</v>
      </c>
      <c r="L12" s="14">
        <v>4.0987202195271098E-2</v>
      </c>
      <c r="M12" s="14"/>
      <c r="N12" s="14">
        <v>5.6822400349239702E-2</v>
      </c>
      <c r="O12" s="14">
        <v>7.8399587004568394E-2</v>
      </c>
      <c r="P12" s="14">
        <v>7.9173510550965207E-2</v>
      </c>
      <c r="Q12" s="14">
        <v>0.10434493837864001</v>
      </c>
      <c r="R12" s="14"/>
      <c r="S12" s="14">
        <v>6.2312741781822702E-2</v>
      </c>
      <c r="T12" s="14">
        <v>6.1525002423305497E-2</v>
      </c>
      <c r="U12" s="14">
        <v>9.6133532384571396E-2</v>
      </c>
      <c r="V12" s="14">
        <v>7.6444800131045501E-2</v>
      </c>
      <c r="W12" s="14">
        <v>7.5520396253738895E-2</v>
      </c>
      <c r="X12" s="14">
        <v>9.0883585651353196E-2</v>
      </c>
      <c r="Y12" s="14">
        <v>8.6079643316080506E-2</v>
      </c>
      <c r="Z12" s="14">
        <v>7.2979843319971593E-2</v>
      </c>
      <c r="AA12" s="14">
        <v>8.5763043720563495E-2</v>
      </c>
      <c r="AB12" s="14">
        <v>7.9102598451289599E-2</v>
      </c>
      <c r="AC12" s="14">
        <v>0.104345015589794</v>
      </c>
      <c r="AD12" s="14">
        <v>9.1241825900318693E-2</v>
      </c>
      <c r="AE12" s="14"/>
      <c r="AF12" s="14">
        <v>4.2656582556718697E-2</v>
      </c>
      <c r="AG12" s="14">
        <v>8.4177768289558502E-2</v>
      </c>
      <c r="AH12" s="14">
        <v>6.6027176481006603E-2</v>
      </c>
      <c r="AI12" s="14">
        <v>9.9766429834230799E-2</v>
      </c>
      <c r="AJ12" s="14">
        <v>0.116516059247546</v>
      </c>
      <c r="AK12" s="14"/>
      <c r="AL12" s="14">
        <v>7.8415196556606601E-2</v>
      </c>
      <c r="AM12" s="14">
        <v>8.6826006299919906E-2</v>
      </c>
      <c r="AN12" s="14">
        <v>7.4852208394247097E-2</v>
      </c>
      <c r="AO12" s="14"/>
      <c r="AP12" s="14">
        <v>6.0958436449339501E-2</v>
      </c>
      <c r="AQ12" s="14">
        <v>9.6466367471386302E-2</v>
      </c>
      <c r="AR12" s="14"/>
      <c r="AS12" s="14">
        <v>5.23207227175157E-2</v>
      </c>
      <c r="AT12" s="14">
        <v>0.119548050415604</v>
      </c>
      <c r="AU12" s="14"/>
      <c r="AV12" s="14">
        <v>5.1327085179660802E-2</v>
      </c>
      <c r="AW12" s="14">
        <v>8.8642961871351705E-2</v>
      </c>
      <c r="AX12" s="14"/>
      <c r="AY12" s="14">
        <v>4.2537544986524699E-2</v>
      </c>
      <c r="AZ12" s="14">
        <v>0.30240429683042802</v>
      </c>
      <c r="BA12" s="14"/>
      <c r="BB12" s="14">
        <v>0</v>
      </c>
      <c r="BC12" s="14">
        <v>0.71847815939917503</v>
      </c>
    </row>
    <row r="13" spans="2:55" x14ac:dyDescent="0.35">
      <c r="B13" s="15" t="s">
        <v>610</v>
      </c>
      <c r="C13" s="14">
        <v>3.0984331699659501E-2</v>
      </c>
      <c r="D13" s="14">
        <v>3.2367547997938201E-2</v>
      </c>
      <c r="E13" s="14">
        <v>2.9724848983124798E-2</v>
      </c>
      <c r="F13" s="14"/>
      <c r="G13" s="14">
        <v>3.2681058408629497E-2</v>
      </c>
      <c r="H13" s="14">
        <v>3.3938241763017497E-2</v>
      </c>
      <c r="I13" s="14">
        <v>3.6371092528332399E-2</v>
      </c>
      <c r="J13" s="14">
        <v>5.1854303103150701E-2</v>
      </c>
      <c r="K13" s="14">
        <v>3.2245499828052901E-2</v>
      </c>
      <c r="L13" s="14">
        <v>5.2377707961780004E-3</v>
      </c>
      <c r="M13" s="14"/>
      <c r="N13" s="14">
        <v>1.2163914728586399E-2</v>
      </c>
      <c r="O13" s="14">
        <v>3.8008657882775701E-2</v>
      </c>
      <c r="P13" s="14">
        <v>2.8308948501757102E-2</v>
      </c>
      <c r="Q13" s="14">
        <v>4.6595108084936901E-2</v>
      </c>
      <c r="R13" s="14"/>
      <c r="S13" s="14">
        <v>3.4212429366232401E-2</v>
      </c>
      <c r="T13" s="14">
        <v>3.3753704701071099E-2</v>
      </c>
      <c r="U13" s="14">
        <v>4.03756978175051E-2</v>
      </c>
      <c r="V13" s="14">
        <v>3.1805624826953198E-2</v>
      </c>
      <c r="W13" s="14">
        <v>1.59645721197442E-2</v>
      </c>
      <c r="X13" s="14">
        <v>2.55659799101376E-2</v>
      </c>
      <c r="Y13" s="14">
        <v>2.6294573953558699E-2</v>
      </c>
      <c r="Z13" s="14">
        <v>3.3981403405395197E-2</v>
      </c>
      <c r="AA13" s="14">
        <v>3.1253318856027501E-2</v>
      </c>
      <c r="AB13" s="14">
        <v>4.2951016254069697E-2</v>
      </c>
      <c r="AC13" s="14">
        <v>3.07715469378241E-2</v>
      </c>
      <c r="AD13" s="14">
        <v>0</v>
      </c>
      <c r="AE13" s="14"/>
      <c r="AF13" s="14">
        <v>1.0093312081792399E-2</v>
      </c>
      <c r="AG13" s="14">
        <v>3.1128740415175798E-2</v>
      </c>
      <c r="AH13" s="14">
        <v>2.6891027622280302E-2</v>
      </c>
      <c r="AI13" s="14">
        <v>2.8237781990709001E-2</v>
      </c>
      <c r="AJ13" s="14">
        <v>4.8999395676632598E-2</v>
      </c>
      <c r="AK13" s="14"/>
      <c r="AL13" s="14">
        <v>3.0048978673358401E-2</v>
      </c>
      <c r="AM13" s="14">
        <v>3.6557820479143299E-2</v>
      </c>
      <c r="AN13" s="14">
        <v>3.4559112552922398E-2</v>
      </c>
      <c r="AO13" s="14"/>
      <c r="AP13" s="14">
        <v>1.7714945490047301E-2</v>
      </c>
      <c r="AQ13" s="14">
        <v>4.1264677501110798E-2</v>
      </c>
      <c r="AR13" s="14"/>
      <c r="AS13" s="14">
        <v>1.6441196430818299E-2</v>
      </c>
      <c r="AT13" s="14">
        <v>5.3908198013502398E-2</v>
      </c>
      <c r="AU13" s="14"/>
      <c r="AV13" s="14">
        <v>2.3643036562618298E-2</v>
      </c>
      <c r="AW13" s="14">
        <v>3.4436479347509999E-2</v>
      </c>
      <c r="AX13" s="14"/>
      <c r="AY13" s="14">
        <v>1.3092467282545E-2</v>
      </c>
      <c r="AZ13" s="14">
        <v>0.16520767429793801</v>
      </c>
      <c r="BA13" s="14"/>
      <c r="BB13" s="14">
        <v>0</v>
      </c>
      <c r="BC13" s="14">
        <v>0.28152184060082502</v>
      </c>
    </row>
    <row r="14" spans="2:55" x14ac:dyDescent="0.35">
      <c r="B14" s="15" t="s">
        <v>490</v>
      </c>
      <c r="C14" s="20">
        <v>7.58100317266059E-3</v>
      </c>
      <c r="D14" s="20">
        <v>7.1145963896968503E-3</v>
      </c>
      <c r="E14" s="20">
        <v>8.0587485472695206E-3</v>
      </c>
      <c r="F14" s="20"/>
      <c r="G14" s="20">
        <v>0</v>
      </c>
      <c r="H14" s="20">
        <v>1.4507104260741199E-2</v>
      </c>
      <c r="I14" s="20">
        <v>1.2179685792305999E-2</v>
      </c>
      <c r="J14" s="20">
        <v>8.9662737712284304E-3</v>
      </c>
      <c r="K14" s="20">
        <v>7.3844994815673304E-3</v>
      </c>
      <c r="L14" s="20">
        <v>2.19357708751961E-3</v>
      </c>
      <c r="M14" s="20"/>
      <c r="N14" s="20">
        <v>3.3921308966870698E-3</v>
      </c>
      <c r="O14" s="20">
        <v>8.7613804614850195E-3</v>
      </c>
      <c r="P14" s="20">
        <v>7.6703714151016497E-3</v>
      </c>
      <c r="Q14" s="20">
        <v>1.08574317478696E-2</v>
      </c>
      <c r="R14" s="20"/>
      <c r="S14" s="20">
        <v>7.3695373007860599E-3</v>
      </c>
      <c r="T14" s="20">
        <v>2.03044673316547E-2</v>
      </c>
      <c r="U14" s="20">
        <v>5.8928033270274202E-3</v>
      </c>
      <c r="V14" s="20">
        <v>6.8078962195718797E-3</v>
      </c>
      <c r="W14" s="20">
        <v>6.2773316040836899E-3</v>
      </c>
      <c r="X14" s="20">
        <v>5.7884187021607896E-3</v>
      </c>
      <c r="Y14" s="20">
        <v>1.8320906162052099E-2</v>
      </c>
      <c r="Z14" s="20">
        <v>1.0053932665872499E-2</v>
      </c>
      <c r="AA14" s="20">
        <v>0</v>
      </c>
      <c r="AB14" s="20">
        <v>0</v>
      </c>
      <c r="AC14" s="20">
        <v>0</v>
      </c>
      <c r="AD14" s="20">
        <v>0</v>
      </c>
      <c r="AE14" s="20"/>
      <c r="AF14" s="20">
        <v>2.2352796858294099E-3</v>
      </c>
      <c r="AG14" s="20">
        <v>4.3930501020496603E-3</v>
      </c>
      <c r="AH14" s="20">
        <v>0</v>
      </c>
      <c r="AI14" s="20">
        <v>9.4970680839943002E-3</v>
      </c>
      <c r="AJ14" s="20">
        <v>4.0575784824560902E-2</v>
      </c>
      <c r="AK14" s="20"/>
      <c r="AL14" s="20">
        <v>6.5320824120474004E-3</v>
      </c>
      <c r="AM14" s="20">
        <v>1.5852804843509899E-2</v>
      </c>
      <c r="AN14" s="20">
        <v>8.0127496028161004E-3</v>
      </c>
      <c r="AO14" s="20"/>
      <c r="AP14" s="20">
        <v>5.75119642621808E-3</v>
      </c>
      <c r="AQ14" s="20">
        <v>5.5308670755514497E-3</v>
      </c>
      <c r="AR14" s="20"/>
      <c r="AS14" s="20">
        <v>5.0744384809339599E-3</v>
      </c>
      <c r="AT14" s="20">
        <v>1.5711146321665799E-3</v>
      </c>
      <c r="AU14" s="20"/>
      <c r="AV14" s="20">
        <v>2.1762874168335198E-3</v>
      </c>
      <c r="AW14" s="20">
        <v>8.2441258730546994E-3</v>
      </c>
      <c r="AX14" s="20"/>
      <c r="AY14" s="20">
        <v>3.12110459211509E-3</v>
      </c>
      <c r="AZ14" s="20">
        <v>0</v>
      </c>
      <c r="BA14" s="20"/>
      <c r="BB14" s="20">
        <v>0</v>
      </c>
      <c r="BC14" s="20">
        <v>0</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dimension ref="B2:BC24"/>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623</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613</v>
      </c>
      <c r="C9" s="14">
        <v>0.22190806504362801</v>
      </c>
      <c r="D9" s="14">
        <v>0.25330458173603698</v>
      </c>
      <c r="E9" s="14">
        <v>0.19190331843752201</v>
      </c>
      <c r="F9" s="14"/>
      <c r="G9" s="14">
        <v>0.17058278137319999</v>
      </c>
      <c r="H9" s="14">
        <v>0.177769973348926</v>
      </c>
      <c r="I9" s="14">
        <v>0.226348238503322</v>
      </c>
      <c r="J9" s="14">
        <v>0.24935110406892699</v>
      </c>
      <c r="K9" s="14">
        <v>0.192480420823223</v>
      </c>
      <c r="L9" s="14">
        <v>0.28581617927285102</v>
      </c>
      <c r="M9" s="14"/>
      <c r="N9" s="14">
        <v>0.20123841476851601</v>
      </c>
      <c r="O9" s="14">
        <v>0.24669326782247</v>
      </c>
      <c r="P9" s="14">
        <v>0.235980568844323</v>
      </c>
      <c r="Q9" s="14">
        <v>0.20784950565261201</v>
      </c>
      <c r="R9" s="14"/>
      <c r="S9" s="14">
        <v>0.20326289736272801</v>
      </c>
      <c r="T9" s="14">
        <v>0.18038406300745499</v>
      </c>
      <c r="U9" s="14">
        <v>0.27144217380720598</v>
      </c>
      <c r="V9" s="14">
        <v>0.25811682009178399</v>
      </c>
      <c r="W9" s="14">
        <v>0.215151873849803</v>
      </c>
      <c r="X9" s="14">
        <v>0.21654340438033601</v>
      </c>
      <c r="Y9" s="14">
        <v>0.20836616723599299</v>
      </c>
      <c r="Z9" s="14">
        <v>0.16579512785044501</v>
      </c>
      <c r="AA9" s="14">
        <v>0.200526042001373</v>
      </c>
      <c r="AB9" s="14">
        <v>0.22186718921656301</v>
      </c>
      <c r="AC9" s="14">
        <v>0.32773736846179402</v>
      </c>
      <c r="AD9" s="14">
        <v>0.29266655375050399</v>
      </c>
      <c r="AE9" s="14"/>
      <c r="AF9" s="14">
        <v>0.26972235220506402</v>
      </c>
      <c r="AG9" s="14">
        <v>0.18073815358421</v>
      </c>
      <c r="AH9" s="14">
        <v>0.19756395869607901</v>
      </c>
      <c r="AI9" s="14">
        <v>0.23909041149571</v>
      </c>
      <c r="AJ9" s="14">
        <v>0.16399307004111399</v>
      </c>
      <c r="AK9" s="14"/>
      <c r="AL9" s="14">
        <v>0.22139319622345299</v>
      </c>
      <c r="AM9" s="14">
        <v>0.161929667166581</v>
      </c>
      <c r="AN9" s="14">
        <v>0.33543190185842398</v>
      </c>
      <c r="AO9" s="14"/>
      <c r="AP9" s="14">
        <v>0.28443433128197498</v>
      </c>
      <c r="AQ9" s="14">
        <v>0.173256847749617</v>
      </c>
      <c r="AR9" s="14"/>
      <c r="AS9" s="14">
        <v>0.27297900740221198</v>
      </c>
      <c r="AT9" s="14">
        <v>0.15297573056914601</v>
      </c>
      <c r="AU9" s="14"/>
      <c r="AV9" s="14">
        <v>0.194020295145965</v>
      </c>
      <c r="AW9" s="14">
        <v>0.236505051026213</v>
      </c>
      <c r="AX9" s="14"/>
      <c r="AY9" s="14">
        <v>0.25900452106148503</v>
      </c>
      <c r="AZ9" s="14">
        <v>7.1383097854934394E-2</v>
      </c>
      <c r="BA9" s="14"/>
      <c r="BB9" s="14">
        <v>0.26743981382245102</v>
      </c>
      <c r="BC9" s="14">
        <v>6.493709382467E-2</v>
      </c>
    </row>
    <row r="10" spans="2:55" ht="29" x14ac:dyDescent="0.35">
      <c r="B10" s="15" t="s">
        <v>614</v>
      </c>
      <c r="C10" s="14">
        <v>5.0880489979658099E-2</v>
      </c>
      <c r="D10" s="14">
        <v>4.5971104625768699E-2</v>
      </c>
      <c r="E10" s="14">
        <v>5.5824119069601802E-2</v>
      </c>
      <c r="F10" s="14"/>
      <c r="G10" s="14">
        <v>6.7018429282882805E-2</v>
      </c>
      <c r="H10" s="14">
        <v>5.8810089062584503E-2</v>
      </c>
      <c r="I10" s="14">
        <v>4.8742876724605103E-2</v>
      </c>
      <c r="J10" s="14">
        <v>5.0820335661157297E-2</v>
      </c>
      <c r="K10" s="14">
        <v>3.7128493826195597E-2</v>
      </c>
      <c r="L10" s="14">
        <v>4.47212241524357E-2</v>
      </c>
      <c r="M10" s="14"/>
      <c r="N10" s="14">
        <v>4.6067550576004902E-2</v>
      </c>
      <c r="O10" s="14">
        <v>5.2886947255164102E-2</v>
      </c>
      <c r="P10" s="14">
        <v>6.0138665888966797E-2</v>
      </c>
      <c r="Q10" s="14">
        <v>4.6259132423193398E-2</v>
      </c>
      <c r="R10" s="14"/>
      <c r="S10" s="14">
        <v>6.0507124221897399E-2</v>
      </c>
      <c r="T10" s="14">
        <v>5.8743563819805202E-2</v>
      </c>
      <c r="U10" s="14">
        <v>2.1725663841428801E-2</v>
      </c>
      <c r="V10" s="14">
        <v>3.6709819484531399E-2</v>
      </c>
      <c r="W10" s="14">
        <v>4.3835749805321601E-2</v>
      </c>
      <c r="X10" s="14">
        <v>6.2117252714147697E-2</v>
      </c>
      <c r="Y10" s="14">
        <v>6.5792624606168901E-2</v>
      </c>
      <c r="Z10" s="14">
        <v>5.4468130789869E-2</v>
      </c>
      <c r="AA10" s="14">
        <v>7.9832465263678695E-2</v>
      </c>
      <c r="AB10" s="14">
        <v>3.4742415795229999E-2</v>
      </c>
      <c r="AC10" s="14">
        <v>1.19148754571878E-2</v>
      </c>
      <c r="AD10" s="14">
        <v>3.7505485237680602E-2</v>
      </c>
      <c r="AE10" s="14"/>
      <c r="AF10" s="14">
        <v>5.4382333339960398E-2</v>
      </c>
      <c r="AG10" s="14">
        <v>6.3618754266948699E-2</v>
      </c>
      <c r="AH10" s="14">
        <v>4.2031030352016802E-2</v>
      </c>
      <c r="AI10" s="14">
        <v>5.6795879276837401E-2</v>
      </c>
      <c r="AJ10" s="14">
        <v>2.9205359498381302E-2</v>
      </c>
      <c r="AK10" s="14"/>
      <c r="AL10" s="14">
        <v>5.4218526221230703E-2</v>
      </c>
      <c r="AM10" s="14">
        <v>3.2591024552589498E-2</v>
      </c>
      <c r="AN10" s="14">
        <v>3.5290340555653499E-2</v>
      </c>
      <c r="AO10" s="14"/>
      <c r="AP10" s="14">
        <v>5.0188208781056703E-2</v>
      </c>
      <c r="AQ10" s="14">
        <v>5.2980291354455103E-2</v>
      </c>
      <c r="AR10" s="14"/>
      <c r="AS10" s="14">
        <v>5.6376916080524898E-2</v>
      </c>
      <c r="AT10" s="14">
        <v>4.5047791749151203E-2</v>
      </c>
      <c r="AU10" s="14"/>
      <c r="AV10" s="14">
        <v>6.1684920554508499E-2</v>
      </c>
      <c r="AW10" s="14">
        <v>4.59277438070783E-2</v>
      </c>
      <c r="AX10" s="14"/>
      <c r="AY10" s="14">
        <v>6.0063569049585701E-2</v>
      </c>
      <c r="AZ10" s="14">
        <v>2.39263499207624E-2</v>
      </c>
      <c r="BA10" s="14"/>
      <c r="BB10" s="14">
        <v>5.8977640808930899E-2</v>
      </c>
      <c r="BC10" s="14">
        <v>1.8951138481090101E-2</v>
      </c>
    </row>
    <row r="11" spans="2:55" x14ac:dyDescent="0.35">
      <c r="B11" s="15" t="s">
        <v>615</v>
      </c>
      <c r="C11" s="14">
        <v>0.152517929044371</v>
      </c>
      <c r="D11" s="14">
        <v>0.15709013941080299</v>
      </c>
      <c r="E11" s="14">
        <v>0.14751551345210601</v>
      </c>
      <c r="F11" s="14"/>
      <c r="G11" s="14">
        <v>0.14582534590493301</v>
      </c>
      <c r="H11" s="14">
        <v>0.20897302433547599</v>
      </c>
      <c r="I11" s="14">
        <v>0.115660368673908</v>
      </c>
      <c r="J11" s="14">
        <v>0.150199512488568</v>
      </c>
      <c r="K11" s="14">
        <v>0.147130285146988</v>
      </c>
      <c r="L11" s="14">
        <v>0.14621549266742601</v>
      </c>
      <c r="M11" s="14"/>
      <c r="N11" s="14">
        <v>0.17725572452538499</v>
      </c>
      <c r="O11" s="14">
        <v>0.15447208886192601</v>
      </c>
      <c r="P11" s="14">
        <v>0.137868169225323</v>
      </c>
      <c r="Q11" s="14">
        <v>0.135937033507737</v>
      </c>
      <c r="R11" s="14"/>
      <c r="S11" s="14">
        <v>0.15857066057462699</v>
      </c>
      <c r="T11" s="14">
        <v>0.179766040762803</v>
      </c>
      <c r="U11" s="14">
        <v>0.14419966730432701</v>
      </c>
      <c r="V11" s="14">
        <v>0.163612606455555</v>
      </c>
      <c r="W11" s="14">
        <v>0.149627610912968</v>
      </c>
      <c r="X11" s="14">
        <v>0.14290854719240501</v>
      </c>
      <c r="Y11" s="14">
        <v>0.124444490467571</v>
      </c>
      <c r="Z11" s="14">
        <v>0.15657154602663301</v>
      </c>
      <c r="AA11" s="14">
        <v>0.14661567358507999</v>
      </c>
      <c r="AB11" s="14">
        <v>0.15715430126575999</v>
      </c>
      <c r="AC11" s="14">
        <v>0.10128135393429299</v>
      </c>
      <c r="AD11" s="14">
        <v>0.19302505568363101</v>
      </c>
      <c r="AE11" s="14"/>
      <c r="AF11" s="14">
        <v>0.14861078094337399</v>
      </c>
      <c r="AG11" s="14">
        <v>0.14429029448445899</v>
      </c>
      <c r="AH11" s="14">
        <v>0.176319854546167</v>
      </c>
      <c r="AI11" s="14">
        <v>0.166952084200511</v>
      </c>
      <c r="AJ11" s="14">
        <v>0.20250413140037299</v>
      </c>
      <c r="AK11" s="14"/>
      <c r="AL11" s="14">
        <v>0.152580568816161</v>
      </c>
      <c r="AM11" s="14">
        <v>0.17775983146364099</v>
      </c>
      <c r="AN11" s="14">
        <v>0.10695431254894699</v>
      </c>
      <c r="AO11" s="14"/>
      <c r="AP11" s="14">
        <v>0.14653510319594801</v>
      </c>
      <c r="AQ11" s="14">
        <v>0.159470232085138</v>
      </c>
      <c r="AR11" s="14"/>
      <c r="AS11" s="14">
        <v>0.17998550300956001</v>
      </c>
      <c r="AT11" s="14">
        <v>0.114158976228264</v>
      </c>
      <c r="AU11" s="14"/>
      <c r="AV11" s="14">
        <v>0.182931807977495</v>
      </c>
      <c r="AW11" s="14">
        <v>0.14168316935225</v>
      </c>
      <c r="AX11" s="14"/>
      <c r="AY11" s="14">
        <v>0.17001435392297801</v>
      </c>
      <c r="AZ11" s="14">
        <v>2.9881987833271801E-2</v>
      </c>
      <c r="BA11" s="14"/>
      <c r="BB11" s="14">
        <v>0.166733745214622</v>
      </c>
      <c r="BC11" s="14">
        <v>7.9982187005990496E-2</v>
      </c>
    </row>
    <row r="12" spans="2:55" x14ac:dyDescent="0.35">
      <c r="B12" s="15" t="s">
        <v>616</v>
      </c>
      <c r="C12" s="14">
        <v>0.18819763917814</v>
      </c>
      <c r="D12" s="14">
        <v>0.190771878130647</v>
      </c>
      <c r="E12" s="14">
        <v>0.18623785235724599</v>
      </c>
      <c r="F12" s="14"/>
      <c r="G12" s="14">
        <v>0.20081298501126901</v>
      </c>
      <c r="H12" s="14">
        <v>0.222195668946152</v>
      </c>
      <c r="I12" s="14">
        <v>0.21156281035956201</v>
      </c>
      <c r="J12" s="14">
        <v>0.177435718926994</v>
      </c>
      <c r="K12" s="14">
        <v>0.14106651511785301</v>
      </c>
      <c r="L12" s="14">
        <v>0.17338542325645301</v>
      </c>
      <c r="M12" s="14"/>
      <c r="N12" s="14">
        <v>0.22745431628396501</v>
      </c>
      <c r="O12" s="14">
        <v>0.19197160526434701</v>
      </c>
      <c r="P12" s="14">
        <v>0.16479350524289599</v>
      </c>
      <c r="Q12" s="14">
        <v>0.160066684806286</v>
      </c>
      <c r="R12" s="14"/>
      <c r="S12" s="14">
        <v>0.191304167799911</v>
      </c>
      <c r="T12" s="14">
        <v>0.18192671873487601</v>
      </c>
      <c r="U12" s="14">
        <v>0.21319724680735</v>
      </c>
      <c r="V12" s="14">
        <v>0.17512501392395999</v>
      </c>
      <c r="W12" s="14">
        <v>0.22848782092497699</v>
      </c>
      <c r="X12" s="14">
        <v>0.22487383073502101</v>
      </c>
      <c r="Y12" s="14">
        <v>0.192472876239941</v>
      </c>
      <c r="Z12" s="14">
        <v>0.25135776614369598</v>
      </c>
      <c r="AA12" s="14">
        <v>0.16936772685048801</v>
      </c>
      <c r="AB12" s="14">
        <v>0.15829881303937399</v>
      </c>
      <c r="AC12" s="14">
        <v>0.15847033866298901</v>
      </c>
      <c r="AD12" s="14">
        <v>8.2994884630785706E-2</v>
      </c>
      <c r="AE12" s="14"/>
      <c r="AF12" s="14">
        <v>0.18961652351547401</v>
      </c>
      <c r="AG12" s="14">
        <v>0.21383174135536201</v>
      </c>
      <c r="AH12" s="14">
        <v>0.20638364341902499</v>
      </c>
      <c r="AI12" s="14">
        <v>0.19652667920928499</v>
      </c>
      <c r="AJ12" s="14">
        <v>0.13831635373904699</v>
      </c>
      <c r="AK12" s="14"/>
      <c r="AL12" s="14">
        <v>0.18639694636128001</v>
      </c>
      <c r="AM12" s="14">
        <v>0.212472942675587</v>
      </c>
      <c r="AN12" s="14">
        <v>0.17111178498834401</v>
      </c>
      <c r="AO12" s="14"/>
      <c r="AP12" s="14">
        <v>0.18212540951341399</v>
      </c>
      <c r="AQ12" s="14">
        <v>0.19122695473660301</v>
      </c>
      <c r="AR12" s="14"/>
      <c r="AS12" s="14">
        <v>0.202558710579055</v>
      </c>
      <c r="AT12" s="14">
        <v>0.16876309475097301</v>
      </c>
      <c r="AU12" s="14"/>
      <c r="AV12" s="14">
        <v>0.23236187315626</v>
      </c>
      <c r="AW12" s="14">
        <v>0.17248643113541801</v>
      </c>
      <c r="AX12" s="14"/>
      <c r="AY12" s="14">
        <v>0.20942975012555001</v>
      </c>
      <c r="AZ12" s="14">
        <v>5.6967401120127902E-2</v>
      </c>
      <c r="BA12" s="14"/>
      <c r="BB12" s="14">
        <v>0.199309197707392</v>
      </c>
      <c r="BC12" s="14">
        <v>0.131060675018289</v>
      </c>
    </row>
    <row r="13" spans="2:55" x14ac:dyDescent="0.35">
      <c r="B13" s="15" t="s">
        <v>617</v>
      </c>
      <c r="C13" s="14">
        <v>0.136090881432265</v>
      </c>
      <c r="D13" s="14">
        <v>0.12304171242174999</v>
      </c>
      <c r="E13" s="14">
        <v>0.14821638018953001</v>
      </c>
      <c r="F13" s="14"/>
      <c r="G13" s="14">
        <v>0.16573626260350299</v>
      </c>
      <c r="H13" s="14">
        <v>0.140986686825984</v>
      </c>
      <c r="I13" s="14">
        <v>0.16522590108236401</v>
      </c>
      <c r="J13" s="14">
        <v>0.10499809441963</v>
      </c>
      <c r="K13" s="14">
        <v>0.14558858301348701</v>
      </c>
      <c r="L13" s="14">
        <v>0.107684594439564</v>
      </c>
      <c r="M13" s="14"/>
      <c r="N13" s="14">
        <v>0.15396860877982199</v>
      </c>
      <c r="O13" s="14">
        <v>0.13631061207442199</v>
      </c>
      <c r="P13" s="14">
        <v>0.125794908435932</v>
      </c>
      <c r="Q13" s="14">
        <v>0.126692588220607</v>
      </c>
      <c r="R13" s="14"/>
      <c r="S13" s="14">
        <v>0.134813388664665</v>
      </c>
      <c r="T13" s="14">
        <v>0.15609032267716999</v>
      </c>
      <c r="U13" s="14">
        <v>0.13436886593654199</v>
      </c>
      <c r="V13" s="14">
        <v>0.13417281353011001</v>
      </c>
      <c r="W13" s="14">
        <v>9.2650112801095696E-2</v>
      </c>
      <c r="X13" s="14">
        <v>0.12456026328050999</v>
      </c>
      <c r="Y13" s="14">
        <v>0.13668577654815001</v>
      </c>
      <c r="Z13" s="14">
        <v>9.1805225855000505E-2</v>
      </c>
      <c r="AA13" s="14">
        <v>0.15348465173186099</v>
      </c>
      <c r="AB13" s="14">
        <v>0.12970997153370001</v>
      </c>
      <c r="AC13" s="14">
        <v>0.13284637335534399</v>
      </c>
      <c r="AD13" s="14">
        <v>0.219170319968227</v>
      </c>
      <c r="AE13" s="14"/>
      <c r="AF13" s="14">
        <v>0.126360019552612</v>
      </c>
      <c r="AG13" s="14">
        <v>0.14099517268992101</v>
      </c>
      <c r="AH13" s="14">
        <v>0.12679053015629599</v>
      </c>
      <c r="AI13" s="14">
        <v>0.120847088941599</v>
      </c>
      <c r="AJ13" s="14">
        <v>0.17056811346883</v>
      </c>
      <c r="AK13" s="14"/>
      <c r="AL13" s="14">
        <v>0.135497965350906</v>
      </c>
      <c r="AM13" s="14">
        <v>0.14727895326545301</v>
      </c>
      <c r="AN13" s="14">
        <v>0.124811823658</v>
      </c>
      <c r="AO13" s="14"/>
      <c r="AP13" s="14">
        <v>0.11935657863297799</v>
      </c>
      <c r="AQ13" s="14">
        <v>0.14918998540911699</v>
      </c>
      <c r="AR13" s="14"/>
      <c r="AS13" s="14">
        <v>0.12466384864483999</v>
      </c>
      <c r="AT13" s="14">
        <v>0.15259106490784699</v>
      </c>
      <c r="AU13" s="14"/>
      <c r="AV13" s="14">
        <v>0.13328613770749101</v>
      </c>
      <c r="AW13" s="14">
        <v>0.139461693342293</v>
      </c>
      <c r="AX13" s="14"/>
      <c r="AY13" s="14">
        <v>0.130894427486766</v>
      </c>
      <c r="AZ13" s="14">
        <v>0.13550961747365201</v>
      </c>
      <c r="BA13" s="14"/>
      <c r="BB13" s="14">
        <v>0.12525806458814601</v>
      </c>
      <c r="BC13" s="14">
        <v>0.21375999664895201</v>
      </c>
    </row>
    <row r="14" spans="2:55" x14ac:dyDescent="0.35">
      <c r="B14" s="15" t="s">
        <v>618</v>
      </c>
      <c r="C14" s="14">
        <v>6.2172885741187199E-2</v>
      </c>
      <c r="D14" s="14">
        <v>5.7387300129682899E-2</v>
      </c>
      <c r="E14" s="14">
        <v>6.7028862585019805E-2</v>
      </c>
      <c r="F14" s="14"/>
      <c r="G14" s="14">
        <v>8.3210660374731099E-2</v>
      </c>
      <c r="H14" s="14">
        <v>5.3427073943727803E-2</v>
      </c>
      <c r="I14" s="14">
        <v>6.0309368707153102E-2</v>
      </c>
      <c r="J14" s="14">
        <v>7.8470210519659703E-2</v>
      </c>
      <c r="K14" s="14">
        <v>5.6357334542665102E-2</v>
      </c>
      <c r="L14" s="14">
        <v>4.7566510831810703E-2</v>
      </c>
      <c r="M14" s="14"/>
      <c r="N14" s="14">
        <v>5.7330772605629798E-2</v>
      </c>
      <c r="O14" s="14">
        <v>5.3749958300547497E-2</v>
      </c>
      <c r="P14" s="14">
        <v>7.0685864644616306E-2</v>
      </c>
      <c r="Q14" s="14">
        <v>6.9171719442402399E-2</v>
      </c>
      <c r="R14" s="14"/>
      <c r="S14" s="14">
        <v>5.90575558713222E-2</v>
      </c>
      <c r="T14" s="14">
        <v>6.1442033572435099E-2</v>
      </c>
      <c r="U14" s="14">
        <v>4.62971704489505E-2</v>
      </c>
      <c r="V14" s="14">
        <v>6.3744390836608003E-2</v>
      </c>
      <c r="W14" s="14">
        <v>6.2564538458263694E-2</v>
      </c>
      <c r="X14" s="14">
        <v>7.3147642442069893E-2</v>
      </c>
      <c r="Y14" s="14">
        <v>8.5048958109206499E-2</v>
      </c>
      <c r="Z14" s="14">
        <v>7.8077813841065102E-2</v>
      </c>
      <c r="AA14" s="14">
        <v>6.9767729763319297E-2</v>
      </c>
      <c r="AB14" s="14">
        <v>5.0975667330240497E-2</v>
      </c>
      <c r="AC14" s="14">
        <v>6.6756149570543599E-2</v>
      </c>
      <c r="AD14" s="14">
        <v>0</v>
      </c>
      <c r="AE14" s="14"/>
      <c r="AF14" s="14">
        <v>5.5026698296149798E-2</v>
      </c>
      <c r="AG14" s="14">
        <v>6.0153792899904197E-2</v>
      </c>
      <c r="AH14" s="14">
        <v>6.6014078000003501E-2</v>
      </c>
      <c r="AI14" s="14">
        <v>5.1995592632039303E-2</v>
      </c>
      <c r="AJ14" s="14">
        <v>7.1226327629567404E-2</v>
      </c>
      <c r="AK14" s="14"/>
      <c r="AL14" s="14">
        <v>6.2605278341900897E-2</v>
      </c>
      <c r="AM14" s="14">
        <v>8.0781370725941104E-2</v>
      </c>
      <c r="AN14" s="14">
        <v>2.30350051244467E-2</v>
      </c>
      <c r="AO14" s="14"/>
      <c r="AP14" s="14">
        <v>6.2442125723308199E-2</v>
      </c>
      <c r="AQ14" s="14">
        <v>6.3814257300941299E-2</v>
      </c>
      <c r="AR14" s="14"/>
      <c r="AS14" s="14">
        <v>5.8530120531540997E-2</v>
      </c>
      <c r="AT14" s="14">
        <v>6.7110688595741402E-2</v>
      </c>
      <c r="AU14" s="14"/>
      <c r="AV14" s="14">
        <v>6.2236930469080701E-2</v>
      </c>
      <c r="AW14" s="14">
        <v>6.3153923317569E-2</v>
      </c>
      <c r="AX14" s="14"/>
      <c r="AY14" s="14">
        <v>6.1423439611160403E-2</v>
      </c>
      <c r="AZ14" s="14">
        <v>6.9825948597394896E-2</v>
      </c>
      <c r="BA14" s="14"/>
      <c r="BB14" s="14">
        <v>5.5164318411821803E-2</v>
      </c>
      <c r="BC14" s="14">
        <v>8.1754196302331106E-2</v>
      </c>
    </row>
    <row r="15" spans="2:55" x14ac:dyDescent="0.35">
      <c r="B15" s="15" t="s">
        <v>619</v>
      </c>
      <c r="C15" s="14">
        <v>2.94255617232035E-2</v>
      </c>
      <c r="D15" s="14">
        <v>3.1467594459894499E-2</v>
      </c>
      <c r="E15" s="14">
        <v>2.75181749558287E-2</v>
      </c>
      <c r="F15" s="14"/>
      <c r="G15" s="14">
        <v>3.79546900259604E-2</v>
      </c>
      <c r="H15" s="14">
        <v>2.1207119611493502E-2</v>
      </c>
      <c r="I15" s="14">
        <v>2.7011494597172801E-2</v>
      </c>
      <c r="J15" s="14">
        <v>2.2375904023182701E-2</v>
      </c>
      <c r="K15" s="14">
        <v>6.1050271355840402E-2</v>
      </c>
      <c r="L15" s="14">
        <v>1.6990193103992399E-2</v>
      </c>
      <c r="M15" s="14"/>
      <c r="N15" s="14">
        <v>2.3511686152205301E-2</v>
      </c>
      <c r="O15" s="14">
        <v>2.5855782789172499E-2</v>
      </c>
      <c r="P15" s="14">
        <v>3.7997989572903797E-2</v>
      </c>
      <c r="Q15" s="14">
        <v>3.2222615311425298E-2</v>
      </c>
      <c r="R15" s="14"/>
      <c r="S15" s="14">
        <v>2.2619128537850901E-2</v>
      </c>
      <c r="T15" s="14">
        <v>2.1854649956819398E-2</v>
      </c>
      <c r="U15" s="14">
        <v>3.1557174088687301E-2</v>
      </c>
      <c r="V15" s="14">
        <v>2.2631820803829101E-2</v>
      </c>
      <c r="W15" s="14">
        <v>5.0675403110776E-2</v>
      </c>
      <c r="X15" s="14">
        <v>1.8429952985434098E-2</v>
      </c>
      <c r="Y15" s="14">
        <v>2.7232242945837998E-2</v>
      </c>
      <c r="Z15" s="14">
        <v>4.1640503470880101E-2</v>
      </c>
      <c r="AA15" s="14">
        <v>1.3749797712072701E-2</v>
      </c>
      <c r="AB15" s="14">
        <v>4.3722765177354399E-2</v>
      </c>
      <c r="AC15" s="14">
        <v>5.2681981506802499E-2</v>
      </c>
      <c r="AD15" s="14">
        <v>5.71154709918733E-2</v>
      </c>
      <c r="AE15" s="14"/>
      <c r="AF15" s="14">
        <v>1.7820773692032301E-2</v>
      </c>
      <c r="AG15" s="14">
        <v>3.2453406730018397E-2</v>
      </c>
      <c r="AH15" s="14">
        <v>2.9788304607752E-2</v>
      </c>
      <c r="AI15" s="14">
        <v>3.05469769478246E-2</v>
      </c>
      <c r="AJ15" s="14">
        <v>7.3777791930178397E-3</v>
      </c>
      <c r="AK15" s="14"/>
      <c r="AL15" s="14">
        <v>2.74215440641155E-2</v>
      </c>
      <c r="AM15" s="14">
        <v>4.82464733784813E-2</v>
      </c>
      <c r="AN15" s="14">
        <v>2.49117043746362E-2</v>
      </c>
      <c r="AO15" s="14"/>
      <c r="AP15" s="14">
        <v>3.1372369316664699E-2</v>
      </c>
      <c r="AQ15" s="14">
        <v>2.7943009498785899E-2</v>
      </c>
      <c r="AR15" s="14"/>
      <c r="AS15" s="14">
        <v>2.1076551302170898E-2</v>
      </c>
      <c r="AT15" s="14">
        <v>4.04836773552835E-2</v>
      </c>
      <c r="AU15" s="14"/>
      <c r="AV15" s="14">
        <v>1.6868338655766701E-2</v>
      </c>
      <c r="AW15" s="14">
        <v>3.2311814438685298E-2</v>
      </c>
      <c r="AX15" s="14"/>
      <c r="AY15" s="14">
        <v>2.6578501059201402E-2</v>
      </c>
      <c r="AZ15" s="14">
        <v>3.7140346042274001E-2</v>
      </c>
      <c r="BA15" s="14"/>
      <c r="BB15" s="14">
        <v>2.1774232713813901E-2</v>
      </c>
      <c r="BC15" s="14">
        <v>2.6613413939148799E-2</v>
      </c>
    </row>
    <row r="16" spans="2:55" x14ac:dyDescent="0.35">
      <c r="B16" s="15" t="s">
        <v>620</v>
      </c>
      <c r="C16" s="14">
        <v>3.2611422603027698E-2</v>
      </c>
      <c r="D16" s="14">
        <v>2.8611500953768E-2</v>
      </c>
      <c r="E16" s="14">
        <v>3.5673946394745901E-2</v>
      </c>
      <c r="F16" s="14"/>
      <c r="G16" s="14">
        <v>2.7659772972874599E-2</v>
      </c>
      <c r="H16" s="14">
        <v>3.6713665921991899E-2</v>
      </c>
      <c r="I16" s="14">
        <v>2.42172041417964E-2</v>
      </c>
      <c r="J16" s="14">
        <v>2.7935823405326E-2</v>
      </c>
      <c r="K16" s="14">
        <v>3.8692299435294501E-2</v>
      </c>
      <c r="L16" s="14">
        <v>3.9083009422036498E-2</v>
      </c>
      <c r="M16" s="14"/>
      <c r="N16" s="14">
        <v>2.9838198722776699E-2</v>
      </c>
      <c r="O16" s="14">
        <v>3.6893412114333897E-2</v>
      </c>
      <c r="P16" s="14">
        <v>2.49856653536491E-2</v>
      </c>
      <c r="Q16" s="14">
        <v>3.8113232637223902E-2</v>
      </c>
      <c r="R16" s="14"/>
      <c r="S16" s="14">
        <v>4.73613424905601E-2</v>
      </c>
      <c r="T16" s="14">
        <v>1.0410852641053001E-2</v>
      </c>
      <c r="U16" s="14">
        <v>2.2961349725164899E-2</v>
      </c>
      <c r="V16" s="14">
        <v>2.5998896966535401E-2</v>
      </c>
      <c r="W16" s="14">
        <v>3.5185682791016103E-2</v>
      </c>
      <c r="X16" s="14">
        <v>3.2249949218975497E-2</v>
      </c>
      <c r="Y16" s="14">
        <v>3.6431495970264197E-2</v>
      </c>
      <c r="Z16" s="14">
        <v>3.7369537938030599E-2</v>
      </c>
      <c r="AA16" s="14">
        <v>6.03002577939405E-2</v>
      </c>
      <c r="AB16" s="14">
        <v>2.54400969421331E-2</v>
      </c>
      <c r="AC16" s="14">
        <v>1.9495130673423001E-2</v>
      </c>
      <c r="AD16" s="14">
        <v>2.5844120096609999E-2</v>
      </c>
      <c r="AE16" s="14"/>
      <c r="AF16" s="14">
        <v>3.68227669677995E-2</v>
      </c>
      <c r="AG16" s="14">
        <v>4.0606777251479202E-2</v>
      </c>
      <c r="AH16" s="14">
        <v>1.97992941560995E-2</v>
      </c>
      <c r="AI16" s="14">
        <v>2.2055090682022101E-2</v>
      </c>
      <c r="AJ16" s="14">
        <v>2.64003833470043E-2</v>
      </c>
      <c r="AK16" s="14"/>
      <c r="AL16" s="14">
        <v>3.2585703578042302E-2</v>
      </c>
      <c r="AM16" s="14">
        <v>3.2290779688979199E-2</v>
      </c>
      <c r="AN16" s="14">
        <v>3.3548240639392601E-2</v>
      </c>
      <c r="AO16" s="14"/>
      <c r="AP16" s="14">
        <v>2.1344551663220499E-2</v>
      </c>
      <c r="AQ16" s="14">
        <v>4.2929540103927397E-2</v>
      </c>
      <c r="AR16" s="14"/>
      <c r="AS16" s="14">
        <v>2.0116392600954599E-2</v>
      </c>
      <c r="AT16" s="14">
        <v>5.3672361830662402E-2</v>
      </c>
      <c r="AU16" s="14"/>
      <c r="AV16" s="14">
        <v>3.8506744539062297E-2</v>
      </c>
      <c r="AW16" s="14">
        <v>3.1210751762359198E-2</v>
      </c>
      <c r="AX16" s="14"/>
      <c r="AY16" s="14">
        <v>1.8781673385285198E-2</v>
      </c>
      <c r="AZ16" s="14">
        <v>0.110723184757149</v>
      </c>
      <c r="BA16" s="14"/>
      <c r="BB16" s="14">
        <v>2.46054819469862E-2</v>
      </c>
      <c r="BC16" s="14">
        <v>8.0246775061062897E-2</v>
      </c>
    </row>
    <row r="17" spans="2:55" x14ac:dyDescent="0.35">
      <c r="B17" s="15" t="s">
        <v>621</v>
      </c>
      <c r="C17" s="14">
        <v>1.4707314771114199E-2</v>
      </c>
      <c r="D17" s="14">
        <v>1.7565990153316301E-2</v>
      </c>
      <c r="E17" s="14">
        <v>1.19591810478027E-2</v>
      </c>
      <c r="F17" s="14"/>
      <c r="G17" s="14">
        <v>1.3236314582325E-2</v>
      </c>
      <c r="H17" s="14">
        <v>5.8818568749431799E-3</v>
      </c>
      <c r="I17" s="14">
        <v>1.8227435076033999E-2</v>
      </c>
      <c r="J17" s="14">
        <v>1.7088102009750399E-2</v>
      </c>
      <c r="K17" s="14">
        <v>2.35126879188239E-2</v>
      </c>
      <c r="L17" s="14">
        <v>1.2198011183136801E-2</v>
      </c>
      <c r="M17" s="14"/>
      <c r="N17" s="14">
        <v>1.0678027262628001E-2</v>
      </c>
      <c r="O17" s="14">
        <v>1.5578491236435199E-2</v>
      </c>
      <c r="P17" s="14">
        <v>1.12803398465963E-2</v>
      </c>
      <c r="Q17" s="14">
        <v>1.9148200169525401E-2</v>
      </c>
      <c r="R17" s="14"/>
      <c r="S17" s="14">
        <v>1.7942731835484099E-2</v>
      </c>
      <c r="T17" s="14">
        <v>4.0983855037781902E-2</v>
      </c>
      <c r="U17" s="14">
        <v>0</v>
      </c>
      <c r="V17" s="14">
        <v>0</v>
      </c>
      <c r="W17" s="14">
        <v>1.35537345292216E-2</v>
      </c>
      <c r="X17" s="14">
        <v>9.5387102890784493E-3</v>
      </c>
      <c r="Y17" s="14">
        <v>1.09093549257626E-2</v>
      </c>
      <c r="Z17" s="14">
        <v>2.1995673216107001E-2</v>
      </c>
      <c r="AA17" s="14">
        <v>1.5615372400619301E-2</v>
      </c>
      <c r="AB17" s="14">
        <v>1.0336554753041301E-2</v>
      </c>
      <c r="AC17" s="14">
        <v>1.31268591913058E-2</v>
      </c>
      <c r="AD17" s="14">
        <v>0</v>
      </c>
      <c r="AE17" s="14"/>
      <c r="AF17" s="14">
        <v>2.0385603287380601E-2</v>
      </c>
      <c r="AG17" s="14">
        <v>9.5361072939533307E-3</v>
      </c>
      <c r="AH17" s="14">
        <v>2.2427799566219202E-2</v>
      </c>
      <c r="AI17" s="14">
        <v>1.33177652575758E-2</v>
      </c>
      <c r="AJ17" s="14">
        <v>1.7088211897866599E-2</v>
      </c>
      <c r="AK17" s="14"/>
      <c r="AL17" s="14">
        <v>1.44572246622793E-2</v>
      </c>
      <c r="AM17" s="14">
        <v>1.5914513725842301E-2</v>
      </c>
      <c r="AN17" s="14">
        <v>1.6163894081341199E-2</v>
      </c>
      <c r="AO17" s="14"/>
      <c r="AP17" s="14">
        <v>1.05136525249506E-2</v>
      </c>
      <c r="AQ17" s="14">
        <v>1.8624883007880198E-2</v>
      </c>
      <c r="AR17" s="14"/>
      <c r="AS17" s="14">
        <v>5.8191453113563404E-3</v>
      </c>
      <c r="AT17" s="14">
        <v>2.9074020967581399E-2</v>
      </c>
      <c r="AU17" s="14"/>
      <c r="AV17" s="14">
        <v>1.1853665440836001E-2</v>
      </c>
      <c r="AW17" s="14">
        <v>1.6142486494150801E-2</v>
      </c>
      <c r="AX17" s="14"/>
      <c r="AY17" s="14">
        <v>9.6569957053523701E-3</v>
      </c>
      <c r="AZ17" s="14">
        <v>3.9393989284590397E-2</v>
      </c>
      <c r="BA17" s="14"/>
      <c r="BB17" s="14">
        <v>1.16157430343593E-2</v>
      </c>
      <c r="BC17" s="14">
        <v>4.0283686234404301E-2</v>
      </c>
    </row>
    <row r="18" spans="2:55" x14ac:dyDescent="0.35">
      <c r="B18" s="15" t="s">
        <v>622</v>
      </c>
      <c r="C18" s="14">
        <v>6.2659906870901103E-2</v>
      </c>
      <c r="D18" s="14">
        <v>4.9374392007391701E-2</v>
      </c>
      <c r="E18" s="14">
        <v>7.5817267761067494E-2</v>
      </c>
      <c r="F18" s="14"/>
      <c r="G18" s="14">
        <v>2.8279701573761602E-2</v>
      </c>
      <c r="H18" s="14">
        <v>3.7681611555045902E-2</v>
      </c>
      <c r="I18" s="14">
        <v>5.32593810355367E-2</v>
      </c>
      <c r="J18" s="14">
        <v>8.0611696774779501E-2</v>
      </c>
      <c r="K18" s="14">
        <v>8.6325159912856206E-2</v>
      </c>
      <c r="L18" s="14">
        <v>8.3029364831017596E-2</v>
      </c>
      <c r="M18" s="14"/>
      <c r="N18" s="14">
        <v>4.3893537957494497E-2</v>
      </c>
      <c r="O18" s="14">
        <v>4.3269947392636697E-2</v>
      </c>
      <c r="P18" s="14">
        <v>6.3944888170362202E-2</v>
      </c>
      <c r="Q18" s="14">
        <v>0.102448704127827</v>
      </c>
      <c r="R18" s="14"/>
      <c r="S18" s="14">
        <v>5.6458169464341297E-2</v>
      </c>
      <c r="T18" s="14">
        <v>4.1963650287592601E-2</v>
      </c>
      <c r="U18" s="14">
        <v>7.8165468629982998E-2</v>
      </c>
      <c r="V18" s="14">
        <v>7.0568526252265604E-2</v>
      </c>
      <c r="W18" s="14">
        <v>6.1295121650950198E-2</v>
      </c>
      <c r="X18" s="14">
        <v>6.5510646813792595E-2</v>
      </c>
      <c r="Y18" s="14">
        <v>7.6276783824119301E-2</v>
      </c>
      <c r="Z18" s="14">
        <v>7.0544169108331001E-2</v>
      </c>
      <c r="AA18" s="14">
        <v>4.9923767685910801E-2</v>
      </c>
      <c r="AB18" s="14">
        <v>9.5309398827160302E-2</v>
      </c>
      <c r="AC18" s="14">
        <v>5.3853102694503503E-2</v>
      </c>
      <c r="AD18" s="14">
        <v>2.8147713510603699E-2</v>
      </c>
      <c r="AE18" s="14"/>
      <c r="AF18" s="14">
        <v>5.7563280475381402E-2</v>
      </c>
      <c r="AG18" s="14">
        <v>6.3635731375811896E-2</v>
      </c>
      <c r="AH18" s="14">
        <v>4.18860130364564E-2</v>
      </c>
      <c r="AI18" s="14">
        <v>7.3127493051496795E-2</v>
      </c>
      <c r="AJ18" s="14">
        <v>4.9879774141627399E-2</v>
      </c>
      <c r="AK18" s="14"/>
      <c r="AL18" s="14">
        <v>6.5809693468530495E-2</v>
      </c>
      <c r="AM18" s="14">
        <v>4.2292719728694299E-2</v>
      </c>
      <c r="AN18" s="14">
        <v>5.3450413023389501E-2</v>
      </c>
      <c r="AO18" s="14"/>
      <c r="AP18" s="14">
        <v>4.8152297451539497E-2</v>
      </c>
      <c r="AQ18" s="14">
        <v>7.65657128905608E-2</v>
      </c>
      <c r="AR18" s="14"/>
      <c r="AS18" s="14">
        <v>1.6892994459401699E-2</v>
      </c>
      <c r="AT18" s="14">
        <v>0.13347602444369699</v>
      </c>
      <c r="AU18" s="14"/>
      <c r="AV18" s="14">
        <v>3.6898133007949203E-2</v>
      </c>
      <c r="AW18" s="14">
        <v>7.1029642796970299E-2</v>
      </c>
      <c r="AX18" s="14"/>
      <c r="AY18" s="14">
        <v>1.8267980739292401E-2</v>
      </c>
      <c r="AZ18" s="14">
        <v>0.35702691752860699</v>
      </c>
      <c r="BA18" s="14"/>
      <c r="BB18" s="14">
        <v>3.08935720630771E-2</v>
      </c>
      <c r="BC18" s="14">
        <v>0.190912564180163</v>
      </c>
    </row>
    <row r="19" spans="2:55" x14ac:dyDescent="0.35">
      <c r="B19" s="15" t="s">
        <v>490</v>
      </c>
      <c r="C19" s="20">
        <v>3.1916262320962799E-2</v>
      </c>
      <c r="D19" s="20">
        <v>2.91588339942087E-2</v>
      </c>
      <c r="E19" s="20">
        <v>3.4702749708892401E-2</v>
      </c>
      <c r="F19" s="20"/>
      <c r="G19" s="20">
        <v>5.5340925273579401E-2</v>
      </c>
      <c r="H19" s="20">
        <v>2.17281532572727E-2</v>
      </c>
      <c r="I19" s="20">
        <v>3.0820040436108E-2</v>
      </c>
      <c r="J19" s="20">
        <v>2.8811556989693399E-2</v>
      </c>
      <c r="K19" s="20">
        <v>3.9468545326024902E-2</v>
      </c>
      <c r="L19" s="20">
        <v>2.31020759874409E-2</v>
      </c>
      <c r="M19" s="20"/>
      <c r="N19" s="20">
        <v>6.1817622167428003E-3</v>
      </c>
      <c r="O19" s="20">
        <v>3.1930662694463097E-2</v>
      </c>
      <c r="P19" s="20">
        <v>4.8868709843199402E-2</v>
      </c>
      <c r="Q19" s="20">
        <v>4.5039493743837603E-2</v>
      </c>
      <c r="R19" s="20"/>
      <c r="S19" s="20">
        <v>2.8749301938197198E-2</v>
      </c>
      <c r="T19" s="20">
        <v>3.6720554818558203E-2</v>
      </c>
      <c r="U19" s="20">
        <v>1.75724265091457E-2</v>
      </c>
      <c r="V19" s="20">
        <v>2.5137838026176199E-2</v>
      </c>
      <c r="W19" s="20">
        <v>2.4908745103198598E-2</v>
      </c>
      <c r="X19" s="20">
        <v>2.39076257174641E-2</v>
      </c>
      <c r="Y19" s="20">
        <v>3.2012716661914797E-2</v>
      </c>
      <c r="Z19" s="20">
        <v>3.0374505759942799E-2</v>
      </c>
      <c r="AA19" s="20">
        <v>3.5593430552372698E-2</v>
      </c>
      <c r="AB19" s="20">
        <v>5.6796614743091799E-2</v>
      </c>
      <c r="AC19" s="20">
        <v>3.4590816439639599E-2</v>
      </c>
      <c r="AD19" s="20">
        <v>3.4004257879727898E-2</v>
      </c>
      <c r="AE19" s="20"/>
      <c r="AF19" s="20">
        <v>1.07978972132331E-2</v>
      </c>
      <c r="AG19" s="20">
        <v>3.25725099094199E-2</v>
      </c>
      <c r="AH19" s="20">
        <v>3.3231947207548997E-2</v>
      </c>
      <c r="AI19" s="20">
        <v>2.4905184501116302E-2</v>
      </c>
      <c r="AJ19" s="20">
        <v>9.51731864811423E-2</v>
      </c>
      <c r="AK19" s="20"/>
      <c r="AL19" s="20">
        <v>3.03403392277516E-2</v>
      </c>
      <c r="AM19" s="20">
        <v>2.8637956690863199E-2</v>
      </c>
      <c r="AN19" s="20">
        <v>6.0355688010628197E-2</v>
      </c>
      <c r="AO19" s="20"/>
      <c r="AP19" s="20">
        <v>2.98202109727808E-2</v>
      </c>
      <c r="AQ19" s="20">
        <v>2.5033864772001702E-2</v>
      </c>
      <c r="AR19" s="20"/>
      <c r="AS19" s="20">
        <v>1.9682355594156299E-2</v>
      </c>
      <c r="AT19" s="20">
        <v>3.1105684548529799E-2</v>
      </c>
      <c r="AU19" s="20"/>
      <c r="AV19" s="20">
        <v>1.4833481761655399E-2</v>
      </c>
      <c r="AW19" s="20">
        <v>3.3250393688949199E-2</v>
      </c>
      <c r="AX19" s="20"/>
      <c r="AY19" s="20">
        <v>1.8323744965099201E-2</v>
      </c>
      <c r="AZ19" s="20">
        <v>6.8221159587235902E-2</v>
      </c>
      <c r="BA19" s="20"/>
      <c r="BB19" s="20">
        <v>2.01933289035135E-2</v>
      </c>
      <c r="BC19" s="20">
        <v>6.15755205017465E-2</v>
      </c>
    </row>
    <row r="20" spans="2:55" x14ac:dyDescent="0.35">
      <c r="B20" s="16"/>
    </row>
    <row r="21" spans="2:55" x14ac:dyDescent="0.35">
      <c r="B21" t="s">
        <v>81</v>
      </c>
    </row>
    <row r="22" spans="2:55" x14ac:dyDescent="0.35">
      <c r="B22" t="s">
        <v>630</v>
      </c>
    </row>
    <row r="24" spans="2:55" x14ac:dyDescent="0.35">
      <c r="B24"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dimension ref="B2:BC24"/>
  <sheetViews>
    <sheetView showGridLines="0" workbookViewId="0">
      <pane xSplit="2" topLeftCell="C1" activePane="topRight" state="frozen"/>
      <selection pane="topRight" activeCell="B24" sqref="B24"/>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625</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1269</v>
      </c>
      <c r="D7" s="10">
        <v>652</v>
      </c>
      <c r="E7" s="10">
        <v>615</v>
      </c>
      <c r="F7" s="10"/>
      <c r="G7" s="10">
        <v>149</v>
      </c>
      <c r="H7" s="10">
        <v>299</v>
      </c>
      <c r="I7" s="10">
        <v>298</v>
      </c>
      <c r="J7" s="10">
        <v>283</v>
      </c>
      <c r="K7" s="10">
        <v>173</v>
      </c>
      <c r="L7" s="10">
        <v>67</v>
      </c>
      <c r="M7" s="10"/>
      <c r="N7" s="10">
        <v>403</v>
      </c>
      <c r="O7" s="10">
        <v>394</v>
      </c>
      <c r="P7" s="10">
        <v>264</v>
      </c>
      <c r="Q7" s="10">
        <v>206</v>
      </c>
      <c r="R7" s="10"/>
      <c r="S7" s="10">
        <v>205</v>
      </c>
      <c r="T7" s="10">
        <v>156</v>
      </c>
      <c r="U7" s="10">
        <v>97</v>
      </c>
      <c r="V7" s="10">
        <v>113</v>
      </c>
      <c r="W7" s="10">
        <v>94</v>
      </c>
      <c r="X7" s="10">
        <v>124</v>
      </c>
      <c r="Y7" s="10">
        <v>104</v>
      </c>
      <c r="Z7" s="10">
        <v>54</v>
      </c>
      <c r="AA7" s="10">
        <v>151</v>
      </c>
      <c r="AB7" s="10">
        <v>93</v>
      </c>
      <c r="AC7" s="10">
        <v>55</v>
      </c>
      <c r="AD7" s="10">
        <v>23</v>
      </c>
      <c r="AE7" s="10"/>
      <c r="AF7" s="10">
        <v>237</v>
      </c>
      <c r="AG7" s="10">
        <v>478</v>
      </c>
      <c r="AH7" s="10">
        <v>112</v>
      </c>
      <c r="AI7" s="10">
        <v>160</v>
      </c>
      <c r="AJ7" s="10">
        <v>69</v>
      </c>
      <c r="AK7" s="10"/>
      <c r="AL7" s="10">
        <v>1063</v>
      </c>
      <c r="AM7" s="10">
        <v>154</v>
      </c>
      <c r="AN7" s="10">
        <v>52</v>
      </c>
      <c r="AO7" s="10"/>
      <c r="AP7" s="10">
        <v>610</v>
      </c>
      <c r="AQ7" s="10">
        <v>636</v>
      </c>
      <c r="AR7" s="10"/>
      <c r="AS7" s="10">
        <v>832</v>
      </c>
      <c r="AT7" s="10">
        <v>405</v>
      </c>
      <c r="AU7" s="10"/>
      <c r="AV7" s="10">
        <v>396</v>
      </c>
      <c r="AW7" s="10">
        <v>843</v>
      </c>
      <c r="AX7" s="10"/>
      <c r="AY7" s="10">
        <v>977</v>
      </c>
      <c r="AZ7" s="10">
        <v>76</v>
      </c>
      <c r="BA7" s="10"/>
      <c r="BB7" s="10">
        <v>890</v>
      </c>
      <c r="BC7" s="10">
        <v>128</v>
      </c>
    </row>
    <row r="8" spans="2:55" ht="30" customHeight="1" x14ac:dyDescent="0.35">
      <c r="B8" s="11" t="s">
        <v>19</v>
      </c>
      <c r="C8" s="11">
        <v>1308</v>
      </c>
      <c r="D8" s="11">
        <v>682</v>
      </c>
      <c r="E8" s="11">
        <v>623</v>
      </c>
      <c r="F8" s="11"/>
      <c r="G8" s="11">
        <v>188</v>
      </c>
      <c r="H8" s="11">
        <v>310</v>
      </c>
      <c r="I8" s="11">
        <v>294</v>
      </c>
      <c r="J8" s="11">
        <v>280</v>
      </c>
      <c r="K8" s="11">
        <v>170</v>
      </c>
      <c r="L8" s="11">
        <v>65</v>
      </c>
      <c r="M8" s="11"/>
      <c r="N8" s="11">
        <v>370</v>
      </c>
      <c r="O8" s="11">
        <v>365</v>
      </c>
      <c r="P8" s="11">
        <v>321</v>
      </c>
      <c r="Q8" s="11">
        <v>249</v>
      </c>
      <c r="R8" s="11"/>
      <c r="S8" s="11">
        <v>215</v>
      </c>
      <c r="T8" s="11">
        <v>155</v>
      </c>
      <c r="U8" s="11">
        <v>98</v>
      </c>
      <c r="V8" s="11">
        <v>118</v>
      </c>
      <c r="W8" s="11">
        <v>89</v>
      </c>
      <c r="X8" s="11">
        <v>120</v>
      </c>
      <c r="Y8" s="11">
        <v>107</v>
      </c>
      <c r="Z8" s="11">
        <v>51</v>
      </c>
      <c r="AA8" s="11">
        <v>145</v>
      </c>
      <c r="AB8" s="11">
        <v>105</v>
      </c>
      <c r="AC8" s="11">
        <v>61</v>
      </c>
      <c r="AD8" s="11">
        <v>43</v>
      </c>
      <c r="AE8" s="11"/>
      <c r="AF8" s="11">
        <v>232</v>
      </c>
      <c r="AG8" s="11">
        <v>485</v>
      </c>
      <c r="AH8" s="11">
        <v>110</v>
      </c>
      <c r="AI8" s="11">
        <v>167</v>
      </c>
      <c r="AJ8" s="11">
        <v>74</v>
      </c>
      <c r="AK8" s="11"/>
      <c r="AL8" s="11">
        <v>1090</v>
      </c>
      <c r="AM8" s="11">
        <v>164</v>
      </c>
      <c r="AN8" s="11">
        <v>54</v>
      </c>
      <c r="AO8" s="11"/>
      <c r="AP8" s="11">
        <v>624</v>
      </c>
      <c r="AQ8" s="11">
        <v>660</v>
      </c>
      <c r="AR8" s="11"/>
      <c r="AS8" s="11">
        <v>851</v>
      </c>
      <c r="AT8" s="11">
        <v>420</v>
      </c>
      <c r="AU8" s="11"/>
      <c r="AV8" s="11">
        <v>401</v>
      </c>
      <c r="AW8" s="11">
        <v>875</v>
      </c>
      <c r="AX8" s="11"/>
      <c r="AY8" s="11">
        <v>999</v>
      </c>
      <c r="AZ8" s="11">
        <v>78</v>
      </c>
      <c r="BA8" s="11"/>
      <c r="BB8" s="11">
        <v>913</v>
      </c>
      <c r="BC8" s="11">
        <v>133</v>
      </c>
    </row>
    <row r="9" spans="2:55" ht="29" x14ac:dyDescent="0.35">
      <c r="B9" s="15" t="s">
        <v>624</v>
      </c>
      <c r="C9" s="14">
        <v>0.40520363883138899</v>
      </c>
      <c r="D9" s="14">
        <v>0.40877571978014499</v>
      </c>
      <c r="E9" s="14">
        <v>0.401009407709354</v>
      </c>
      <c r="F9" s="14"/>
      <c r="G9" s="14">
        <v>0.212293838002408</v>
      </c>
      <c r="H9" s="14">
        <v>0.310032698346969</v>
      </c>
      <c r="I9" s="14">
        <v>0.41414526219385001</v>
      </c>
      <c r="J9" s="14">
        <v>0.51668633057667301</v>
      </c>
      <c r="K9" s="14">
        <v>0.49550931954941002</v>
      </c>
      <c r="L9" s="14">
        <v>0.66215683038912498</v>
      </c>
      <c r="M9" s="14"/>
      <c r="N9" s="14">
        <v>0.39583715964962901</v>
      </c>
      <c r="O9" s="14">
        <v>0.40549863099235001</v>
      </c>
      <c r="P9" s="14">
        <v>0.45167807727561698</v>
      </c>
      <c r="Q9" s="14">
        <v>0.362082832915678</v>
      </c>
      <c r="R9" s="14"/>
      <c r="S9" s="14">
        <v>0.29778969636679697</v>
      </c>
      <c r="T9" s="14">
        <v>0.395534029109818</v>
      </c>
      <c r="U9" s="14">
        <v>0.44784468098315999</v>
      </c>
      <c r="V9" s="14">
        <v>0.46231978519829497</v>
      </c>
      <c r="W9" s="14">
        <v>0.45462934015551199</v>
      </c>
      <c r="X9" s="14">
        <v>0.41274163003313902</v>
      </c>
      <c r="Y9" s="14">
        <v>0.41683452240235702</v>
      </c>
      <c r="Z9" s="14">
        <v>0.421745021858487</v>
      </c>
      <c r="AA9" s="14">
        <v>0.36202255439300202</v>
      </c>
      <c r="AB9" s="14">
        <v>0.41988099313266602</v>
      </c>
      <c r="AC9" s="14">
        <v>0.54708410478883296</v>
      </c>
      <c r="AD9" s="14">
        <v>0.458567549713853</v>
      </c>
      <c r="AE9" s="14"/>
      <c r="AF9" s="14">
        <v>0.437111152087718</v>
      </c>
      <c r="AG9" s="14">
        <v>0.33912269498608399</v>
      </c>
      <c r="AH9" s="14">
        <v>0.40560514305499101</v>
      </c>
      <c r="AI9" s="14">
        <v>0.493128714915475</v>
      </c>
      <c r="AJ9" s="14">
        <v>0.38433981082650498</v>
      </c>
      <c r="AK9" s="14"/>
      <c r="AL9" s="14">
        <v>0.42838875782597902</v>
      </c>
      <c r="AM9" s="14">
        <v>0.23675175498796699</v>
      </c>
      <c r="AN9" s="14">
        <v>0.447369535040055</v>
      </c>
      <c r="AO9" s="14"/>
      <c r="AP9" s="14">
        <v>0.46377482405784498</v>
      </c>
      <c r="AQ9" s="14">
        <v>0.35412162062761099</v>
      </c>
      <c r="AR9" s="14"/>
      <c r="AS9" s="14">
        <v>0.43902956409406402</v>
      </c>
      <c r="AT9" s="14">
        <v>0.35154101738962101</v>
      </c>
      <c r="AU9" s="14"/>
      <c r="AV9" s="14">
        <v>0.35302306776936099</v>
      </c>
      <c r="AW9" s="14">
        <v>0.43347969735032199</v>
      </c>
      <c r="AX9" s="14"/>
      <c r="AY9" s="14">
        <v>0.428359001898375</v>
      </c>
      <c r="AZ9" s="14">
        <v>0.18741310327726499</v>
      </c>
      <c r="BA9" s="14"/>
      <c r="BB9" s="14">
        <v>0.43586801162025801</v>
      </c>
      <c r="BC9" s="14">
        <v>0.29199773743443402</v>
      </c>
    </row>
    <row r="10" spans="2:55" ht="29" x14ac:dyDescent="0.35">
      <c r="B10" s="15" t="s">
        <v>614</v>
      </c>
      <c r="C10" s="14">
        <v>3.8894315990875401E-2</v>
      </c>
      <c r="D10" s="14">
        <v>4.2036254196308298E-2</v>
      </c>
      <c r="E10" s="14">
        <v>3.5583278706595001E-2</v>
      </c>
      <c r="F10" s="14"/>
      <c r="G10" s="14">
        <v>5.7555906454709503E-2</v>
      </c>
      <c r="H10" s="14">
        <v>4.3979484235209303E-2</v>
      </c>
      <c r="I10" s="14">
        <v>4.3302806852387299E-2</v>
      </c>
      <c r="J10" s="14">
        <v>2.9444951695104801E-2</v>
      </c>
      <c r="K10" s="14">
        <v>3.1733102758472798E-2</v>
      </c>
      <c r="L10" s="14">
        <v>0</v>
      </c>
      <c r="M10" s="14"/>
      <c r="N10" s="14">
        <v>3.1054916320032998E-2</v>
      </c>
      <c r="O10" s="14">
        <v>5.0090015365656299E-2</v>
      </c>
      <c r="P10" s="14">
        <v>5.5256980625776803E-2</v>
      </c>
      <c r="Q10" s="14">
        <v>1.33839890448699E-2</v>
      </c>
      <c r="R10" s="14"/>
      <c r="S10" s="14">
        <v>5.2056254491657301E-2</v>
      </c>
      <c r="T10" s="14">
        <v>1.16559726495455E-2</v>
      </c>
      <c r="U10" s="14">
        <v>8.1476156326976707E-3</v>
      </c>
      <c r="V10" s="14">
        <v>5.40267756257602E-2</v>
      </c>
      <c r="W10" s="14">
        <v>6.2167774776933901E-2</v>
      </c>
      <c r="X10" s="14">
        <v>3.2621172119166299E-2</v>
      </c>
      <c r="Y10" s="14">
        <v>4.8495139006331497E-2</v>
      </c>
      <c r="Z10" s="14">
        <v>5.8113464294653701E-2</v>
      </c>
      <c r="AA10" s="14">
        <v>5.7437268952649702E-2</v>
      </c>
      <c r="AB10" s="14">
        <v>4.5088644574462398E-2</v>
      </c>
      <c r="AC10" s="14">
        <v>0</v>
      </c>
      <c r="AD10" s="14">
        <v>0</v>
      </c>
      <c r="AE10" s="14"/>
      <c r="AF10" s="14">
        <v>3.1323007899938603E-2</v>
      </c>
      <c r="AG10" s="14">
        <v>3.8326039878045802E-2</v>
      </c>
      <c r="AH10" s="14">
        <v>6.6618341484704496E-2</v>
      </c>
      <c r="AI10" s="14">
        <v>3.00984087730276E-2</v>
      </c>
      <c r="AJ10" s="14">
        <v>5.93083998206798E-2</v>
      </c>
      <c r="AK10" s="14"/>
      <c r="AL10" s="14">
        <v>3.6833353815574399E-2</v>
      </c>
      <c r="AM10" s="14">
        <v>5.3675925798233097E-2</v>
      </c>
      <c r="AN10" s="14">
        <v>3.5727405635754002E-2</v>
      </c>
      <c r="AO10" s="14"/>
      <c r="AP10" s="14">
        <v>3.9337879932990101E-2</v>
      </c>
      <c r="AQ10" s="14">
        <v>3.9906505885310001E-2</v>
      </c>
      <c r="AR10" s="14"/>
      <c r="AS10" s="14">
        <v>4.54493617748669E-2</v>
      </c>
      <c r="AT10" s="14">
        <v>2.67786153855268E-2</v>
      </c>
      <c r="AU10" s="14"/>
      <c r="AV10" s="14">
        <v>4.6522935490185699E-2</v>
      </c>
      <c r="AW10" s="14">
        <v>3.5911671537331803E-2</v>
      </c>
      <c r="AX10" s="14"/>
      <c r="AY10" s="14">
        <v>4.3649725262977099E-2</v>
      </c>
      <c r="AZ10" s="14">
        <v>1.35967784997943E-2</v>
      </c>
      <c r="BA10" s="14"/>
      <c r="BB10" s="14">
        <v>3.9529169444217201E-2</v>
      </c>
      <c r="BC10" s="14">
        <v>0</v>
      </c>
    </row>
    <row r="11" spans="2:55" x14ac:dyDescent="0.35">
      <c r="B11" s="15" t="s">
        <v>615</v>
      </c>
      <c r="C11" s="14">
        <v>0.17306993638039</v>
      </c>
      <c r="D11" s="14">
        <v>0.151633317974008</v>
      </c>
      <c r="E11" s="14">
        <v>0.19709475087388001</v>
      </c>
      <c r="F11" s="14"/>
      <c r="G11" s="14">
        <v>0.22965261162218201</v>
      </c>
      <c r="H11" s="14">
        <v>0.21845274986396301</v>
      </c>
      <c r="I11" s="14">
        <v>0.14700353763069199</v>
      </c>
      <c r="J11" s="14">
        <v>0.172278723374961</v>
      </c>
      <c r="K11" s="14">
        <v>0.105990056284873</v>
      </c>
      <c r="L11" s="14">
        <v>8.90891878610542E-2</v>
      </c>
      <c r="M11" s="14"/>
      <c r="N11" s="14">
        <v>0.194049578328051</v>
      </c>
      <c r="O11" s="14">
        <v>0.177453787133631</v>
      </c>
      <c r="P11" s="14">
        <v>0.14829316234894999</v>
      </c>
      <c r="Q11" s="14">
        <v>0.16886085583694699</v>
      </c>
      <c r="R11" s="14"/>
      <c r="S11" s="14">
        <v>0.178000063751625</v>
      </c>
      <c r="T11" s="14">
        <v>0.200580858828211</v>
      </c>
      <c r="U11" s="14">
        <v>0.14274395910961399</v>
      </c>
      <c r="V11" s="14">
        <v>0.21744635329849299</v>
      </c>
      <c r="W11" s="14">
        <v>0.12066959066558799</v>
      </c>
      <c r="X11" s="14">
        <v>0.172523888355364</v>
      </c>
      <c r="Y11" s="14">
        <v>0.17114388575332101</v>
      </c>
      <c r="Z11" s="14">
        <v>0.16830420744760699</v>
      </c>
      <c r="AA11" s="14">
        <v>0.174267968388959</v>
      </c>
      <c r="AB11" s="14">
        <v>0.135644922476851</v>
      </c>
      <c r="AC11" s="14">
        <v>0.124441606176521</v>
      </c>
      <c r="AD11" s="14">
        <v>0.27287799669903301</v>
      </c>
      <c r="AE11" s="14"/>
      <c r="AF11" s="14">
        <v>0.13883790318331299</v>
      </c>
      <c r="AG11" s="14">
        <v>0.197945779975471</v>
      </c>
      <c r="AH11" s="14">
        <v>0.158599473346897</v>
      </c>
      <c r="AI11" s="14">
        <v>0.15953774455846201</v>
      </c>
      <c r="AJ11" s="14">
        <v>0.18341543028042301</v>
      </c>
      <c r="AK11" s="14"/>
      <c r="AL11" s="14">
        <v>0.16558931525566101</v>
      </c>
      <c r="AM11" s="14">
        <v>0.21673438651571</v>
      </c>
      <c r="AN11" s="14">
        <v>0.191759370282721</v>
      </c>
      <c r="AO11" s="14"/>
      <c r="AP11" s="14">
        <v>0.16269862535293</v>
      </c>
      <c r="AQ11" s="14">
        <v>0.18297490116210299</v>
      </c>
      <c r="AR11" s="14"/>
      <c r="AS11" s="14">
        <v>0.18964713282651599</v>
      </c>
      <c r="AT11" s="14">
        <v>0.140790481116331</v>
      </c>
      <c r="AU11" s="14"/>
      <c r="AV11" s="14">
        <v>0.204388334715493</v>
      </c>
      <c r="AW11" s="14">
        <v>0.15369421540116099</v>
      </c>
      <c r="AX11" s="14"/>
      <c r="AY11" s="14">
        <v>0.18416882294943901</v>
      </c>
      <c r="AZ11" s="14">
        <v>0.108719664484396</v>
      </c>
      <c r="BA11" s="14"/>
      <c r="BB11" s="14">
        <v>0.178200360668998</v>
      </c>
      <c r="BC11" s="14">
        <v>0.16101895136375699</v>
      </c>
    </row>
    <row r="12" spans="2:55" x14ac:dyDescent="0.35">
      <c r="B12" s="15" t="s">
        <v>616</v>
      </c>
      <c r="C12" s="14">
        <v>0.17016076492675999</v>
      </c>
      <c r="D12" s="14">
        <v>0.18183167906421299</v>
      </c>
      <c r="E12" s="14">
        <v>0.15628492498374699</v>
      </c>
      <c r="F12" s="14"/>
      <c r="G12" s="14">
        <v>0.229054164976632</v>
      </c>
      <c r="H12" s="14">
        <v>0.21124994934656799</v>
      </c>
      <c r="I12" s="14">
        <v>0.17604381177232101</v>
      </c>
      <c r="J12" s="14">
        <v>0.111823609992203</v>
      </c>
      <c r="K12" s="14">
        <v>0.12355579697456499</v>
      </c>
      <c r="L12" s="14">
        <v>0.14985679521369799</v>
      </c>
      <c r="M12" s="14"/>
      <c r="N12" s="14">
        <v>0.19084640403215</v>
      </c>
      <c r="O12" s="14">
        <v>0.17009941897830999</v>
      </c>
      <c r="P12" s="14">
        <v>0.118060789150887</v>
      </c>
      <c r="Q12" s="14">
        <v>0.20421320945184099</v>
      </c>
      <c r="R12" s="14"/>
      <c r="S12" s="14">
        <v>0.216397750425352</v>
      </c>
      <c r="T12" s="14">
        <v>0.15885850460811199</v>
      </c>
      <c r="U12" s="14">
        <v>0.18917268393185699</v>
      </c>
      <c r="V12" s="14">
        <v>0.14892540560595599</v>
      </c>
      <c r="W12" s="14">
        <v>0.18088448070396501</v>
      </c>
      <c r="X12" s="14">
        <v>0.23313020824213401</v>
      </c>
      <c r="Y12" s="14">
        <v>8.5400266568933403E-2</v>
      </c>
      <c r="Z12" s="14">
        <v>0.19177480953814699</v>
      </c>
      <c r="AA12" s="14">
        <v>0.16267390233057999</v>
      </c>
      <c r="AB12" s="14">
        <v>0.16835531354897301</v>
      </c>
      <c r="AC12" s="14">
        <v>0.109440744511745</v>
      </c>
      <c r="AD12" s="14">
        <v>9.9346167696208895E-2</v>
      </c>
      <c r="AE12" s="14"/>
      <c r="AF12" s="14">
        <v>0.216111032991647</v>
      </c>
      <c r="AG12" s="14">
        <v>0.20264674773855601</v>
      </c>
      <c r="AH12" s="14">
        <v>0.127892900151616</v>
      </c>
      <c r="AI12" s="14">
        <v>0.121451154632082</v>
      </c>
      <c r="AJ12" s="14">
        <v>0.148905647868845</v>
      </c>
      <c r="AK12" s="14"/>
      <c r="AL12" s="14">
        <v>0.17172161373653799</v>
      </c>
      <c r="AM12" s="14">
        <v>0.18840976974394</v>
      </c>
      <c r="AN12" s="14">
        <v>8.3578479974920503E-2</v>
      </c>
      <c r="AO12" s="14"/>
      <c r="AP12" s="14">
        <v>0.158991493507883</v>
      </c>
      <c r="AQ12" s="14">
        <v>0.179593234163127</v>
      </c>
      <c r="AR12" s="14"/>
      <c r="AS12" s="14">
        <v>0.16736410194892701</v>
      </c>
      <c r="AT12" s="14">
        <v>0.17470858864509101</v>
      </c>
      <c r="AU12" s="14"/>
      <c r="AV12" s="14">
        <v>0.216209848697373</v>
      </c>
      <c r="AW12" s="14">
        <v>0.15133263752555801</v>
      </c>
      <c r="AX12" s="14"/>
      <c r="AY12" s="14">
        <v>0.17790781373846201</v>
      </c>
      <c r="AZ12" s="14">
        <v>0.112609616771884</v>
      </c>
      <c r="BA12" s="14"/>
      <c r="BB12" s="14">
        <v>0.175562815386447</v>
      </c>
      <c r="BC12" s="14">
        <v>0.133195132966001</v>
      </c>
    </row>
    <row r="13" spans="2:55" x14ac:dyDescent="0.35">
      <c r="B13" s="15" t="s">
        <v>617</v>
      </c>
      <c r="C13" s="14">
        <v>8.4905458317088595E-2</v>
      </c>
      <c r="D13" s="14">
        <v>8.8965239067379603E-2</v>
      </c>
      <c r="E13" s="14">
        <v>8.0740545416746204E-2</v>
      </c>
      <c r="F13" s="14"/>
      <c r="G13" s="14">
        <v>0.114912914864754</v>
      </c>
      <c r="H13" s="14">
        <v>9.3933919613257505E-2</v>
      </c>
      <c r="I13" s="14">
        <v>8.6378493065037698E-2</v>
      </c>
      <c r="J13" s="14">
        <v>5.3294082355913902E-2</v>
      </c>
      <c r="K13" s="14">
        <v>0.10648715295087401</v>
      </c>
      <c r="L13" s="14">
        <v>2.7736498716374298E-2</v>
      </c>
      <c r="M13" s="14"/>
      <c r="N13" s="14">
        <v>8.8435817165558997E-2</v>
      </c>
      <c r="O13" s="14">
        <v>9.3347248514414505E-2</v>
      </c>
      <c r="P13" s="14">
        <v>7.6133106506742598E-2</v>
      </c>
      <c r="Q13" s="14">
        <v>7.9318239688692296E-2</v>
      </c>
      <c r="R13" s="14"/>
      <c r="S13" s="14">
        <v>8.54236649731102E-2</v>
      </c>
      <c r="T13" s="14">
        <v>0.122571901366247</v>
      </c>
      <c r="U13" s="14">
        <v>7.81520910793118E-2</v>
      </c>
      <c r="V13" s="14">
        <v>4.1421275224467299E-2</v>
      </c>
      <c r="W13" s="14">
        <v>6.6181254667006598E-2</v>
      </c>
      <c r="X13" s="14">
        <v>7.7196229593721202E-2</v>
      </c>
      <c r="Y13" s="14">
        <v>0.16276262110499401</v>
      </c>
      <c r="Z13" s="14">
        <v>5.4344757400172403E-2</v>
      </c>
      <c r="AA13" s="14">
        <v>6.2165387118900503E-2</v>
      </c>
      <c r="AB13" s="14">
        <v>8.9217455586045297E-2</v>
      </c>
      <c r="AC13" s="14">
        <v>9.1796213008617497E-2</v>
      </c>
      <c r="AD13" s="14">
        <v>4.0705809151730603E-2</v>
      </c>
      <c r="AE13" s="14"/>
      <c r="AF13" s="14">
        <v>7.7616394058578897E-2</v>
      </c>
      <c r="AG13" s="14">
        <v>9.6698499059132206E-2</v>
      </c>
      <c r="AH13" s="14">
        <v>8.8275843565225401E-2</v>
      </c>
      <c r="AI13" s="14">
        <v>9.1107868214231599E-2</v>
      </c>
      <c r="AJ13" s="14">
        <v>5.1718243401396198E-2</v>
      </c>
      <c r="AK13" s="14"/>
      <c r="AL13" s="14">
        <v>8.5156470766370604E-2</v>
      </c>
      <c r="AM13" s="14">
        <v>8.6948929262452707E-2</v>
      </c>
      <c r="AN13" s="14">
        <v>7.3675027583682898E-2</v>
      </c>
      <c r="AO13" s="14"/>
      <c r="AP13" s="14">
        <v>7.2859287944315801E-2</v>
      </c>
      <c r="AQ13" s="14">
        <v>9.6666634260705694E-2</v>
      </c>
      <c r="AR13" s="14"/>
      <c r="AS13" s="14">
        <v>6.8508739193134702E-2</v>
      </c>
      <c r="AT13" s="14">
        <v>0.118398507582649</v>
      </c>
      <c r="AU13" s="14"/>
      <c r="AV13" s="14">
        <v>8.05267924726321E-2</v>
      </c>
      <c r="AW13" s="14">
        <v>8.79683443371721E-2</v>
      </c>
      <c r="AX13" s="14"/>
      <c r="AY13" s="14">
        <v>6.7768315589444794E-2</v>
      </c>
      <c r="AZ13" s="14">
        <v>0.21547266003774901</v>
      </c>
      <c r="BA13" s="14"/>
      <c r="BB13" s="14">
        <v>7.2269920159110698E-2</v>
      </c>
      <c r="BC13" s="14">
        <v>0.17799124388330201</v>
      </c>
    </row>
    <row r="14" spans="2:55" x14ac:dyDescent="0.35">
      <c r="B14" s="15" t="s">
        <v>618</v>
      </c>
      <c r="C14" s="14">
        <v>3.9718550484934903E-2</v>
      </c>
      <c r="D14" s="14">
        <v>4.1477299829444501E-2</v>
      </c>
      <c r="E14" s="14">
        <v>3.7923863915388302E-2</v>
      </c>
      <c r="F14" s="14"/>
      <c r="G14" s="14">
        <v>5.8492398627742997E-2</v>
      </c>
      <c r="H14" s="14">
        <v>5.1386172343812299E-2</v>
      </c>
      <c r="I14" s="14">
        <v>3.9899487663339402E-2</v>
      </c>
      <c r="J14" s="14">
        <v>3.2894894898965403E-2</v>
      </c>
      <c r="K14" s="14">
        <v>1.25075924282691E-2</v>
      </c>
      <c r="L14" s="14">
        <v>2.9378474482725399E-2</v>
      </c>
      <c r="M14" s="14"/>
      <c r="N14" s="14">
        <v>2.86990211497587E-2</v>
      </c>
      <c r="O14" s="14">
        <v>4.7419505896753797E-2</v>
      </c>
      <c r="P14" s="14">
        <v>3.8095846067180798E-2</v>
      </c>
      <c r="Q14" s="14">
        <v>4.7232906145885899E-2</v>
      </c>
      <c r="R14" s="14"/>
      <c r="S14" s="14">
        <v>6.3487129176951304E-2</v>
      </c>
      <c r="T14" s="14">
        <v>1.97133276202721E-2</v>
      </c>
      <c r="U14" s="14">
        <v>3.15752623413455E-2</v>
      </c>
      <c r="V14" s="14">
        <v>2.9734505900227099E-2</v>
      </c>
      <c r="W14" s="14">
        <v>4.32968676827553E-2</v>
      </c>
      <c r="X14" s="14">
        <v>3.1112525388149799E-2</v>
      </c>
      <c r="Y14" s="14">
        <v>2.4424769572613199E-2</v>
      </c>
      <c r="Z14" s="14">
        <v>5.3258968659157802E-2</v>
      </c>
      <c r="AA14" s="14">
        <v>7.3542195379790801E-2</v>
      </c>
      <c r="AB14" s="14">
        <v>2.46742223341949E-2</v>
      </c>
      <c r="AC14" s="14">
        <v>4.0043869267253202E-2</v>
      </c>
      <c r="AD14" s="14">
        <v>0</v>
      </c>
      <c r="AE14" s="14"/>
      <c r="AF14" s="14">
        <v>3.12737249392269E-2</v>
      </c>
      <c r="AG14" s="14">
        <v>4.16745039790914E-2</v>
      </c>
      <c r="AH14" s="14">
        <v>5.0207852257108998E-2</v>
      </c>
      <c r="AI14" s="14">
        <v>2.506779819475E-2</v>
      </c>
      <c r="AJ14" s="14">
        <v>6.4003741368168193E-2</v>
      </c>
      <c r="AK14" s="14"/>
      <c r="AL14" s="14">
        <v>3.0552284986549098E-2</v>
      </c>
      <c r="AM14" s="14">
        <v>9.4355977298056407E-2</v>
      </c>
      <c r="AN14" s="14">
        <v>5.9192781514715499E-2</v>
      </c>
      <c r="AO14" s="14"/>
      <c r="AP14" s="14">
        <v>3.6082758291829997E-2</v>
      </c>
      <c r="AQ14" s="14">
        <v>4.4619057120551198E-2</v>
      </c>
      <c r="AR14" s="14"/>
      <c r="AS14" s="14">
        <v>3.6765384989392198E-2</v>
      </c>
      <c r="AT14" s="14">
        <v>4.3918641998393099E-2</v>
      </c>
      <c r="AU14" s="14"/>
      <c r="AV14" s="14">
        <v>3.3024243192592298E-2</v>
      </c>
      <c r="AW14" s="14">
        <v>4.1760077878798797E-2</v>
      </c>
      <c r="AX14" s="14"/>
      <c r="AY14" s="14">
        <v>4.1239678069136303E-2</v>
      </c>
      <c r="AZ14" s="14">
        <v>6.1326115050210503E-2</v>
      </c>
      <c r="BA14" s="14"/>
      <c r="BB14" s="14">
        <v>3.7184559103800002E-2</v>
      </c>
      <c r="BC14" s="14">
        <v>4.6874112674396E-2</v>
      </c>
    </row>
    <row r="15" spans="2:55" x14ac:dyDescent="0.35">
      <c r="B15" s="15" t="s">
        <v>619</v>
      </c>
      <c r="C15" s="14">
        <v>1.6139495164558999E-2</v>
      </c>
      <c r="D15" s="14">
        <v>1.3856370059545899E-2</v>
      </c>
      <c r="E15" s="14">
        <v>1.86907744982189E-2</v>
      </c>
      <c r="F15" s="14"/>
      <c r="G15" s="14">
        <v>2.6109613429262001E-2</v>
      </c>
      <c r="H15" s="14">
        <v>1.02845494788568E-2</v>
      </c>
      <c r="I15" s="14">
        <v>1.6586492308195099E-2</v>
      </c>
      <c r="J15" s="14">
        <v>1.49366668841634E-2</v>
      </c>
      <c r="K15" s="14">
        <v>2.3149408381514299E-2</v>
      </c>
      <c r="L15" s="14">
        <v>0</v>
      </c>
      <c r="M15" s="14"/>
      <c r="N15" s="14">
        <v>1.7724410097521199E-2</v>
      </c>
      <c r="O15" s="14">
        <v>7.56425824687841E-3</v>
      </c>
      <c r="P15" s="14">
        <v>1.9350867181500399E-2</v>
      </c>
      <c r="Q15" s="14">
        <v>2.2321162971951601E-2</v>
      </c>
      <c r="R15" s="14"/>
      <c r="S15" s="14">
        <v>3.1466065742676803E-2</v>
      </c>
      <c r="T15" s="14">
        <v>2.0048027243641599E-2</v>
      </c>
      <c r="U15" s="14">
        <v>0</v>
      </c>
      <c r="V15" s="14">
        <v>7.27629720837505E-3</v>
      </c>
      <c r="W15" s="14">
        <v>2.6171304623573699E-2</v>
      </c>
      <c r="X15" s="14">
        <v>8.8378270262430107E-3</v>
      </c>
      <c r="Y15" s="14">
        <v>2.0859568544112798E-2</v>
      </c>
      <c r="Z15" s="14">
        <v>1.7779819240242498E-2</v>
      </c>
      <c r="AA15" s="14">
        <v>0</v>
      </c>
      <c r="AB15" s="14">
        <v>0</v>
      </c>
      <c r="AC15" s="14">
        <v>3.06732625444078E-2</v>
      </c>
      <c r="AD15" s="14">
        <v>4.5856471092028103E-2</v>
      </c>
      <c r="AE15" s="14"/>
      <c r="AF15" s="14">
        <v>9.2275709717484205E-3</v>
      </c>
      <c r="AG15" s="14">
        <v>1.8123930505839499E-2</v>
      </c>
      <c r="AH15" s="14">
        <v>1.83657806938471E-2</v>
      </c>
      <c r="AI15" s="14">
        <v>1.1763127909407801E-2</v>
      </c>
      <c r="AJ15" s="14">
        <v>0</v>
      </c>
      <c r="AK15" s="14"/>
      <c r="AL15" s="14">
        <v>1.47211196658775E-2</v>
      </c>
      <c r="AM15" s="14">
        <v>3.0931712594324201E-2</v>
      </c>
      <c r="AN15" s="14">
        <v>0</v>
      </c>
      <c r="AO15" s="14"/>
      <c r="AP15" s="14">
        <v>1.4440990934411899E-2</v>
      </c>
      <c r="AQ15" s="14">
        <v>1.66543241967399E-2</v>
      </c>
      <c r="AR15" s="14"/>
      <c r="AS15" s="14">
        <v>1.2305786125866899E-2</v>
      </c>
      <c r="AT15" s="14">
        <v>2.06064946624669E-2</v>
      </c>
      <c r="AU15" s="14"/>
      <c r="AV15" s="14">
        <v>7.3381105835566502E-3</v>
      </c>
      <c r="AW15" s="14">
        <v>1.96256651914847E-2</v>
      </c>
      <c r="AX15" s="14"/>
      <c r="AY15" s="14">
        <v>1.18004133151908E-2</v>
      </c>
      <c r="AZ15" s="14">
        <v>5.2288095213296797E-2</v>
      </c>
      <c r="BA15" s="14"/>
      <c r="BB15" s="14">
        <v>1.55030704324136E-2</v>
      </c>
      <c r="BC15" s="14">
        <v>3.72825305065334E-2</v>
      </c>
    </row>
    <row r="16" spans="2:55" x14ac:dyDescent="0.35">
      <c r="B16" s="15" t="s">
        <v>620</v>
      </c>
      <c r="C16" s="14">
        <v>1.43536373933858E-2</v>
      </c>
      <c r="D16" s="14">
        <v>1.92628036926949E-2</v>
      </c>
      <c r="E16" s="14">
        <v>9.0283911502848906E-3</v>
      </c>
      <c r="F16" s="14"/>
      <c r="G16" s="14">
        <v>6.9618324836884203E-3</v>
      </c>
      <c r="H16" s="14">
        <v>1.4894156588055801E-2</v>
      </c>
      <c r="I16" s="14">
        <v>8.6359030612397497E-3</v>
      </c>
      <c r="J16" s="14">
        <v>2.2592501562801501E-2</v>
      </c>
      <c r="K16" s="14">
        <v>2.3347144881355999E-2</v>
      </c>
      <c r="L16" s="14">
        <v>0</v>
      </c>
      <c r="M16" s="14"/>
      <c r="N16" s="14">
        <v>2.5125645447236E-2</v>
      </c>
      <c r="O16" s="14">
        <v>2.31088321234165E-3</v>
      </c>
      <c r="P16" s="14">
        <v>1.3159406838892201E-2</v>
      </c>
      <c r="Q16" s="14">
        <v>1.76306283424312E-2</v>
      </c>
      <c r="R16" s="14"/>
      <c r="S16" s="14">
        <v>2.3889180345920202E-2</v>
      </c>
      <c r="T16" s="14">
        <v>1.0795825720269801E-2</v>
      </c>
      <c r="U16" s="14">
        <v>4.1014635075176997E-2</v>
      </c>
      <c r="V16" s="14">
        <v>9.5737477522240908E-3</v>
      </c>
      <c r="W16" s="14">
        <v>1.08261099579776E-2</v>
      </c>
      <c r="X16" s="14">
        <v>0</v>
      </c>
      <c r="Y16" s="14">
        <v>1.03562831072738E-2</v>
      </c>
      <c r="Z16" s="14">
        <v>0</v>
      </c>
      <c r="AA16" s="14">
        <v>3.2561246951100603E-2</v>
      </c>
      <c r="AB16" s="14">
        <v>0</v>
      </c>
      <c r="AC16" s="14">
        <v>0</v>
      </c>
      <c r="AD16" s="14">
        <v>0</v>
      </c>
      <c r="AE16" s="14"/>
      <c r="AF16" s="14">
        <v>1.20400731559955E-2</v>
      </c>
      <c r="AG16" s="14">
        <v>1.35597750972298E-2</v>
      </c>
      <c r="AH16" s="14">
        <v>3.3531128762456001E-2</v>
      </c>
      <c r="AI16" s="14">
        <v>1.8264545583984899E-2</v>
      </c>
      <c r="AJ16" s="14">
        <v>1.1915042249925E-2</v>
      </c>
      <c r="AK16" s="14"/>
      <c r="AL16" s="14">
        <v>1.0375814261034301E-2</v>
      </c>
      <c r="AM16" s="14">
        <v>3.7592235768915599E-2</v>
      </c>
      <c r="AN16" s="14">
        <v>2.4231278363307102E-2</v>
      </c>
      <c r="AO16" s="14"/>
      <c r="AP16" s="14">
        <v>1.1043383527420301E-2</v>
      </c>
      <c r="AQ16" s="14">
        <v>1.80126009134121E-2</v>
      </c>
      <c r="AR16" s="14"/>
      <c r="AS16" s="14">
        <v>8.4188018178863993E-3</v>
      </c>
      <c r="AT16" s="14">
        <v>2.7641978884001599E-2</v>
      </c>
      <c r="AU16" s="14"/>
      <c r="AV16" s="14">
        <v>1.6643350746446298E-2</v>
      </c>
      <c r="AW16" s="14">
        <v>1.38314231038737E-2</v>
      </c>
      <c r="AX16" s="14"/>
      <c r="AY16" s="14">
        <v>1.0388304523277299E-2</v>
      </c>
      <c r="AZ16" s="14">
        <v>4.2122376780711901E-2</v>
      </c>
      <c r="BA16" s="14"/>
      <c r="BB16" s="14">
        <v>1.36786169985536E-2</v>
      </c>
      <c r="BC16" s="14">
        <v>6.2244782281251996E-3</v>
      </c>
    </row>
    <row r="17" spans="2:55" x14ac:dyDescent="0.35">
      <c r="B17" s="15" t="s">
        <v>621</v>
      </c>
      <c r="C17" s="14">
        <v>8.4156764366595804E-3</v>
      </c>
      <c r="D17" s="14">
        <v>1.0357202864767901E-2</v>
      </c>
      <c r="E17" s="14">
        <v>6.3185558695924397E-3</v>
      </c>
      <c r="F17" s="14"/>
      <c r="G17" s="14">
        <v>3.8939087460967301E-3</v>
      </c>
      <c r="H17" s="14">
        <v>1.0527738282864799E-2</v>
      </c>
      <c r="I17" s="14">
        <v>7.5749282987895503E-3</v>
      </c>
      <c r="J17" s="14">
        <v>7.9994359237428696E-3</v>
      </c>
      <c r="K17" s="14">
        <v>1.4916064804629999E-2</v>
      </c>
      <c r="L17" s="14">
        <v>0</v>
      </c>
      <c r="M17" s="14"/>
      <c r="N17" s="14">
        <v>8.7692492100760692E-3</v>
      </c>
      <c r="O17" s="14">
        <v>5.3514782828186502E-3</v>
      </c>
      <c r="P17" s="14">
        <v>1.0713445814370301E-2</v>
      </c>
      <c r="Q17" s="14">
        <v>9.4793940886284903E-3</v>
      </c>
      <c r="R17" s="14"/>
      <c r="S17" s="14">
        <v>1.0033633782221701E-2</v>
      </c>
      <c r="T17" s="14">
        <v>1.9599440266929901E-2</v>
      </c>
      <c r="U17" s="14">
        <v>0</v>
      </c>
      <c r="V17" s="14">
        <v>0</v>
      </c>
      <c r="W17" s="14">
        <v>0</v>
      </c>
      <c r="X17" s="14">
        <v>6.1171658244708396E-3</v>
      </c>
      <c r="Y17" s="14">
        <v>0</v>
      </c>
      <c r="Z17" s="14">
        <v>0</v>
      </c>
      <c r="AA17" s="14">
        <v>8.2783507309553608E-3</v>
      </c>
      <c r="AB17" s="14">
        <v>1.0019511186543499E-2</v>
      </c>
      <c r="AC17" s="14">
        <v>2.17541857341393E-2</v>
      </c>
      <c r="AD17" s="14">
        <v>3.4691172908563501E-2</v>
      </c>
      <c r="AE17" s="14"/>
      <c r="AF17" s="14">
        <v>1.7637405452077801E-2</v>
      </c>
      <c r="AG17" s="14">
        <v>9.2507921813468792E-3</v>
      </c>
      <c r="AH17" s="14">
        <v>1.00022060262943E-2</v>
      </c>
      <c r="AI17" s="14">
        <v>0</v>
      </c>
      <c r="AJ17" s="14">
        <v>0</v>
      </c>
      <c r="AK17" s="14"/>
      <c r="AL17" s="14">
        <v>6.4171372608185003E-3</v>
      </c>
      <c r="AM17" s="14">
        <v>1.3689829106789101E-2</v>
      </c>
      <c r="AN17" s="14">
        <v>3.2723806496411399E-2</v>
      </c>
      <c r="AO17" s="14"/>
      <c r="AP17" s="14">
        <v>3.56767736499395E-3</v>
      </c>
      <c r="AQ17" s="14">
        <v>1.3310360882142601E-2</v>
      </c>
      <c r="AR17" s="14"/>
      <c r="AS17" s="14">
        <v>2.4211486251300199E-3</v>
      </c>
      <c r="AT17" s="14">
        <v>2.13004482560675E-2</v>
      </c>
      <c r="AU17" s="14"/>
      <c r="AV17" s="14">
        <v>1.1959542707894301E-2</v>
      </c>
      <c r="AW17" s="14">
        <v>5.3843205976273397E-3</v>
      </c>
      <c r="AX17" s="14"/>
      <c r="AY17" s="14">
        <v>8.5864873011925295E-3</v>
      </c>
      <c r="AZ17" s="14">
        <v>0</v>
      </c>
      <c r="BA17" s="14"/>
      <c r="BB17" s="14">
        <v>8.3316519405388506E-3</v>
      </c>
      <c r="BC17" s="14">
        <v>1.7608943498446501E-2</v>
      </c>
    </row>
    <row r="18" spans="2:55" x14ac:dyDescent="0.35">
      <c r="B18" s="15" t="s">
        <v>622</v>
      </c>
      <c r="C18" s="14">
        <v>2.0518297980059899E-2</v>
      </c>
      <c r="D18" s="14">
        <v>1.20423666443029E-2</v>
      </c>
      <c r="E18" s="14">
        <v>2.9860827913641901E-2</v>
      </c>
      <c r="F18" s="14"/>
      <c r="G18" s="14">
        <v>1.5358962146931599E-2</v>
      </c>
      <c r="H18" s="14">
        <v>1.9684554543690402E-2</v>
      </c>
      <c r="I18" s="14">
        <v>2.12950631093176E-2</v>
      </c>
      <c r="J18" s="14">
        <v>1.59528728288152E-2</v>
      </c>
      <c r="K18" s="14">
        <v>3.1240612755160602E-2</v>
      </c>
      <c r="L18" s="14">
        <v>2.7538791522196199E-2</v>
      </c>
      <c r="M18" s="14"/>
      <c r="N18" s="14">
        <v>9.7290244533979504E-3</v>
      </c>
      <c r="O18" s="14">
        <v>1.18842549727453E-2</v>
      </c>
      <c r="P18" s="14">
        <v>3.05038160789971E-2</v>
      </c>
      <c r="Q18" s="14">
        <v>3.2163276460127503E-2</v>
      </c>
      <c r="R18" s="14"/>
      <c r="S18" s="14">
        <v>1.3480995238681501E-2</v>
      </c>
      <c r="T18" s="14">
        <v>0</v>
      </c>
      <c r="U18" s="14">
        <v>4.1567260564576103E-2</v>
      </c>
      <c r="V18" s="14">
        <v>1.03214744932183E-2</v>
      </c>
      <c r="W18" s="14">
        <v>2.2402744617336701E-2</v>
      </c>
      <c r="X18" s="14">
        <v>1.8549147972266498E-2</v>
      </c>
      <c r="Y18" s="14">
        <v>4.0209063876199699E-2</v>
      </c>
      <c r="Z18" s="14">
        <v>3.4678951561532903E-2</v>
      </c>
      <c r="AA18" s="14">
        <v>1.9907004270201901E-2</v>
      </c>
      <c r="AB18" s="14">
        <v>4.3133459685347202E-2</v>
      </c>
      <c r="AC18" s="14">
        <v>1.50203604258244E-2</v>
      </c>
      <c r="AD18" s="14">
        <v>0</v>
      </c>
      <c r="AE18" s="14"/>
      <c r="AF18" s="14">
        <v>2.1041993916554501E-2</v>
      </c>
      <c r="AG18" s="14">
        <v>1.23718451141791E-2</v>
      </c>
      <c r="AH18" s="14">
        <v>3.17157326904536E-2</v>
      </c>
      <c r="AI18" s="14">
        <v>3.05236533406868E-2</v>
      </c>
      <c r="AJ18" s="14">
        <v>3.2796929312917202E-2</v>
      </c>
      <c r="AK18" s="14"/>
      <c r="AL18" s="14">
        <v>2.3632796845053199E-2</v>
      </c>
      <c r="AM18" s="14">
        <v>6.5536448912235697E-3</v>
      </c>
      <c r="AN18" s="14">
        <v>0</v>
      </c>
      <c r="AO18" s="14"/>
      <c r="AP18" s="14">
        <v>1.4306679207157001E-2</v>
      </c>
      <c r="AQ18" s="14">
        <v>2.7148093119354299E-2</v>
      </c>
      <c r="AR18" s="14"/>
      <c r="AS18" s="14">
        <v>8.4344211918781897E-3</v>
      </c>
      <c r="AT18" s="14">
        <v>4.6805544838338597E-2</v>
      </c>
      <c r="AU18" s="14"/>
      <c r="AV18" s="14">
        <v>1.7468687672499698E-2</v>
      </c>
      <c r="AW18" s="14">
        <v>2.2670559462336402E-2</v>
      </c>
      <c r="AX18" s="14"/>
      <c r="AY18" s="14">
        <v>1.16227441044715E-2</v>
      </c>
      <c r="AZ18" s="14">
        <v>0.107696716538287</v>
      </c>
      <c r="BA18" s="14"/>
      <c r="BB18" s="14">
        <v>1.2900536627326801E-2</v>
      </c>
      <c r="BC18" s="14">
        <v>2.2190545446586701E-2</v>
      </c>
    </row>
    <row r="19" spans="2:55" x14ac:dyDescent="0.35">
      <c r="B19" s="15" t="s">
        <v>490</v>
      </c>
      <c r="C19" s="20">
        <v>2.86202280938978E-2</v>
      </c>
      <c r="D19" s="20">
        <v>2.9761746827190301E-2</v>
      </c>
      <c r="E19" s="20">
        <v>2.7464678962551201E-2</v>
      </c>
      <c r="F19" s="20"/>
      <c r="G19" s="20">
        <v>4.57138486455929E-2</v>
      </c>
      <c r="H19" s="20">
        <v>1.55740273567539E-2</v>
      </c>
      <c r="I19" s="20">
        <v>3.9134214044830203E-2</v>
      </c>
      <c r="J19" s="20">
        <v>2.20959299066554E-2</v>
      </c>
      <c r="K19" s="20">
        <v>3.1563748230876598E-2</v>
      </c>
      <c r="L19" s="20">
        <v>1.42434218148269E-2</v>
      </c>
      <c r="M19" s="20"/>
      <c r="N19" s="20">
        <v>9.7287741465877705E-3</v>
      </c>
      <c r="O19" s="20">
        <v>2.8980518404100999E-2</v>
      </c>
      <c r="P19" s="20">
        <v>3.8754502111084999E-2</v>
      </c>
      <c r="Q19" s="20">
        <v>4.3313505052948002E-2</v>
      </c>
      <c r="R19" s="20"/>
      <c r="S19" s="20">
        <v>2.79755657050078E-2</v>
      </c>
      <c r="T19" s="20">
        <v>4.0642112586954299E-2</v>
      </c>
      <c r="U19" s="20">
        <v>1.9781811282261599E-2</v>
      </c>
      <c r="V19" s="20">
        <v>1.8954379692984202E-2</v>
      </c>
      <c r="W19" s="20">
        <v>1.27705321493516E-2</v>
      </c>
      <c r="X19" s="20">
        <v>7.1702054453456898E-3</v>
      </c>
      <c r="Y19" s="20">
        <v>1.9513880063864002E-2</v>
      </c>
      <c r="Z19" s="20">
        <v>0</v>
      </c>
      <c r="AA19" s="20">
        <v>4.7144121483859797E-2</v>
      </c>
      <c r="AB19" s="20">
        <v>6.3985477474917299E-2</v>
      </c>
      <c r="AC19" s="20">
        <v>1.97456535426596E-2</v>
      </c>
      <c r="AD19" s="20">
        <v>4.7954832738582399E-2</v>
      </c>
      <c r="AE19" s="20"/>
      <c r="AF19" s="20">
        <v>7.7797413432013802E-3</v>
      </c>
      <c r="AG19" s="20">
        <v>3.0279391485023999E-2</v>
      </c>
      <c r="AH19" s="20">
        <v>9.1855979664061498E-3</v>
      </c>
      <c r="AI19" s="20">
        <v>1.90569838778923E-2</v>
      </c>
      <c r="AJ19" s="20">
        <v>6.3596754871139999E-2</v>
      </c>
      <c r="AK19" s="20"/>
      <c r="AL19" s="20">
        <v>2.6611335580544099E-2</v>
      </c>
      <c r="AM19" s="20">
        <v>3.4355834032388899E-2</v>
      </c>
      <c r="AN19" s="20">
        <v>5.17423151084326E-2</v>
      </c>
      <c r="AO19" s="20"/>
      <c r="AP19" s="20">
        <v>2.2896399878223901E-2</v>
      </c>
      <c r="AQ19" s="20">
        <v>2.6992667668943201E-2</v>
      </c>
      <c r="AR19" s="20"/>
      <c r="AS19" s="20">
        <v>2.1655557412338201E-2</v>
      </c>
      <c r="AT19" s="20">
        <v>2.7509681241512301E-2</v>
      </c>
      <c r="AU19" s="20"/>
      <c r="AV19" s="20">
        <v>1.2895085951965901E-2</v>
      </c>
      <c r="AW19" s="20">
        <v>3.4341387614334098E-2</v>
      </c>
      <c r="AX19" s="20"/>
      <c r="AY19" s="20">
        <v>1.4508693248033401E-2</v>
      </c>
      <c r="AZ19" s="20">
        <v>9.8754873346406202E-2</v>
      </c>
      <c r="BA19" s="20"/>
      <c r="BB19" s="20">
        <v>1.09712876183365E-2</v>
      </c>
      <c r="BC19" s="20">
        <v>0.105616323998418</v>
      </c>
    </row>
    <row r="20" spans="2:55" x14ac:dyDescent="0.35">
      <c r="B20" s="16" t="s">
        <v>626</v>
      </c>
    </row>
    <row r="21" spans="2:55" x14ac:dyDescent="0.35">
      <c r="B21" t="s">
        <v>81</v>
      </c>
    </row>
    <row r="22" spans="2:55" x14ac:dyDescent="0.35">
      <c r="B22" t="s">
        <v>630</v>
      </c>
    </row>
    <row r="24" spans="2:55" x14ac:dyDescent="0.35">
      <c r="B24"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110</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103</v>
      </c>
      <c r="C9" s="14">
        <v>0.21681072707642099</v>
      </c>
      <c r="D9" s="14">
        <v>0.163991648117147</v>
      </c>
      <c r="E9" s="14">
        <v>0.26800803369366299</v>
      </c>
      <c r="F9" s="14"/>
      <c r="G9" s="14">
        <v>0.15870466187260601</v>
      </c>
      <c r="H9" s="14">
        <v>0.193001914129384</v>
      </c>
      <c r="I9" s="14">
        <v>0.26524917400638098</v>
      </c>
      <c r="J9" s="14">
        <v>0.24883529225734699</v>
      </c>
      <c r="K9" s="14">
        <v>0.18136972410750299</v>
      </c>
      <c r="L9" s="14">
        <v>0.23308424874450201</v>
      </c>
      <c r="M9" s="14"/>
      <c r="N9" s="14">
        <v>0.218595780531461</v>
      </c>
      <c r="O9" s="14">
        <v>0.24401893889788001</v>
      </c>
      <c r="P9" s="14">
        <v>0.24106721551225399</v>
      </c>
      <c r="Q9" s="14">
        <v>0.16294159006755399</v>
      </c>
      <c r="R9" s="14"/>
      <c r="S9" s="14">
        <v>0.27017857986930299</v>
      </c>
      <c r="T9" s="14">
        <v>0.224408164856468</v>
      </c>
      <c r="U9" s="14">
        <v>0.25084232321671301</v>
      </c>
      <c r="V9" s="14">
        <v>0.20219247409148999</v>
      </c>
      <c r="W9" s="14">
        <v>0.23604939369549399</v>
      </c>
      <c r="X9" s="14">
        <v>0.23491354152076699</v>
      </c>
      <c r="Y9" s="14">
        <v>0.18813271626144701</v>
      </c>
      <c r="Z9" s="14">
        <v>0.14979744355646499</v>
      </c>
      <c r="AA9" s="14">
        <v>0.16628008405168401</v>
      </c>
      <c r="AB9" s="14">
        <v>0.20581506877793301</v>
      </c>
      <c r="AC9" s="14">
        <v>0.20356038546013</v>
      </c>
      <c r="AD9" s="14">
        <v>0.196007823475493</v>
      </c>
      <c r="AE9" s="14"/>
      <c r="AF9" s="14">
        <v>0.24049260603480499</v>
      </c>
      <c r="AG9" s="14">
        <v>0.21120851570694599</v>
      </c>
      <c r="AH9" s="14">
        <v>0.25241624071251301</v>
      </c>
      <c r="AI9" s="14">
        <v>0.23574881215226301</v>
      </c>
      <c r="AJ9" s="14">
        <v>0.25606339089478303</v>
      </c>
      <c r="AK9" s="14"/>
      <c r="AL9" s="14">
        <v>0.21441745842825</v>
      </c>
      <c r="AM9" s="14">
        <v>0.32050558407609397</v>
      </c>
      <c r="AN9" s="14">
        <v>6.7710111385442306E-2</v>
      </c>
      <c r="AO9" s="14"/>
      <c r="AP9" s="14">
        <v>0.20208094419209099</v>
      </c>
      <c r="AQ9" s="14">
        <v>0.22691161018151801</v>
      </c>
      <c r="AR9" s="14"/>
      <c r="AS9" s="14">
        <v>0.20940676191994101</v>
      </c>
      <c r="AT9" s="14">
        <v>0.229070025089504</v>
      </c>
      <c r="AU9" s="14"/>
      <c r="AV9" s="14">
        <v>0.245668957663712</v>
      </c>
      <c r="AW9" s="14">
        <v>0.20987569649343801</v>
      </c>
      <c r="AX9" s="14"/>
      <c r="AY9" s="14">
        <v>0.213434405206435</v>
      </c>
      <c r="AZ9" s="14">
        <v>0.25216059084669701</v>
      </c>
      <c r="BA9" s="14"/>
      <c r="BB9" s="14">
        <v>0.22740022733881701</v>
      </c>
      <c r="BC9" s="14">
        <v>0.215683270986366</v>
      </c>
    </row>
    <row r="10" spans="2:55" x14ac:dyDescent="0.35">
      <c r="B10" s="15" t="s">
        <v>104</v>
      </c>
      <c r="C10" s="14">
        <v>0.74712921436867297</v>
      </c>
      <c r="D10" s="14">
        <v>0.80389716022647095</v>
      </c>
      <c r="E10" s="14">
        <v>0.691969817189655</v>
      </c>
      <c r="F10" s="14"/>
      <c r="G10" s="14">
        <v>0.78289448999584899</v>
      </c>
      <c r="H10" s="14">
        <v>0.76301782840545096</v>
      </c>
      <c r="I10" s="14">
        <v>0.69055474034874198</v>
      </c>
      <c r="J10" s="14">
        <v>0.73245616411180803</v>
      </c>
      <c r="K10" s="14">
        <v>0.78363045625330097</v>
      </c>
      <c r="L10" s="14">
        <v>0.74391754316279601</v>
      </c>
      <c r="M10" s="14"/>
      <c r="N10" s="14">
        <v>0.75293180096966805</v>
      </c>
      <c r="O10" s="14">
        <v>0.72341557339499596</v>
      </c>
      <c r="P10" s="14">
        <v>0.70985741795560597</v>
      </c>
      <c r="Q10" s="14">
        <v>0.802244727243414</v>
      </c>
      <c r="R10" s="14"/>
      <c r="S10" s="14">
        <v>0.68162970680705204</v>
      </c>
      <c r="T10" s="14">
        <v>0.74557971693783598</v>
      </c>
      <c r="U10" s="14">
        <v>0.72624934973976896</v>
      </c>
      <c r="V10" s="14">
        <v>0.77296822745591198</v>
      </c>
      <c r="W10" s="14">
        <v>0.74477282358711006</v>
      </c>
      <c r="X10" s="14">
        <v>0.72146980113135195</v>
      </c>
      <c r="Y10" s="14">
        <v>0.79068605990901497</v>
      </c>
      <c r="Z10" s="14">
        <v>0.78467751537189101</v>
      </c>
      <c r="AA10" s="14">
        <v>0.79251854077559103</v>
      </c>
      <c r="AB10" s="14">
        <v>0.77005731610895101</v>
      </c>
      <c r="AC10" s="14">
        <v>0.71249582880672302</v>
      </c>
      <c r="AD10" s="14">
        <v>0.77584446301390297</v>
      </c>
      <c r="AE10" s="14"/>
      <c r="AF10" s="14">
        <v>0.73542965051284204</v>
      </c>
      <c r="AG10" s="14">
        <v>0.74573872242528605</v>
      </c>
      <c r="AH10" s="14">
        <v>0.72019881133689001</v>
      </c>
      <c r="AI10" s="14">
        <v>0.72880315078298896</v>
      </c>
      <c r="AJ10" s="14">
        <v>0.68114035291895303</v>
      </c>
      <c r="AK10" s="14"/>
      <c r="AL10" s="14">
        <v>0.75019626657987404</v>
      </c>
      <c r="AM10" s="14">
        <v>0.63146838719315901</v>
      </c>
      <c r="AN10" s="14">
        <v>0.90772363428056302</v>
      </c>
      <c r="AO10" s="14"/>
      <c r="AP10" s="14">
        <v>0.76082046358128796</v>
      </c>
      <c r="AQ10" s="14">
        <v>0.74065336015420902</v>
      </c>
      <c r="AR10" s="14"/>
      <c r="AS10" s="14">
        <v>0.75537385800700596</v>
      </c>
      <c r="AT10" s="14">
        <v>0.73425337659275003</v>
      </c>
      <c r="AU10" s="14"/>
      <c r="AV10" s="14">
        <v>0.70181035459593599</v>
      </c>
      <c r="AW10" s="14">
        <v>0.76038947335975005</v>
      </c>
      <c r="AX10" s="14"/>
      <c r="AY10" s="14">
        <v>0.75286301465808803</v>
      </c>
      <c r="AZ10" s="14">
        <v>0.72149964829825297</v>
      </c>
      <c r="BA10" s="14"/>
      <c r="BB10" s="14">
        <v>0.73440442768264702</v>
      </c>
      <c r="BC10" s="14">
        <v>0.76281649027449805</v>
      </c>
    </row>
    <row r="11" spans="2:55" x14ac:dyDescent="0.35">
      <c r="B11" s="15" t="s">
        <v>105</v>
      </c>
      <c r="C11" s="20">
        <v>3.6060058554906502E-2</v>
      </c>
      <c r="D11" s="20">
        <v>3.2111191656381703E-2</v>
      </c>
      <c r="E11" s="20">
        <v>4.00221491166824E-2</v>
      </c>
      <c r="F11" s="20"/>
      <c r="G11" s="20">
        <v>5.8400848131545398E-2</v>
      </c>
      <c r="H11" s="20">
        <v>4.3980257465164999E-2</v>
      </c>
      <c r="I11" s="20">
        <v>4.4196085644877203E-2</v>
      </c>
      <c r="J11" s="20">
        <v>1.8708543630844902E-2</v>
      </c>
      <c r="K11" s="20">
        <v>3.4999819639195601E-2</v>
      </c>
      <c r="L11" s="20">
        <v>2.2998208092702199E-2</v>
      </c>
      <c r="M11" s="20"/>
      <c r="N11" s="20">
        <v>2.84724184988705E-2</v>
      </c>
      <c r="O11" s="20">
        <v>3.25654877071236E-2</v>
      </c>
      <c r="P11" s="20">
        <v>4.90753665321398E-2</v>
      </c>
      <c r="Q11" s="20">
        <v>3.4813682689031802E-2</v>
      </c>
      <c r="R11" s="20"/>
      <c r="S11" s="20">
        <v>4.8191713323645399E-2</v>
      </c>
      <c r="T11" s="20">
        <v>3.0012118205695999E-2</v>
      </c>
      <c r="U11" s="20">
        <v>2.2908327043518299E-2</v>
      </c>
      <c r="V11" s="20">
        <v>2.4839298452598E-2</v>
      </c>
      <c r="W11" s="20">
        <v>1.9177782717395401E-2</v>
      </c>
      <c r="X11" s="20">
        <v>4.3616657347881997E-2</v>
      </c>
      <c r="Y11" s="20">
        <v>2.1181223829538302E-2</v>
      </c>
      <c r="Z11" s="20">
        <v>6.5525041071644197E-2</v>
      </c>
      <c r="AA11" s="20">
        <v>4.1201375172724999E-2</v>
      </c>
      <c r="AB11" s="20">
        <v>2.4127615113116299E-2</v>
      </c>
      <c r="AC11" s="20">
        <v>8.3943785733146897E-2</v>
      </c>
      <c r="AD11" s="20">
        <v>2.8147713510603699E-2</v>
      </c>
      <c r="AE11" s="20"/>
      <c r="AF11" s="20">
        <v>2.4077743452352501E-2</v>
      </c>
      <c r="AG11" s="20">
        <v>4.3052761867767901E-2</v>
      </c>
      <c r="AH11" s="20">
        <v>2.73849479505969E-2</v>
      </c>
      <c r="AI11" s="20">
        <v>3.5448037064747397E-2</v>
      </c>
      <c r="AJ11" s="20">
        <v>6.2796256186264499E-2</v>
      </c>
      <c r="AK11" s="20"/>
      <c r="AL11" s="20">
        <v>3.5386274991875799E-2</v>
      </c>
      <c r="AM11" s="20">
        <v>4.8026028730746503E-2</v>
      </c>
      <c r="AN11" s="20">
        <v>2.4566254333994401E-2</v>
      </c>
      <c r="AO11" s="20"/>
      <c r="AP11" s="20">
        <v>3.70985922266205E-2</v>
      </c>
      <c r="AQ11" s="20">
        <v>3.2435029664273203E-2</v>
      </c>
      <c r="AR11" s="20"/>
      <c r="AS11" s="20">
        <v>3.5219380073053398E-2</v>
      </c>
      <c r="AT11" s="20">
        <v>3.6676598317745598E-2</v>
      </c>
      <c r="AU11" s="20"/>
      <c r="AV11" s="20">
        <v>5.2520687740351298E-2</v>
      </c>
      <c r="AW11" s="20">
        <v>2.9734830146812299E-2</v>
      </c>
      <c r="AX11" s="20"/>
      <c r="AY11" s="20">
        <v>3.3702580135477701E-2</v>
      </c>
      <c r="AZ11" s="20">
        <v>2.6339760855050801E-2</v>
      </c>
      <c r="BA11" s="20"/>
      <c r="BB11" s="20">
        <v>3.8195344978535703E-2</v>
      </c>
      <c r="BC11" s="20">
        <v>2.1500238739135698E-2</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BC16"/>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111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103</v>
      </c>
      <c r="C9" s="14">
        <v>0.22884531473918099</v>
      </c>
      <c r="D9" s="14">
        <v>0.232882523635801</v>
      </c>
      <c r="E9" s="14">
        <v>0.22455941547931599</v>
      </c>
      <c r="F9" s="14"/>
      <c r="G9" s="14">
        <v>0.19208322427774299</v>
      </c>
      <c r="H9" s="14">
        <v>0.24655833904079399</v>
      </c>
      <c r="I9" s="14">
        <v>0.23277190221577099</v>
      </c>
      <c r="J9" s="14">
        <v>0.19309568441196201</v>
      </c>
      <c r="K9" s="14">
        <v>0.18970379522314301</v>
      </c>
      <c r="L9" s="14">
        <v>0.290825741248597</v>
      </c>
      <c r="M9" s="14"/>
      <c r="N9" s="14">
        <v>0.35864536995849799</v>
      </c>
      <c r="O9" s="14">
        <v>0.214709855557877</v>
      </c>
      <c r="P9" s="14">
        <v>0.19448984368403299</v>
      </c>
      <c r="Q9" s="14">
        <v>0.1313682620685</v>
      </c>
      <c r="R9" s="14"/>
      <c r="S9" s="14">
        <v>0.34844053229651301</v>
      </c>
      <c r="T9" s="14">
        <v>0.204822283985552</v>
      </c>
      <c r="U9" s="14">
        <v>0.26296054640862598</v>
      </c>
      <c r="V9" s="14">
        <v>0.221272698432533</v>
      </c>
      <c r="W9" s="14">
        <v>0.20320467347815799</v>
      </c>
      <c r="X9" s="14">
        <v>0.19528932638480101</v>
      </c>
      <c r="Y9" s="14">
        <v>0.17837115255417699</v>
      </c>
      <c r="Z9" s="14">
        <v>0.18578731438464599</v>
      </c>
      <c r="AA9" s="14">
        <v>0.21506392720947801</v>
      </c>
      <c r="AB9" s="14">
        <v>0.25423745594061098</v>
      </c>
      <c r="AC9" s="14">
        <v>0.185683055378283</v>
      </c>
      <c r="AD9" s="14">
        <v>0.107174685333251</v>
      </c>
      <c r="AE9" s="14"/>
      <c r="AF9" s="14">
        <v>0.27640561380461498</v>
      </c>
      <c r="AG9" s="14">
        <v>0.26521341976398499</v>
      </c>
      <c r="AH9" s="14">
        <v>0.29536007900469702</v>
      </c>
      <c r="AI9" s="14">
        <v>0.194194339474314</v>
      </c>
      <c r="AJ9" s="14">
        <v>0.208672041029867</v>
      </c>
      <c r="AK9" s="14"/>
      <c r="AL9" s="14">
        <v>0.214295811933536</v>
      </c>
      <c r="AM9" s="14">
        <v>0.40709765001631898</v>
      </c>
      <c r="AN9" s="14">
        <v>0.122449090654684</v>
      </c>
      <c r="AO9" s="14"/>
      <c r="AP9" s="14">
        <v>0.223681972901976</v>
      </c>
      <c r="AQ9" s="14">
        <v>0.23566478210525901</v>
      </c>
      <c r="AR9" s="14"/>
      <c r="AS9" s="14">
        <v>0.22316332611543799</v>
      </c>
      <c r="AT9" s="14">
        <v>0.24319986838551799</v>
      </c>
      <c r="AU9" s="14"/>
      <c r="AV9" s="14">
        <v>0.33654273723661399</v>
      </c>
      <c r="AW9" s="14">
        <v>0.19917289931398299</v>
      </c>
      <c r="AX9" s="14"/>
      <c r="AY9" s="14">
        <v>0.25066666475025501</v>
      </c>
      <c r="AZ9" s="14">
        <v>0.166828673676923</v>
      </c>
      <c r="BA9" s="14"/>
      <c r="BB9" s="14">
        <v>0.24880084088974599</v>
      </c>
      <c r="BC9" s="14">
        <v>0.185478238975849</v>
      </c>
    </row>
    <row r="10" spans="2:55" x14ac:dyDescent="0.35">
      <c r="B10" s="15" t="s">
        <v>104</v>
      </c>
      <c r="C10" s="14">
        <v>0.74001598780635502</v>
      </c>
      <c r="D10" s="14">
        <v>0.73455769012968897</v>
      </c>
      <c r="E10" s="14">
        <v>0.74559789691881395</v>
      </c>
      <c r="F10" s="14"/>
      <c r="G10" s="14">
        <v>0.74924415396400701</v>
      </c>
      <c r="H10" s="14">
        <v>0.70768388067542198</v>
      </c>
      <c r="I10" s="14">
        <v>0.73459275343002906</v>
      </c>
      <c r="J10" s="14">
        <v>0.77685412061227199</v>
      </c>
      <c r="K10" s="14">
        <v>0.79291131528768699</v>
      </c>
      <c r="L10" s="14">
        <v>0.69933207495277205</v>
      </c>
      <c r="M10" s="14"/>
      <c r="N10" s="14">
        <v>0.61245785096478</v>
      </c>
      <c r="O10" s="14">
        <v>0.75288748162274899</v>
      </c>
      <c r="P10" s="14">
        <v>0.77763389467353505</v>
      </c>
      <c r="Q10" s="14">
        <v>0.83327264442931603</v>
      </c>
      <c r="R10" s="14"/>
      <c r="S10" s="14">
        <v>0.60745657916157603</v>
      </c>
      <c r="T10" s="14">
        <v>0.76570613915654795</v>
      </c>
      <c r="U10" s="14">
        <v>0.70662735025266699</v>
      </c>
      <c r="V10" s="14">
        <v>0.75464557444634806</v>
      </c>
      <c r="W10" s="14">
        <v>0.75240239980695101</v>
      </c>
      <c r="X10" s="14">
        <v>0.76531023661913899</v>
      </c>
      <c r="Y10" s="14">
        <v>0.80832864184283304</v>
      </c>
      <c r="Z10" s="14">
        <v>0.78845456400587499</v>
      </c>
      <c r="AA10" s="14">
        <v>0.74159425501145604</v>
      </c>
      <c r="AB10" s="14">
        <v>0.72571228438191704</v>
      </c>
      <c r="AC10" s="14">
        <v>0.78992617571745505</v>
      </c>
      <c r="AD10" s="14">
        <v>0.89282531466674897</v>
      </c>
      <c r="AE10" s="14"/>
      <c r="AF10" s="14">
        <v>0.696171330590727</v>
      </c>
      <c r="AG10" s="14">
        <v>0.69723180388978701</v>
      </c>
      <c r="AH10" s="14">
        <v>0.67977195310496097</v>
      </c>
      <c r="AI10" s="14">
        <v>0.77667466278866704</v>
      </c>
      <c r="AJ10" s="14">
        <v>0.73922438913164501</v>
      </c>
      <c r="AK10" s="14"/>
      <c r="AL10" s="14">
        <v>0.75353310515705796</v>
      </c>
      <c r="AM10" s="14">
        <v>0.557978440473889</v>
      </c>
      <c r="AN10" s="14">
        <v>0.86794046199227104</v>
      </c>
      <c r="AO10" s="14"/>
      <c r="AP10" s="14">
        <v>0.74674300949596395</v>
      </c>
      <c r="AQ10" s="14">
        <v>0.73446418048137396</v>
      </c>
      <c r="AR10" s="14"/>
      <c r="AS10" s="14">
        <v>0.74005548946733402</v>
      </c>
      <c r="AT10" s="14">
        <v>0.73185143720454804</v>
      </c>
      <c r="AU10" s="14"/>
      <c r="AV10" s="14">
        <v>0.62278436421744898</v>
      </c>
      <c r="AW10" s="14">
        <v>0.77602351704597206</v>
      </c>
      <c r="AX10" s="14"/>
      <c r="AY10" s="14">
        <v>0.71477633798329498</v>
      </c>
      <c r="AZ10" s="14">
        <v>0.81872228092740096</v>
      </c>
      <c r="BA10" s="14"/>
      <c r="BB10" s="14">
        <v>0.71642079496162603</v>
      </c>
      <c r="BC10" s="14">
        <v>0.78787737820066095</v>
      </c>
    </row>
    <row r="11" spans="2:55" x14ac:dyDescent="0.35">
      <c r="B11" s="15" t="s">
        <v>105</v>
      </c>
      <c r="C11" s="20">
        <v>3.1138697454464102E-2</v>
      </c>
      <c r="D11" s="20">
        <v>3.2559786234510703E-2</v>
      </c>
      <c r="E11" s="20">
        <v>2.9842687601870602E-2</v>
      </c>
      <c r="F11" s="20"/>
      <c r="G11" s="20">
        <v>5.8672621758249201E-2</v>
      </c>
      <c r="H11" s="20">
        <v>4.5757780283783502E-2</v>
      </c>
      <c r="I11" s="20">
        <v>3.2635344354200103E-2</v>
      </c>
      <c r="J11" s="20">
        <v>3.0050194975765401E-2</v>
      </c>
      <c r="K11" s="20">
        <v>1.7384889489170201E-2</v>
      </c>
      <c r="L11" s="20">
        <v>9.8421837986313997E-3</v>
      </c>
      <c r="M11" s="20"/>
      <c r="N11" s="20">
        <v>2.8896779076721599E-2</v>
      </c>
      <c r="O11" s="20">
        <v>3.2402662819373498E-2</v>
      </c>
      <c r="P11" s="20">
        <v>2.7876261642431701E-2</v>
      </c>
      <c r="Q11" s="20">
        <v>3.5359093502183497E-2</v>
      </c>
      <c r="R11" s="20"/>
      <c r="S11" s="20">
        <v>4.4102888541911099E-2</v>
      </c>
      <c r="T11" s="20">
        <v>2.9471576857900601E-2</v>
      </c>
      <c r="U11" s="20">
        <v>3.04121033387065E-2</v>
      </c>
      <c r="V11" s="20">
        <v>2.40817271211188E-2</v>
      </c>
      <c r="W11" s="20">
        <v>4.4392926714890799E-2</v>
      </c>
      <c r="X11" s="20">
        <v>3.9400436996060099E-2</v>
      </c>
      <c r="Y11" s="20">
        <v>1.3300205602989799E-2</v>
      </c>
      <c r="Z11" s="20">
        <v>2.5758121609479299E-2</v>
      </c>
      <c r="AA11" s="20">
        <v>4.3341817779066399E-2</v>
      </c>
      <c r="AB11" s="20">
        <v>2.0050259677472201E-2</v>
      </c>
      <c r="AC11" s="20">
        <v>2.4390768904262498E-2</v>
      </c>
      <c r="AD11" s="20">
        <v>0</v>
      </c>
      <c r="AE11" s="20"/>
      <c r="AF11" s="20">
        <v>2.74230556046581E-2</v>
      </c>
      <c r="AG11" s="20">
        <v>3.7554776346228003E-2</v>
      </c>
      <c r="AH11" s="20">
        <v>2.48679678903421E-2</v>
      </c>
      <c r="AI11" s="20">
        <v>2.9130997737019201E-2</v>
      </c>
      <c r="AJ11" s="20">
        <v>5.2103569838487802E-2</v>
      </c>
      <c r="AK11" s="20"/>
      <c r="AL11" s="20">
        <v>3.2171082909406297E-2</v>
      </c>
      <c r="AM11" s="20">
        <v>3.4923909509791802E-2</v>
      </c>
      <c r="AN11" s="20">
        <v>9.6104473530447907E-3</v>
      </c>
      <c r="AO11" s="20"/>
      <c r="AP11" s="20">
        <v>2.9575017602060199E-2</v>
      </c>
      <c r="AQ11" s="20">
        <v>2.9871037413367E-2</v>
      </c>
      <c r="AR11" s="20"/>
      <c r="AS11" s="20">
        <v>3.6781184417227997E-2</v>
      </c>
      <c r="AT11" s="20">
        <v>2.4948694409933601E-2</v>
      </c>
      <c r="AU11" s="20"/>
      <c r="AV11" s="20">
        <v>4.0672898545936698E-2</v>
      </c>
      <c r="AW11" s="20">
        <v>2.4803583640045E-2</v>
      </c>
      <c r="AX11" s="20"/>
      <c r="AY11" s="20">
        <v>3.45569972664505E-2</v>
      </c>
      <c r="AZ11" s="20">
        <v>1.44490453956763E-2</v>
      </c>
      <c r="BA11" s="20"/>
      <c r="BB11" s="20">
        <v>3.4778364148627498E-2</v>
      </c>
      <c r="BC11" s="20">
        <v>2.6644382823490399E-2</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BC16"/>
  <sheetViews>
    <sheetView showGridLines="0" topLeftCell="A2"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112</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103</v>
      </c>
      <c r="C9" s="14">
        <v>0.34740543323543899</v>
      </c>
      <c r="D9" s="14">
        <v>0.34980577760882398</v>
      </c>
      <c r="E9" s="14">
        <v>0.34412755361187902</v>
      </c>
      <c r="F9" s="14"/>
      <c r="G9" s="14">
        <v>0.31486564763081798</v>
      </c>
      <c r="H9" s="14">
        <v>0.29942248635068403</v>
      </c>
      <c r="I9" s="14">
        <v>0.32129251064148301</v>
      </c>
      <c r="J9" s="14">
        <v>0.347336877972374</v>
      </c>
      <c r="K9" s="14">
        <v>0.395386928283393</v>
      </c>
      <c r="L9" s="14">
        <v>0.39732858210336203</v>
      </c>
      <c r="M9" s="14"/>
      <c r="N9" s="14">
        <v>0.343635936234921</v>
      </c>
      <c r="O9" s="14">
        <v>0.32500206821222799</v>
      </c>
      <c r="P9" s="14">
        <v>0.37657313179649998</v>
      </c>
      <c r="Q9" s="14">
        <v>0.34976970977879501</v>
      </c>
      <c r="R9" s="14"/>
      <c r="S9" s="14">
        <v>0.32171137749411199</v>
      </c>
      <c r="T9" s="14">
        <v>0.36319787145830001</v>
      </c>
      <c r="U9" s="14">
        <v>0.41624657518103803</v>
      </c>
      <c r="V9" s="14">
        <v>0.31540584662749499</v>
      </c>
      <c r="W9" s="14">
        <v>0.410767625170601</v>
      </c>
      <c r="X9" s="14">
        <v>0.29946365662942298</v>
      </c>
      <c r="Y9" s="14">
        <v>0.39710000923162497</v>
      </c>
      <c r="Z9" s="14">
        <v>0.31741047866189798</v>
      </c>
      <c r="AA9" s="14">
        <v>0.33923254340878201</v>
      </c>
      <c r="AB9" s="14">
        <v>0.377997193032858</v>
      </c>
      <c r="AC9" s="14">
        <v>0.31868939222111498</v>
      </c>
      <c r="AD9" s="14">
        <v>0.202514347192638</v>
      </c>
      <c r="AE9" s="14"/>
      <c r="AF9" s="14">
        <v>0.359251656131369</v>
      </c>
      <c r="AG9" s="14">
        <v>0.36249721867682</v>
      </c>
      <c r="AH9" s="14">
        <v>0.45184860140503802</v>
      </c>
      <c r="AI9" s="14">
        <v>0.31663585344467099</v>
      </c>
      <c r="AJ9" s="14">
        <v>0.35334324597521299</v>
      </c>
      <c r="AK9" s="14"/>
      <c r="AL9" s="14">
        <v>0.350233767096786</v>
      </c>
      <c r="AM9" s="14">
        <v>0.37770981540689802</v>
      </c>
      <c r="AN9" s="14">
        <v>0.25315393795615798</v>
      </c>
      <c r="AO9" s="14"/>
      <c r="AP9" s="14">
        <v>0.30330981135472301</v>
      </c>
      <c r="AQ9" s="14">
        <v>0.38596615117517102</v>
      </c>
      <c r="AR9" s="14"/>
      <c r="AS9" s="14">
        <v>0.32651882910400798</v>
      </c>
      <c r="AT9" s="14">
        <v>0.37795870315151497</v>
      </c>
      <c r="AU9" s="14"/>
      <c r="AV9" s="14">
        <v>0.35213565781758499</v>
      </c>
      <c r="AW9" s="14">
        <v>0.349151755243157</v>
      </c>
      <c r="AX9" s="14"/>
      <c r="AY9" s="14">
        <v>0.34179524872586697</v>
      </c>
      <c r="AZ9" s="14">
        <v>0.40551330894633297</v>
      </c>
      <c r="BA9" s="14"/>
      <c r="BB9" s="14">
        <v>0.34169306119417298</v>
      </c>
      <c r="BC9" s="14">
        <v>0.35367028562096697</v>
      </c>
    </row>
    <row r="10" spans="2:55" x14ac:dyDescent="0.35">
      <c r="B10" s="15" t="s">
        <v>104</v>
      </c>
      <c r="C10" s="14">
        <v>0.617633609052472</v>
      </c>
      <c r="D10" s="14">
        <v>0.61793870155576902</v>
      </c>
      <c r="E10" s="14">
        <v>0.61816680863416695</v>
      </c>
      <c r="F10" s="14"/>
      <c r="G10" s="14">
        <v>0.62105407361864795</v>
      </c>
      <c r="H10" s="14">
        <v>0.65175865106125597</v>
      </c>
      <c r="I10" s="14">
        <v>0.63320986782949196</v>
      </c>
      <c r="J10" s="14">
        <v>0.61918983526971005</v>
      </c>
      <c r="K10" s="14">
        <v>0.58856626404272105</v>
      </c>
      <c r="L10" s="14">
        <v>0.59299989522365604</v>
      </c>
      <c r="M10" s="14"/>
      <c r="N10" s="14">
        <v>0.63744610089915099</v>
      </c>
      <c r="O10" s="14">
        <v>0.63379972031940901</v>
      </c>
      <c r="P10" s="14">
        <v>0.56830434061086199</v>
      </c>
      <c r="Q10" s="14">
        <v>0.62187431773659396</v>
      </c>
      <c r="R10" s="14"/>
      <c r="S10" s="14">
        <v>0.6265575792575</v>
      </c>
      <c r="T10" s="14">
        <v>0.61140779095097497</v>
      </c>
      <c r="U10" s="14">
        <v>0.54777530909136196</v>
      </c>
      <c r="V10" s="14">
        <v>0.63675812378350904</v>
      </c>
      <c r="W10" s="14">
        <v>0.55488410259923004</v>
      </c>
      <c r="X10" s="14">
        <v>0.67283616183446604</v>
      </c>
      <c r="Y10" s="14">
        <v>0.58259313949698799</v>
      </c>
      <c r="Z10" s="14">
        <v>0.65945116453069397</v>
      </c>
      <c r="AA10" s="14">
        <v>0.61809879087841602</v>
      </c>
      <c r="AB10" s="14">
        <v>0.61473065064149901</v>
      </c>
      <c r="AC10" s="14">
        <v>0.62968818015828898</v>
      </c>
      <c r="AD10" s="14">
        <v>0.73598064949026099</v>
      </c>
      <c r="AE10" s="14"/>
      <c r="AF10" s="14">
        <v>0.62089777667309098</v>
      </c>
      <c r="AG10" s="14">
        <v>0.59492571635033498</v>
      </c>
      <c r="AH10" s="14">
        <v>0.52448823277966095</v>
      </c>
      <c r="AI10" s="14">
        <v>0.65415929787112104</v>
      </c>
      <c r="AJ10" s="14">
        <v>0.56326048553093699</v>
      </c>
      <c r="AK10" s="14"/>
      <c r="AL10" s="14">
        <v>0.61912540450340503</v>
      </c>
      <c r="AM10" s="14">
        <v>0.56242575207400902</v>
      </c>
      <c r="AN10" s="14">
        <v>0.69388986488428195</v>
      </c>
      <c r="AO10" s="14"/>
      <c r="AP10" s="14">
        <v>0.66253838451977498</v>
      </c>
      <c r="AQ10" s="14">
        <v>0.58277678268244804</v>
      </c>
      <c r="AR10" s="14"/>
      <c r="AS10" s="14">
        <v>0.63704318612729605</v>
      </c>
      <c r="AT10" s="14">
        <v>0.58836956076006597</v>
      </c>
      <c r="AU10" s="14"/>
      <c r="AV10" s="14">
        <v>0.58964117137716898</v>
      </c>
      <c r="AW10" s="14">
        <v>0.62473823967498299</v>
      </c>
      <c r="AX10" s="14"/>
      <c r="AY10" s="14">
        <v>0.62223943006013505</v>
      </c>
      <c r="AZ10" s="14">
        <v>0.56888596081889897</v>
      </c>
      <c r="BA10" s="14"/>
      <c r="BB10" s="14">
        <v>0.61908881905787405</v>
      </c>
      <c r="BC10" s="14">
        <v>0.63189187855657902</v>
      </c>
    </row>
    <row r="11" spans="2:55" x14ac:dyDescent="0.35">
      <c r="B11" s="15" t="s">
        <v>105</v>
      </c>
      <c r="C11" s="20">
        <v>3.4960957712088202E-2</v>
      </c>
      <c r="D11" s="20">
        <v>3.22555208354076E-2</v>
      </c>
      <c r="E11" s="20">
        <v>3.7705637753954399E-2</v>
      </c>
      <c r="F11" s="20"/>
      <c r="G11" s="20">
        <v>6.4080278750533098E-2</v>
      </c>
      <c r="H11" s="20">
        <v>4.8818862588059599E-2</v>
      </c>
      <c r="I11" s="20">
        <v>4.5497621529024999E-2</v>
      </c>
      <c r="J11" s="20">
        <v>3.34732867579157E-2</v>
      </c>
      <c r="K11" s="20">
        <v>1.6046807673885902E-2</v>
      </c>
      <c r="L11" s="20">
        <v>9.6715226729813999E-3</v>
      </c>
      <c r="M11" s="20"/>
      <c r="N11" s="20">
        <v>1.8917962865927899E-2</v>
      </c>
      <c r="O11" s="20">
        <v>4.1198211468363E-2</v>
      </c>
      <c r="P11" s="20">
        <v>5.5122527592637499E-2</v>
      </c>
      <c r="Q11" s="20">
        <v>2.83559724846109E-2</v>
      </c>
      <c r="R11" s="20"/>
      <c r="S11" s="20">
        <v>5.1731043248387301E-2</v>
      </c>
      <c r="T11" s="20">
        <v>2.5394337590725E-2</v>
      </c>
      <c r="U11" s="20">
        <v>3.5978115727600797E-2</v>
      </c>
      <c r="V11" s="20">
        <v>4.7836029588995903E-2</v>
      </c>
      <c r="W11" s="20">
        <v>3.4348272230169001E-2</v>
      </c>
      <c r="X11" s="20">
        <v>2.7700181536110601E-2</v>
      </c>
      <c r="Y11" s="20">
        <v>2.0306851271387202E-2</v>
      </c>
      <c r="Z11" s="20">
        <v>2.3138356807408202E-2</v>
      </c>
      <c r="AA11" s="20">
        <v>4.2668665712801798E-2</v>
      </c>
      <c r="AB11" s="20">
        <v>7.2721563256434498E-3</v>
      </c>
      <c r="AC11" s="20">
        <v>5.1622427620595199E-2</v>
      </c>
      <c r="AD11" s="20">
        <v>6.1505003317102E-2</v>
      </c>
      <c r="AE11" s="20"/>
      <c r="AF11" s="20">
        <v>1.9850567195540101E-2</v>
      </c>
      <c r="AG11" s="20">
        <v>4.2577064972845302E-2</v>
      </c>
      <c r="AH11" s="20">
        <v>2.3663165815301201E-2</v>
      </c>
      <c r="AI11" s="20">
        <v>2.9204848684208001E-2</v>
      </c>
      <c r="AJ11" s="20">
        <v>8.3396268493850303E-2</v>
      </c>
      <c r="AK11" s="20"/>
      <c r="AL11" s="20">
        <v>3.06408283998084E-2</v>
      </c>
      <c r="AM11" s="20">
        <v>5.9864432519093402E-2</v>
      </c>
      <c r="AN11" s="20">
        <v>5.2956197159559598E-2</v>
      </c>
      <c r="AO11" s="20"/>
      <c r="AP11" s="20">
        <v>3.4151804125502103E-2</v>
      </c>
      <c r="AQ11" s="20">
        <v>3.1257066142380899E-2</v>
      </c>
      <c r="AR11" s="20"/>
      <c r="AS11" s="20">
        <v>3.6437984768696502E-2</v>
      </c>
      <c r="AT11" s="20">
        <v>3.3671736088418801E-2</v>
      </c>
      <c r="AU11" s="20"/>
      <c r="AV11" s="20">
        <v>5.8223170805246097E-2</v>
      </c>
      <c r="AW11" s="20">
        <v>2.61100050818595E-2</v>
      </c>
      <c r="AX11" s="20"/>
      <c r="AY11" s="20">
        <v>3.5965321213998702E-2</v>
      </c>
      <c r="AZ11" s="20">
        <v>2.5600730234768498E-2</v>
      </c>
      <c r="BA11" s="20"/>
      <c r="BB11" s="20">
        <v>3.9218119747952598E-2</v>
      </c>
      <c r="BC11" s="20">
        <v>1.44378358224537E-2</v>
      </c>
    </row>
    <row r="12" spans="2:55" x14ac:dyDescent="0.35">
      <c r="B12" s="16"/>
    </row>
    <row r="13" spans="2:55" x14ac:dyDescent="0.35">
      <c r="B13" t="s">
        <v>81</v>
      </c>
    </row>
    <row r="14" spans="2:55" x14ac:dyDescent="0.35">
      <c r="B14" t="s">
        <v>630</v>
      </c>
    </row>
    <row r="16" spans="2:55" x14ac:dyDescent="0.35">
      <c r="B1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BC30"/>
  <sheetViews>
    <sheetView showGridLines="0" topLeftCell="A9"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130</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113</v>
      </c>
      <c r="C9" s="14">
        <v>0.64938500164272595</v>
      </c>
      <c r="D9" s="14">
        <v>0.62418105855741202</v>
      </c>
      <c r="E9" s="14">
        <v>0.67395072242684495</v>
      </c>
      <c r="F9" s="14"/>
      <c r="G9" s="14">
        <v>0.64090304122388297</v>
      </c>
      <c r="H9" s="14">
        <v>0.67103349648314703</v>
      </c>
      <c r="I9" s="14">
        <v>0.75573650233081202</v>
      </c>
      <c r="J9" s="14">
        <v>0.73866014429864002</v>
      </c>
      <c r="K9" s="14">
        <v>0.66079391434986501</v>
      </c>
      <c r="L9" s="14">
        <v>0.470491282443597</v>
      </c>
      <c r="M9" s="14"/>
      <c r="N9" s="14">
        <v>0.58637153072255399</v>
      </c>
      <c r="O9" s="14">
        <v>0.68636741970416104</v>
      </c>
      <c r="P9" s="14">
        <v>0.61275744699814605</v>
      </c>
      <c r="Q9" s="14">
        <v>0.714174990861281</v>
      </c>
      <c r="R9" s="14"/>
      <c r="S9" s="14">
        <v>0.60926173364875802</v>
      </c>
      <c r="T9" s="14">
        <v>0.63342962810723202</v>
      </c>
      <c r="U9" s="14">
        <v>0.66140600444011199</v>
      </c>
      <c r="V9" s="14">
        <v>0.60236133551922399</v>
      </c>
      <c r="W9" s="14">
        <v>0.66698697310855903</v>
      </c>
      <c r="X9" s="14">
        <v>0.68651566686785004</v>
      </c>
      <c r="Y9" s="14">
        <v>0.636147863065608</v>
      </c>
      <c r="Z9" s="14">
        <v>0.67183125900534801</v>
      </c>
      <c r="AA9" s="14">
        <v>0.66218203187976099</v>
      </c>
      <c r="AB9" s="14">
        <v>0.64880173145604503</v>
      </c>
      <c r="AC9" s="14">
        <v>0.73557999523722495</v>
      </c>
      <c r="AD9" s="14">
        <v>0.67789157588358495</v>
      </c>
      <c r="AE9" s="14"/>
      <c r="AF9" s="14">
        <v>0.53961333096429398</v>
      </c>
      <c r="AG9" s="14">
        <v>0.70557550821461401</v>
      </c>
      <c r="AH9" s="14">
        <v>0.55103711488139995</v>
      </c>
      <c r="AI9" s="14">
        <v>0.57197372552591697</v>
      </c>
      <c r="AJ9" s="14">
        <v>0.70508260614809004</v>
      </c>
      <c r="AK9" s="14"/>
      <c r="AL9" s="14">
        <v>0.66210128056895701</v>
      </c>
      <c r="AM9" s="14">
        <v>0.53374951086907596</v>
      </c>
      <c r="AN9" s="14">
        <v>0.67132002714218897</v>
      </c>
      <c r="AO9" s="14"/>
      <c r="AP9" s="14">
        <v>0.67294893466471695</v>
      </c>
      <c r="AQ9" s="14">
        <v>0.63057107945000701</v>
      </c>
      <c r="AR9" s="14"/>
      <c r="AS9" s="14">
        <v>0.65244597737403698</v>
      </c>
      <c r="AT9" s="14">
        <v>0.63932514748127001</v>
      </c>
      <c r="AU9" s="14"/>
      <c r="AV9" s="14">
        <v>0.61688057753736403</v>
      </c>
      <c r="AW9" s="14">
        <v>0.657850090100778</v>
      </c>
      <c r="AX9" s="14"/>
      <c r="AY9" s="14">
        <v>0.64287106498756197</v>
      </c>
      <c r="AZ9" s="14">
        <v>0.67282196229433699</v>
      </c>
      <c r="BA9" s="14"/>
      <c r="BB9" s="14">
        <v>0.62194011871678101</v>
      </c>
      <c r="BC9" s="14">
        <v>0.74040137880451296</v>
      </c>
    </row>
    <row r="10" spans="2:55" x14ac:dyDescent="0.35">
      <c r="B10" s="15" t="s">
        <v>114</v>
      </c>
      <c r="C10" s="14">
        <v>0.403762323309731</v>
      </c>
      <c r="D10" s="14">
        <v>0.42406095518568299</v>
      </c>
      <c r="E10" s="14">
        <v>0.38512957910433898</v>
      </c>
      <c r="F10" s="14"/>
      <c r="G10" s="14">
        <v>0.206290976822985</v>
      </c>
      <c r="H10" s="14">
        <v>0.312526571767201</v>
      </c>
      <c r="I10" s="14">
        <v>0.36176733653179599</v>
      </c>
      <c r="J10" s="14">
        <v>0.45106222518608102</v>
      </c>
      <c r="K10" s="14">
        <v>0.536158632547582</v>
      </c>
      <c r="L10" s="14">
        <v>0.51601278213242496</v>
      </c>
      <c r="M10" s="14"/>
      <c r="N10" s="14">
        <v>0.32038781833480601</v>
      </c>
      <c r="O10" s="14">
        <v>0.35883135472098299</v>
      </c>
      <c r="P10" s="14">
        <v>0.49081235742968199</v>
      </c>
      <c r="Q10" s="14">
        <v>0.46331114858197198</v>
      </c>
      <c r="R10" s="14"/>
      <c r="S10" s="14">
        <v>0.310600697347024</v>
      </c>
      <c r="T10" s="14">
        <v>0.43524307387625699</v>
      </c>
      <c r="U10" s="14">
        <v>0.46060644564565001</v>
      </c>
      <c r="V10" s="14">
        <v>0.49362140356529199</v>
      </c>
      <c r="W10" s="14">
        <v>0.41368005266125402</v>
      </c>
      <c r="X10" s="14">
        <v>0.39794955927246201</v>
      </c>
      <c r="Y10" s="14">
        <v>0.45133375921859298</v>
      </c>
      <c r="Z10" s="14">
        <v>0.38074650234413698</v>
      </c>
      <c r="AA10" s="14">
        <v>0.40616028470707</v>
      </c>
      <c r="AB10" s="14">
        <v>0.355788603280909</v>
      </c>
      <c r="AC10" s="14">
        <v>0.37262635372213898</v>
      </c>
      <c r="AD10" s="14">
        <v>0.36694693215617302</v>
      </c>
      <c r="AE10" s="14"/>
      <c r="AF10" s="14">
        <v>0.54460185219976898</v>
      </c>
      <c r="AG10" s="14">
        <v>0.28752601621604901</v>
      </c>
      <c r="AH10" s="14">
        <v>0.30335369968587</v>
      </c>
      <c r="AI10" s="14">
        <v>0.77295088237610599</v>
      </c>
      <c r="AJ10" s="14">
        <v>0.21321307000581499</v>
      </c>
      <c r="AK10" s="14"/>
      <c r="AL10" s="14">
        <v>0.40344405137161299</v>
      </c>
      <c r="AM10" s="14">
        <v>0.38245983474144302</v>
      </c>
      <c r="AN10" s="14">
        <v>0.44602767032109297</v>
      </c>
      <c r="AO10" s="14"/>
      <c r="AP10" s="14">
        <v>0.39319108614922099</v>
      </c>
      <c r="AQ10" s="14">
        <v>0.41530733653731899</v>
      </c>
      <c r="AR10" s="14"/>
      <c r="AS10" s="14">
        <v>0.39285201967903699</v>
      </c>
      <c r="AT10" s="14">
        <v>0.42956065328013598</v>
      </c>
      <c r="AU10" s="14"/>
      <c r="AV10" s="14">
        <v>0.34200407653180498</v>
      </c>
      <c r="AW10" s="14">
        <v>0.42578340617462401</v>
      </c>
      <c r="AX10" s="14"/>
      <c r="AY10" s="14">
        <v>0.38750861625430599</v>
      </c>
      <c r="AZ10" s="14">
        <v>0.45971900376240499</v>
      </c>
      <c r="BA10" s="14"/>
      <c r="BB10" s="14">
        <v>0.40090912871958201</v>
      </c>
      <c r="BC10" s="14">
        <v>0.40846466409841198</v>
      </c>
    </row>
    <row r="11" spans="2:55" x14ac:dyDescent="0.35">
      <c r="B11" s="15" t="s">
        <v>115</v>
      </c>
      <c r="C11" s="14">
        <v>0.33575156309454302</v>
      </c>
      <c r="D11" s="14">
        <v>0.36426563750227398</v>
      </c>
      <c r="E11" s="14">
        <v>0.30889649811232001</v>
      </c>
      <c r="F11" s="14"/>
      <c r="G11" s="14">
        <v>0.24790918845313401</v>
      </c>
      <c r="H11" s="14">
        <v>0.32200342798284398</v>
      </c>
      <c r="I11" s="14">
        <v>0.33048172259932301</v>
      </c>
      <c r="J11" s="14">
        <v>0.32310907996799898</v>
      </c>
      <c r="K11" s="14">
        <v>0.33287887252420201</v>
      </c>
      <c r="L11" s="14">
        <v>0.42164674814094599</v>
      </c>
      <c r="M11" s="14"/>
      <c r="N11" s="14">
        <v>0.39586340146631199</v>
      </c>
      <c r="O11" s="14">
        <v>0.35847514479856202</v>
      </c>
      <c r="P11" s="14">
        <v>0.253116605930851</v>
      </c>
      <c r="Q11" s="14">
        <v>0.31861579921851502</v>
      </c>
      <c r="R11" s="14"/>
      <c r="S11" s="14">
        <v>0.29916037589505001</v>
      </c>
      <c r="T11" s="14">
        <v>0.35396477911482999</v>
      </c>
      <c r="U11" s="14">
        <v>0.36093904041344299</v>
      </c>
      <c r="V11" s="14">
        <v>0.33069763936583702</v>
      </c>
      <c r="W11" s="14">
        <v>0.37855821246756399</v>
      </c>
      <c r="X11" s="14">
        <v>0.28769673341804902</v>
      </c>
      <c r="Y11" s="14">
        <v>0.28288602066552399</v>
      </c>
      <c r="Z11" s="14">
        <v>0.34801303155512198</v>
      </c>
      <c r="AA11" s="14">
        <v>0.34755672345143002</v>
      </c>
      <c r="AB11" s="14">
        <v>0.381181724779871</v>
      </c>
      <c r="AC11" s="14">
        <v>0.30561846703478102</v>
      </c>
      <c r="AD11" s="14">
        <v>0.41417099228466697</v>
      </c>
      <c r="AE11" s="14"/>
      <c r="AF11" s="14">
        <v>0.40086922657843199</v>
      </c>
      <c r="AG11" s="14">
        <v>0.34807755545422298</v>
      </c>
      <c r="AH11" s="14">
        <v>0.34033442329372798</v>
      </c>
      <c r="AI11" s="14">
        <v>0.30094999617934598</v>
      </c>
      <c r="AJ11" s="14">
        <v>0.21563440303843401</v>
      </c>
      <c r="AK11" s="14"/>
      <c r="AL11" s="14">
        <v>0.33902467197729702</v>
      </c>
      <c r="AM11" s="14">
        <v>0.28024384473435099</v>
      </c>
      <c r="AN11" s="14">
        <v>0.386949203475141</v>
      </c>
      <c r="AO11" s="14"/>
      <c r="AP11" s="14">
        <v>0.32772717814163999</v>
      </c>
      <c r="AQ11" s="14">
        <v>0.349002796981709</v>
      </c>
      <c r="AR11" s="14"/>
      <c r="AS11" s="14">
        <v>0.33693010524515199</v>
      </c>
      <c r="AT11" s="14">
        <v>0.33631396977022898</v>
      </c>
      <c r="AU11" s="14"/>
      <c r="AV11" s="14">
        <v>0.33038194032379598</v>
      </c>
      <c r="AW11" s="14">
        <v>0.34396169155570699</v>
      </c>
      <c r="AX11" s="14"/>
      <c r="AY11" s="14">
        <v>0.33893430552425802</v>
      </c>
      <c r="AZ11" s="14">
        <v>0.33161795137802103</v>
      </c>
      <c r="BA11" s="14"/>
      <c r="BB11" s="14">
        <v>0.35766394492890802</v>
      </c>
      <c r="BC11" s="14">
        <v>0.28843725552315802</v>
      </c>
    </row>
    <row r="12" spans="2:55" x14ac:dyDescent="0.35">
      <c r="B12" s="15" t="s">
        <v>116</v>
      </c>
      <c r="C12" s="14">
        <v>0.23057844477196901</v>
      </c>
      <c r="D12" s="14">
        <v>0.19353395175889501</v>
      </c>
      <c r="E12" s="14">
        <v>0.26550408347186399</v>
      </c>
      <c r="F12" s="14"/>
      <c r="G12" s="14">
        <v>0.20947916658685301</v>
      </c>
      <c r="H12" s="14">
        <v>0.17735130006626701</v>
      </c>
      <c r="I12" s="14">
        <v>0.22699593496665199</v>
      </c>
      <c r="J12" s="14">
        <v>0.26969259874678703</v>
      </c>
      <c r="K12" s="14">
        <v>0.22007492568282699</v>
      </c>
      <c r="L12" s="14">
        <v>0.26625583218483101</v>
      </c>
      <c r="M12" s="14"/>
      <c r="N12" s="14">
        <v>0.24420476776018199</v>
      </c>
      <c r="O12" s="14">
        <v>0.26344927135155999</v>
      </c>
      <c r="P12" s="14">
        <v>0.227267547969003</v>
      </c>
      <c r="Q12" s="14">
        <v>0.18643370219199601</v>
      </c>
      <c r="R12" s="14"/>
      <c r="S12" s="14">
        <v>0.179813224000438</v>
      </c>
      <c r="T12" s="14">
        <v>0.228980942934079</v>
      </c>
      <c r="U12" s="14">
        <v>0.20894679275216901</v>
      </c>
      <c r="V12" s="14">
        <v>0.20429185776051001</v>
      </c>
      <c r="W12" s="14">
        <v>0.23781989809162299</v>
      </c>
      <c r="X12" s="14">
        <v>0.28072734770021301</v>
      </c>
      <c r="Y12" s="14">
        <v>0.26882695911555599</v>
      </c>
      <c r="Z12" s="14">
        <v>0.24108700386714599</v>
      </c>
      <c r="AA12" s="14">
        <v>0.236635056026577</v>
      </c>
      <c r="AB12" s="14">
        <v>0.23057262387164101</v>
      </c>
      <c r="AC12" s="14">
        <v>0.28859683254512303</v>
      </c>
      <c r="AD12" s="14">
        <v>0.20865460857051499</v>
      </c>
      <c r="AE12" s="14"/>
      <c r="AF12" s="14">
        <v>0.197456195424695</v>
      </c>
      <c r="AG12" s="14">
        <v>0.25952321500764902</v>
      </c>
      <c r="AH12" s="14">
        <v>0.25851584860183302</v>
      </c>
      <c r="AI12" s="14">
        <v>0.165588437171689</v>
      </c>
      <c r="AJ12" s="14">
        <v>0.34171848827075701</v>
      </c>
      <c r="AK12" s="14"/>
      <c r="AL12" s="14">
        <v>0.23669870851465</v>
      </c>
      <c r="AM12" s="14">
        <v>0.22483951585546899</v>
      </c>
      <c r="AN12" s="14">
        <v>0.15281331758710101</v>
      </c>
      <c r="AO12" s="14"/>
      <c r="AP12" s="14">
        <v>0.215101320336885</v>
      </c>
      <c r="AQ12" s="14">
        <v>0.24441818485677999</v>
      </c>
      <c r="AR12" s="14"/>
      <c r="AS12" s="14">
        <v>0.21367570134607999</v>
      </c>
      <c r="AT12" s="14">
        <v>0.26028568470531499</v>
      </c>
      <c r="AU12" s="14"/>
      <c r="AV12" s="14">
        <v>0.23736058520269801</v>
      </c>
      <c r="AW12" s="14">
        <v>0.22919300770419701</v>
      </c>
      <c r="AX12" s="14"/>
      <c r="AY12" s="14">
        <v>0.222638797188907</v>
      </c>
      <c r="AZ12" s="14">
        <v>0.21856711693702599</v>
      </c>
      <c r="BA12" s="14"/>
      <c r="BB12" s="14">
        <v>0.22375526715150801</v>
      </c>
      <c r="BC12" s="14">
        <v>0.230880550610847</v>
      </c>
    </row>
    <row r="13" spans="2:55" x14ac:dyDescent="0.35">
      <c r="B13" s="15" t="s">
        <v>117</v>
      </c>
      <c r="C13" s="14">
        <v>0.20579680623403401</v>
      </c>
      <c r="D13" s="14">
        <v>0.168820425458623</v>
      </c>
      <c r="E13" s="14">
        <v>0.24149173192473899</v>
      </c>
      <c r="F13" s="14"/>
      <c r="G13" s="14">
        <v>0.12996060803977999</v>
      </c>
      <c r="H13" s="14">
        <v>0.212102082196749</v>
      </c>
      <c r="I13" s="14">
        <v>0.16315075832021</v>
      </c>
      <c r="J13" s="14">
        <v>0.20231158551112799</v>
      </c>
      <c r="K13" s="14">
        <v>0.245180705506405</v>
      </c>
      <c r="L13" s="14">
        <v>0.26193406854749302</v>
      </c>
      <c r="M13" s="14"/>
      <c r="N13" s="14">
        <v>0.23377651036987601</v>
      </c>
      <c r="O13" s="14">
        <v>0.19754278764559299</v>
      </c>
      <c r="P13" s="14">
        <v>0.19274086768926499</v>
      </c>
      <c r="Q13" s="14">
        <v>0.19535342046338899</v>
      </c>
      <c r="R13" s="14"/>
      <c r="S13" s="14">
        <v>0.19348452347784101</v>
      </c>
      <c r="T13" s="14">
        <v>0.21966394337846401</v>
      </c>
      <c r="U13" s="14">
        <v>0.22062170941755899</v>
      </c>
      <c r="V13" s="14">
        <v>0.20181351239864501</v>
      </c>
      <c r="W13" s="14">
        <v>0.17793652078491701</v>
      </c>
      <c r="X13" s="14">
        <v>0.18559291979200099</v>
      </c>
      <c r="Y13" s="14">
        <v>0.140389932644754</v>
      </c>
      <c r="Z13" s="14">
        <v>0.17678785410884601</v>
      </c>
      <c r="AA13" s="14">
        <v>0.17585566254489801</v>
      </c>
      <c r="AB13" s="14">
        <v>0.23489162111230599</v>
      </c>
      <c r="AC13" s="14">
        <v>0.23151030029302599</v>
      </c>
      <c r="AD13" s="14">
        <v>0.491328999876256</v>
      </c>
      <c r="AE13" s="14"/>
      <c r="AF13" s="14">
        <v>0.172560962770999</v>
      </c>
      <c r="AG13" s="14">
        <v>0.23721077864533299</v>
      </c>
      <c r="AH13" s="14">
        <v>0.28462079073504798</v>
      </c>
      <c r="AI13" s="14">
        <v>0.10855094693777401</v>
      </c>
      <c r="AJ13" s="14">
        <v>0.13292537693054801</v>
      </c>
      <c r="AK13" s="14"/>
      <c r="AL13" s="14">
        <v>0.21496672453354501</v>
      </c>
      <c r="AM13" s="14">
        <v>0.14803057030915501</v>
      </c>
      <c r="AN13" s="14">
        <v>0.17628097655109101</v>
      </c>
      <c r="AO13" s="14"/>
      <c r="AP13" s="14">
        <v>0.185336091428037</v>
      </c>
      <c r="AQ13" s="14">
        <v>0.226954386275182</v>
      </c>
      <c r="AR13" s="14"/>
      <c r="AS13" s="14">
        <v>0.180917948429314</v>
      </c>
      <c r="AT13" s="14">
        <v>0.24567742777794499</v>
      </c>
      <c r="AU13" s="14"/>
      <c r="AV13" s="14">
        <v>0.19110470831337101</v>
      </c>
      <c r="AW13" s="14">
        <v>0.212345727857466</v>
      </c>
      <c r="AX13" s="14"/>
      <c r="AY13" s="14">
        <v>0.201200168032832</v>
      </c>
      <c r="AZ13" s="14">
        <v>0.28867431862606102</v>
      </c>
      <c r="BA13" s="14"/>
      <c r="BB13" s="14">
        <v>0.204710219069764</v>
      </c>
      <c r="BC13" s="14">
        <v>0.205459522957222</v>
      </c>
    </row>
    <row r="14" spans="2:55" x14ac:dyDescent="0.35">
      <c r="B14" s="15" t="s">
        <v>118</v>
      </c>
      <c r="C14" s="14">
        <v>0.17861475559631201</v>
      </c>
      <c r="D14" s="14">
        <v>0.18705620482037699</v>
      </c>
      <c r="E14" s="14">
        <v>0.17089759331059801</v>
      </c>
      <c r="F14" s="14"/>
      <c r="G14" s="14">
        <v>0.197623114450514</v>
      </c>
      <c r="H14" s="14">
        <v>0.20891523769291001</v>
      </c>
      <c r="I14" s="14">
        <v>0.195337376160333</v>
      </c>
      <c r="J14" s="14">
        <v>0.18347212683019501</v>
      </c>
      <c r="K14" s="14">
        <v>0.15563423934746001</v>
      </c>
      <c r="L14" s="14">
        <v>0.13909273886394699</v>
      </c>
      <c r="M14" s="14"/>
      <c r="N14" s="14">
        <v>0.164043294370771</v>
      </c>
      <c r="O14" s="14">
        <v>0.18171220150454101</v>
      </c>
      <c r="P14" s="14">
        <v>0.18608022975556801</v>
      </c>
      <c r="Q14" s="14">
        <v>0.18406387767747201</v>
      </c>
      <c r="R14" s="14"/>
      <c r="S14" s="14">
        <v>0.274965101571152</v>
      </c>
      <c r="T14" s="14">
        <v>0.17485452423546</v>
      </c>
      <c r="U14" s="14">
        <v>0.13897684542802</v>
      </c>
      <c r="V14" s="14">
        <v>0.174110536436552</v>
      </c>
      <c r="W14" s="14">
        <v>0.16629680675545699</v>
      </c>
      <c r="X14" s="14">
        <v>0.157792708959067</v>
      </c>
      <c r="Y14" s="14">
        <v>0.23529254509863801</v>
      </c>
      <c r="Z14" s="14">
        <v>0.18895904285715101</v>
      </c>
      <c r="AA14" s="14">
        <v>0.16814562973055</v>
      </c>
      <c r="AB14" s="14">
        <v>0.137112057001362</v>
      </c>
      <c r="AC14" s="14">
        <v>0.151811365621174</v>
      </c>
      <c r="AD14" s="14">
        <v>0</v>
      </c>
      <c r="AE14" s="14"/>
      <c r="AF14" s="14">
        <v>0.19763455629263699</v>
      </c>
      <c r="AG14" s="14">
        <v>0.152054049944746</v>
      </c>
      <c r="AH14" s="14">
        <v>0.164724181563006</v>
      </c>
      <c r="AI14" s="14">
        <v>0.256156585947657</v>
      </c>
      <c r="AJ14" s="14">
        <v>0.208343912868101</v>
      </c>
      <c r="AK14" s="14"/>
      <c r="AL14" s="14">
        <v>0.17887933713226101</v>
      </c>
      <c r="AM14" s="14">
        <v>0.178141972229377</v>
      </c>
      <c r="AN14" s="14">
        <v>0.17565050498151899</v>
      </c>
      <c r="AO14" s="14"/>
      <c r="AP14" s="14">
        <v>0.175345171813271</v>
      </c>
      <c r="AQ14" s="14">
        <v>0.176738958975903</v>
      </c>
      <c r="AR14" s="14"/>
      <c r="AS14" s="14">
        <v>0.186050790140975</v>
      </c>
      <c r="AT14" s="14">
        <v>0.169807269251391</v>
      </c>
      <c r="AU14" s="14"/>
      <c r="AV14" s="14">
        <v>0.189139547677043</v>
      </c>
      <c r="AW14" s="14">
        <v>0.17046420527044401</v>
      </c>
      <c r="AX14" s="14"/>
      <c r="AY14" s="14">
        <v>0.178019304102703</v>
      </c>
      <c r="AZ14" s="14">
        <v>0.203635137120525</v>
      </c>
      <c r="BA14" s="14"/>
      <c r="BB14" s="14">
        <v>0.17239679807921299</v>
      </c>
      <c r="BC14" s="14">
        <v>0.21515872415287299</v>
      </c>
    </row>
    <row r="15" spans="2:55" x14ac:dyDescent="0.35">
      <c r="B15" s="15" t="s">
        <v>119</v>
      </c>
      <c r="C15" s="14">
        <v>0.149661390059079</v>
      </c>
      <c r="D15" s="14">
        <v>0.145909239096741</v>
      </c>
      <c r="E15" s="14">
        <v>0.15274854211417699</v>
      </c>
      <c r="F15" s="14"/>
      <c r="G15" s="14">
        <v>0.18915563645710201</v>
      </c>
      <c r="H15" s="14">
        <v>0.18622213202867099</v>
      </c>
      <c r="I15" s="14">
        <v>0.16077769473785899</v>
      </c>
      <c r="J15" s="14">
        <v>0.15342203757082101</v>
      </c>
      <c r="K15" s="14">
        <v>0.138636428538816</v>
      </c>
      <c r="L15" s="14">
        <v>8.8887106321983295E-2</v>
      </c>
      <c r="M15" s="14"/>
      <c r="N15" s="14">
        <v>0.14095103302783299</v>
      </c>
      <c r="O15" s="14">
        <v>0.14238284668725701</v>
      </c>
      <c r="P15" s="14">
        <v>0.16193765914615199</v>
      </c>
      <c r="Q15" s="14">
        <v>0.15490368037541</v>
      </c>
      <c r="R15" s="14"/>
      <c r="S15" s="14">
        <v>0.20595759471721101</v>
      </c>
      <c r="T15" s="14">
        <v>0.15421286479735</v>
      </c>
      <c r="U15" s="14">
        <v>0.19454790298438901</v>
      </c>
      <c r="V15" s="14">
        <v>0.120643783998854</v>
      </c>
      <c r="W15" s="14">
        <v>0.101444626185755</v>
      </c>
      <c r="X15" s="14">
        <v>9.2079589783300095E-2</v>
      </c>
      <c r="Y15" s="14">
        <v>0.147692533755341</v>
      </c>
      <c r="Z15" s="14">
        <v>0.15305825882080801</v>
      </c>
      <c r="AA15" s="14">
        <v>0.15254431237851701</v>
      </c>
      <c r="AB15" s="14">
        <v>0.161512910494295</v>
      </c>
      <c r="AC15" s="14">
        <v>0.13699566932165499</v>
      </c>
      <c r="AD15" s="14">
        <v>9.5807972654261594E-2</v>
      </c>
      <c r="AE15" s="14"/>
      <c r="AF15" s="14">
        <v>8.1426683110985706E-2</v>
      </c>
      <c r="AG15" s="14">
        <v>0.193873832986169</v>
      </c>
      <c r="AH15" s="14">
        <v>0.15144446829495201</v>
      </c>
      <c r="AI15" s="14">
        <v>9.1514652811438196E-2</v>
      </c>
      <c r="AJ15" s="14">
        <v>0.19671324756740899</v>
      </c>
      <c r="AK15" s="14"/>
      <c r="AL15" s="14">
        <v>0.152122815195462</v>
      </c>
      <c r="AM15" s="14">
        <v>0.139046739401402</v>
      </c>
      <c r="AN15" s="14">
        <v>0.13308402416762399</v>
      </c>
      <c r="AO15" s="14"/>
      <c r="AP15" s="14">
        <v>0.14858806817048401</v>
      </c>
      <c r="AQ15" s="14">
        <v>0.15031450305944399</v>
      </c>
      <c r="AR15" s="14"/>
      <c r="AS15" s="14">
        <v>0.15694116944820999</v>
      </c>
      <c r="AT15" s="14">
        <v>0.14088677599329699</v>
      </c>
      <c r="AU15" s="14"/>
      <c r="AV15" s="14">
        <v>0.155273744808754</v>
      </c>
      <c r="AW15" s="14">
        <v>0.14720472335107099</v>
      </c>
      <c r="AX15" s="14"/>
      <c r="AY15" s="14">
        <v>0.14649400552268199</v>
      </c>
      <c r="AZ15" s="14">
        <v>0.129446360286957</v>
      </c>
      <c r="BA15" s="14"/>
      <c r="BB15" s="14">
        <v>0.146497896972792</v>
      </c>
      <c r="BC15" s="14">
        <v>0.18003153012032999</v>
      </c>
    </row>
    <row r="16" spans="2:55" x14ac:dyDescent="0.35">
      <c r="B16" s="15" t="s">
        <v>120</v>
      </c>
      <c r="C16" s="14">
        <v>0.13888582028207799</v>
      </c>
      <c r="D16" s="14">
        <v>0.13514683425994301</v>
      </c>
      <c r="E16" s="14">
        <v>0.14195894194685099</v>
      </c>
      <c r="F16" s="14"/>
      <c r="G16" s="14">
        <v>0.16202052153902899</v>
      </c>
      <c r="H16" s="14">
        <v>0.128053151512033</v>
      </c>
      <c r="I16" s="14">
        <v>0.12759952203820901</v>
      </c>
      <c r="J16" s="14">
        <v>0.140335764003714</v>
      </c>
      <c r="K16" s="14">
        <v>0.13677630060954099</v>
      </c>
      <c r="L16" s="14">
        <v>0.14185647107083199</v>
      </c>
      <c r="M16" s="14"/>
      <c r="N16" s="14">
        <v>0.17830548807423999</v>
      </c>
      <c r="O16" s="14">
        <v>0.134837430020813</v>
      </c>
      <c r="P16" s="14">
        <v>0.10637828120489801</v>
      </c>
      <c r="Q16" s="14">
        <v>0.12807913917407299</v>
      </c>
      <c r="R16" s="14"/>
      <c r="S16" s="14">
        <v>0.143785845361524</v>
      </c>
      <c r="T16" s="14">
        <v>0.13045322214122901</v>
      </c>
      <c r="U16" s="14">
        <v>0.11335048464609</v>
      </c>
      <c r="V16" s="14">
        <v>0.16160773546928101</v>
      </c>
      <c r="W16" s="14">
        <v>0.11735324674647001</v>
      </c>
      <c r="X16" s="14">
        <v>0.160855760461666</v>
      </c>
      <c r="Y16" s="14">
        <v>0.12577124076251001</v>
      </c>
      <c r="Z16" s="14">
        <v>0.145637891220848</v>
      </c>
      <c r="AA16" s="14">
        <v>0.15257974239915101</v>
      </c>
      <c r="AB16" s="14">
        <v>8.5204802375042701E-2</v>
      </c>
      <c r="AC16" s="14">
        <v>0.212479127489549</v>
      </c>
      <c r="AD16" s="14">
        <v>0.15028224007586199</v>
      </c>
      <c r="AE16" s="14"/>
      <c r="AF16" s="14">
        <v>8.8995776889005895E-2</v>
      </c>
      <c r="AG16" s="14">
        <v>0.18094705910707401</v>
      </c>
      <c r="AH16" s="14">
        <v>0.182123165788388</v>
      </c>
      <c r="AI16" s="14">
        <v>4.3621023802745101E-2</v>
      </c>
      <c r="AJ16" s="14">
        <v>0.295481837131646</v>
      </c>
      <c r="AK16" s="14"/>
      <c r="AL16" s="14">
        <v>0.138803060398833</v>
      </c>
      <c r="AM16" s="14">
        <v>0.15852622457458601</v>
      </c>
      <c r="AN16" s="14">
        <v>0.105322379014735</v>
      </c>
      <c r="AO16" s="14"/>
      <c r="AP16" s="14">
        <v>0.124190306928121</v>
      </c>
      <c r="AQ16" s="14">
        <v>0.148631401984058</v>
      </c>
      <c r="AR16" s="14"/>
      <c r="AS16" s="14">
        <v>0.13643895405579601</v>
      </c>
      <c r="AT16" s="14">
        <v>0.135398392037611</v>
      </c>
      <c r="AU16" s="14"/>
      <c r="AV16" s="14">
        <v>0.14429725611017899</v>
      </c>
      <c r="AW16" s="14">
        <v>0.13544389289620101</v>
      </c>
      <c r="AX16" s="14"/>
      <c r="AY16" s="14">
        <v>0.142146318764765</v>
      </c>
      <c r="AZ16" s="14">
        <v>0.15060854548063299</v>
      </c>
      <c r="BA16" s="14"/>
      <c r="BB16" s="14">
        <v>0.14394163849724101</v>
      </c>
      <c r="BC16" s="14">
        <v>0.13839244669711301</v>
      </c>
    </row>
    <row r="17" spans="2:55" x14ac:dyDescent="0.35">
      <c r="B17" s="15" t="s">
        <v>121</v>
      </c>
      <c r="C17" s="14">
        <v>0.13633223641797701</v>
      </c>
      <c r="D17" s="14">
        <v>0.159156646665397</v>
      </c>
      <c r="E17" s="14">
        <v>0.11444605984143599</v>
      </c>
      <c r="F17" s="14"/>
      <c r="G17" s="14">
        <v>0.156365972453897</v>
      </c>
      <c r="H17" s="14">
        <v>0.223671556526917</v>
      </c>
      <c r="I17" s="14">
        <v>0.14801332795694599</v>
      </c>
      <c r="J17" s="14">
        <v>8.3640681732865499E-2</v>
      </c>
      <c r="K17" s="14">
        <v>0.114652454070648</v>
      </c>
      <c r="L17" s="14">
        <v>9.9485001857538197E-2</v>
      </c>
      <c r="M17" s="14"/>
      <c r="N17" s="14">
        <v>0.179371216489841</v>
      </c>
      <c r="O17" s="14">
        <v>0.119523130456385</v>
      </c>
      <c r="P17" s="14">
        <v>0.14534999151694999</v>
      </c>
      <c r="Q17" s="14">
        <v>0.10050813588282</v>
      </c>
      <c r="R17" s="14"/>
      <c r="S17" s="14">
        <v>0.16467184315842001</v>
      </c>
      <c r="T17" s="14">
        <v>0.108448014135629</v>
      </c>
      <c r="U17" s="14">
        <v>0.126933226966466</v>
      </c>
      <c r="V17" s="14">
        <v>8.6945648925704097E-2</v>
      </c>
      <c r="W17" s="14">
        <v>0.151133963107763</v>
      </c>
      <c r="X17" s="14">
        <v>0.16115466149086699</v>
      </c>
      <c r="Y17" s="14">
        <v>0.14780615959714999</v>
      </c>
      <c r="Z17" s="14">
        <v>0.14721142759570299</v>
      </c>
      <c r="AA17" s="14">
        <v>0.15536697776170599</v>
      </c>
      <c r="AB17" s="14">
        <v>0.16210307798600199</v>
      </c>
      <c r="AC17" s="14">
        <v>8.1399848727628399E-2</v>
      </c>
      <c r="AD17" s="14">
        <v>8.9110577081983694E-2</v>
      </c>
      <c r="AE17" s="14"/>
      <c r="AF17" s="14">
        <v>0.179009657465584</v>
      </c>
      <c r="AG17" s="14">
        <v>0.13686912560838399</v>
      </c>
      <c r="AH17" s="14">
        <v>0.115993765706499</v>
      </c>
      <c r="AI17" s="14">
        <v>0.129455291935866</v>
      </c>
      <c r="AJ17" s="14">
        <v>6.5580221754979198E-2</v>
      </c>
      <c r="AK17" s="14"/>
      <c r="AL17" s="14">
        <v>0.13102098510033</v>
      </c>
      <c r="AM17" s="14">
        <v>0.17914372666456899</v>
      </c>
      <c r="AN17" s="14">
        <v>0.136878319027332</v>
      </c>
      <c r="AO17" s="14"/>
      <c r="AP17" s="14">
        <v>0.15559265198793601</v>
      </c>
      <c r="AQ17" s="14">
        <v>0.119353565262169</v>
      </c>
      <c r="AR17" s="14"/>
      <c r="AS17" s="14">
        <v>0.15751567760221599</v>
      </c>
      <c r="AT17" s="14">
        <v>0.10537616231908201</v>
      </c>
      <c r="AU17" s="14"/>
      <c r="AV17" s="14">
        <v>0.20105552313576699</v>
      </c>
      <c r="AW17" s="14">
        <v>0.11548105902559699</v>
      </c>
      <c r="AX17" s="14"/>
      <c r="AY17" s="14">
        <v>0.154362686433549</v>
      </c>
      <c r="AZ17" s="14">
        <v>6.8734102307393505E-2</v>
      </c>
      <c r="BA17" s="14"/>
      <c r="BB17" s="14">
        <v>0.15179622994480099</v>
      </c>
      <c r="BC17" s="14">
        <v>8.6300146674921696E-2</v>
      </c>
    </row>
    <row r="18" spans="2:55" x14ac:dyDescent="0.35">
      <c r="B18" s="15" t="s">
        <v>122</v>
      </c>
      <c r="C18" s="14">
        <v>0.114857585411914</v>
      </c>
      <c r="D18" s="14">
        <v>0.104796296130773</v>
      </c>
      <c r="E18" s="14">
        <v>0.12502020126029101</v>
      </c>
      <c r="F18" s="14"/>
      <c r="G18" s="14">
        <v>6.6210562803259598E-2</v>
      </c>
      <c r="H18" s="14">
        <v>6.4974353946197702E-2</v>
      </c>
      <c r="I18" s="14">
        <v>8.4911122304776501E-2</v>
      </c>
      <c r="J18" s="14">
        <v>8.6551874645465501E-2</v>
      </c>
      <c r="K18" s="14">
        <v>0.13889274685859501</v>
      </c>
      <c r="L18" s="14">
        <v>0.219151638138921</v>
      </c>
      <c r="M18" s="14"/>
      <c r="N18" s="14">
        <v>0.14471784997399001</v>
      </c>
      <c r="O18" s="14">
        <v>0.12678740579855999</v>
      </c>
      <c r="P18" s="14">
        <v>0.116686332327154</v>
      </c>
      <c r="Q18" s="14">
        <v>6.7604214066093696E-2</v>
      </c>
      <c r="R18" s="14"/>
      <c r="S18" s="14">
        <v>5.8173537188475399E-2</v>
      </c>
      <c r="T18" s="14">
        <v>0.136192896760228</v>
      </c>
      <c r="U18" s="14">
        <v>0.118959404334329</v>
      </c>
      <c r="V18" s="14">
        <v>0.163884259517102</v>
      </c>
      <c r="W18" s="14">
        <v>0.151794774160674</v>
      </c>
      <c r="X18" s="14">
        <v>0.132434344918575</v>
      </c>
      <c r="Y18" s="14">
        <v>0.15108230675293299</v>
      </c>
      <c r="Z18" s="14">
        <v>7.2714945898297606E-2</v>
      </c>
      <c r="AA18" s="14">
        <v>8.9394584534313704E-2</v>
      </c>
      <c r="AB18" s="14">
        <v>0.13497921997576301</v>
      </c>
      <c r="AC18" s="14">
        <v>6.3060168538967301E-2</v>
      </c>
      <c r="AD18" s="14">
        <v>7.0445302648019306E-2</v>
      </c>
      <c r="AE18" s="14"/>
      <c r="AF18" s="14">
        <v>0.22667076860424301</v>
      </c>
      <c r="AG18" s="14">
        <v>6.85534853231895E-2</v>
      </c>
      <c r="AH18" s="14">
        <v>0.10427415891078801</v>
      </c>
      <c r="AI18" s="14">
        <v>0.15013695088822601</v>
      </c>
      <c r="AJ18" s="14">
        <v>7.2557013051916502E-2</v>
      </c>
      <c r="AK18" s="14"/>
      <c r="AL18" s="14">
        <v>0.122861252412265</v>
      </c>
      <c r="AM18" s="14">
        <v>8.8349816065767806E-2</v>
      </c>
      <c r="AN18" s="14">
        <v>4.6785707414177598E-2</v>
      </c>
      <c r="AO18" s="14"/>
      <c r="AP18" s="14">
        <v>0.10609672138406299</v>
      </c>
      <c r="AQ18" s="14">
        <v>0.122152314101016</v>
      </c>
      <c r="AR18" s="14"/>
      <c r="AS18" s="14">
        <v>9.7303103814484301E-2</v>
      </c>
      <c r="AT18" s="14">
        <v>0.14094793614864401</v>
      </c>
      <c r="AU18" s="14"/>
      <c r="AV18" s="14">
        <v>0.10281279247556301</v>
      </c>
      <c r="AW18" s="14">
        <v>0.121005530353093</v>
      </c>
      <c r="AX18" s="14"/>
      <c r="AY18" s="14">
        <v>0.124173463833885</v>
      </c>
      <c r="AZ18" s="14">
        <v>0.109173739677509</v>
      </c>
      <c r="BA18" s="14"/>
      <c r="BB18" s="14">
        <v>0.131644003422277</v>
      </c>
      <c r="BC18" s="14">
        <v>6.8783940126141793E-2</v>
      </c>
    </row>
    <row r="19" spans="2:55" x14ac:dyDescent="0.35">
      <c r="B19" s="15" t="s">
        <v>123</v>
      </c>
      <c r="C19" s="14">
        <v>9.53179089225554E-2</v>
      </c>
      <c r="D19" s="14">
        <v>0.110929263907024</v>
      </c>
      <c r="E19" s="14">
        <v>7.8428450618707402E-2</v>
      </c>
      <c r="F19" s="14"/>
      <c r="G19" s="14">
        <v>0.112613011868034</v>
      </c>
      <c r="H19" s="14">
        <v>8.0239870567354807E-2</v>
      </c>
      <c r="I19" s="14">
        <v>0.100809156650759</v>
      </c>
      <c r="J19" s="14">
        <v>0.101725659202985</v>
      </c>
      <c r="K19" s="14">
        <v>9.8523223050132502E-2</v>
      </c>
      <c r="L19" s="14">
        <v>8.4383185543039696E-2</v>
      </c>
      <c r="M19" s="14"/>
      <c r="N19" s="14">
        <v>0.127909567722233</v>
      </c>
      <c r="O19" s="14">
        <v>7.1307883100148198E-2</v>
      </c>
      <c r="P19" s="14">
        <v>8.5969089900312004E-2</v>
      </c>
      <c r="Q19" s="14">
        <v>9.4072227849822804E-2</v>
      </c>
      <c r="R19" s="14"/>
      <c r="S19" s="14">
        <v>0.13194639609766501</v>
      </c>
      <c r="T19" s="14">
        <v>8.3062933557723401E-2</v>
      </c>
      <c r="U19" s="14">
        <v>7.9315826834066502E-2</v>
      </c>
      <c r="V19" s="14">
        <v>0.10546532680744999</v>
      </c>
      <c r="W19" s="14">
        <v>0.104932781361487</v>
      </c>
      <c r="X19" s="14">
        <v>0.108473454109759</v>
      </c>
      <c r="Y19" s="14">
        <v>6.93967441747744E-2</v>
      </c>
      <c r="Z19" s="14">
        <v>7.3578330111160203E-2</v>
      </c>
      <c r="AA19" s="14">
        <v>0.10301915472053701</v>
      </c>
      <c r="AB19" s="14">
        <v>8.19367028884571E-2</v>
      </c>
      <c r="AC19" s="14">
        <v>6.5470703487113702E-2</v>
      </c>
      <c r="AD19" s="14">
        <v>8.7930311303325806E-2</v>
      </c>
      <c r="AE19" s="14"/>
      <c r="AF19" s="14">
        <v>4.0442956578867498E-2</v>
      </c>
      <c r="AG19" s="14">
        <v>0.107920582955723</v>
      </c>
      <c r="AH19" s="14">
        <v>0.21463734831607001</v>
      </c>
      <c r="AI19" s="14">
        <v>4.7948436479192398E-2</v>
      </c>
      <c r="AJ19" s="14">
        <v>0.151264907020036</v>
      </c>
      <c r="AK19" s="14"/>
      <c r="AL19" s="14">
        <v>8.4082919933120295E-2</v>
      </c>
      <c r="AM19" s="14">
        <v>0.17459236720573301</v>
      </c>
      <c r="AN19" s="14">
        <v>0.116441922096142</v>
      </c>
      <c r="AO19" s="14"/>
      <c r="AP19" s="14">
        <v>0.100096419956516</v>
      </c>
      <c r="AQ19" s="14">
        <v>9.2608793238227002E-2</v>
      </c>
      <c r="AR19" s="14"/>
      <c r="AS19" s="14">
        <v>9.8271896508981701E-2</v>
      </c>
      <c r="AT19" s="14">
        <v>8.6758675375283603E-2</v>
      </c>
      <c r="AU19" s="14"/>
      <c r="AV19" s="14">
        <v>8.1415994170782005E-2</v>
      </c>
      <c r="AW19" s="14">
        <v>9.7953314854806198E-2</v>
      </c>
      <c r="AX19" s="14"/>
      <c r="AY19" s="14">
        <v>9.9919238315294506E-2</v>
      </c>
      <c r="AZ19" s="14">
        <v>0.101178548542371</v>
      </c>
      <c r="BA19" s="14"/>
      <c r="BB19" s="14">
        <v>9.1178009348871797E-2</v>
      </c>
      <c r="BC19" s="14">
        <v>9.97826381658901E-2</v>
      </c>
    </row>
    <row r="20" spans="2:55" ht="29" x14ac:dyDescent="0.35">
      <c r="B20" s="15" t="s">
        <v>124</v>
      </c>
      <c r="C20" s="14">
        <v>6.6271761707003496E-2</v>
      </c>
      <c r="D20" s="14">
        <v>8.1356495980952598E-2</v>
      </c>
      <c r="E20" s="14">
        <v>5.1736972863468303E-2</v>
      </c>
      <c r="F20" s="14"/>
      <c r="G20" s="14">
        <v>3.4646118633342E-2</v>
      </c>
      <c r="H20" s="14">
        <v>4.8913692197046402E-2</v>
      </c>
      <c r="I20" s="14">
        <v>2.7530668921444099E-2</v>
      </c>
      <c r="J20" s="14">
        <v>5.7373518131455199E-2</v>
      </c>
      <c r="K20" s="14">
        <v>8.5107011800239205E-2</v>
      </c>
      <c r="L20" s="14">
        <v>0.12752899981476501</v>
      </c>
      <c r="M20" s="14"/>
      <c r="N20" s="14">
        <v>5.7164826146097802E-2</v>
      </c>
      <c r="O20" s="14">
        <v>7.3246412459570295E-2</v>
      </c>
      <c r="P20" s="14">
        <v>6.1587738071339E-2</v>
      </c>
      <c r="Q20" s="14">
        <v>6.9593757886868599E-2</v>
      </c>
      <c r="R20" s="14"/>
      <c r="S20" s="14">
        <v>7.0834005567476904E-2</v>
      </c>
      <c r="T20" s="14">
        <v>8.0371344080750307E-2</v>
      </c>
      <c r="U20" s="14">
        <v>5.6337937475396699E-2</v>
      </c>
      <c r="V20" s="14">
        <v>5.47142271292601E-2</v>
      </c>
      <c r="W20" s="14">
        <v>5.0677468026904697E-2</v>
      </c>
      <c r="X20" s="14">
        <v>5.7364570833346097E-2</v>
      </c>
      <c r="Y20" s="14">
        <v>6.0233099792398298E-2</v>
      </c>
      <c r="Z20" s="14">
        <v>7.4544624327719994E-2</v>
      </c>
      <c r="AA20" s="14">
        <v>7.9944132235225895E-2</v>
      </c>
      <c r="AB20" s="14">
        <v>5.4262368980843197E-2</v>
      </c>
      <c r="AC20" s="14">
        <v>7.1041092897730904E-2</v>
      </c>
      <c r="AD20" s="14">
        <v>9.0555739325797802E-2</v>
      </c>
      <c r="AE20" s="14"/>
      <c r="AF20" s="14">
        <v>0.109392321483814</v>
      </c>
      <c r="AG20" s="14">
        <v>4.2062529737163103E-2</v>
      </c>
      <c r="AH20" s="14">
        <v>8.8916811896987705E-2</v>
      </c>
      <c r="AI20" s="14">
        <v>7.5516925320081002E-2</v>
      </c>
      <c r="AJ20" s="14">
        <v>2.1535431999801201E-2</v>
      </c>
      <c r="AK20" s="14"/>
      <c r="AL20" s="14">
        <v>6.5847157066874704E-2</v>
      </c>
      <c r="AM20" s="14">
        <v>8.3902107504922205E-2</v>
      </c>
      <c r="AN20" s="14">
        <v>4.1175698961426102E-2</v>
      </c>
      <c r="AO20" s="14"/>
      <c r="AP20" s="14">
        <v>5.6928517727377698E-2</v>
      </c>
      <c r="AQ20" s="14">
        <v>7.1298222480461901E-2</v>
      </c>
      <c r="AR20" s="14"/>
      <c r="AS20" s="14">
        <v>6.25898711403991E-2</v>
      </c>
      <c r="AT20" s="14">
        <v>7.1338049358751904E-2</v>
      </c>
      <c r="AU20" s="14"/>
      <c r="AV20" s="14">
        <v>4.8595324655559498E-2</v>
      </c>
      <c r="AW20" s="14">
        <v>7.3062189674696895E-2</v>
      </c>
      <c r="AX20" s="14"/>
      <c r="AY20" s="14">
        <v>5.72056148754643E-2</v>
      </c>
      <c r="AZ20" s="14">
        <v>7.7519932798904095E-2</v>
      </c>
      <c r="BA20" s="14"/>
      <c r="BB20" s="14">
        <v>6.4756624590529804E-2</v>
      </c>
      <c r="BC20" s="14">
        <v>5.7438485380783902E-2</v>
      </c>
    </row>
    <row r="21" spans="2:55" ht="29" x14ac:dyDescent="0.35">
      <c r="B21" s="15" t="s">
        <v>125</v>
      </c>
      <c r="C21" s="14">
        <v>6.3512017548055993E-2</v>
      </c>
      <c r="D21" s="14">
        <v>6.2362922711046397E-2</v>
      </c>
      <c r="E21" s="14">
        <v>6.4821000870864606E-2</v>
      </c>
      <c r="F21" s="14"/>
      <c r="G21" s="14">
        <v>0.16288489441482501</v>
      </c>
      <c r="H21" s="14">
        <v>9.0488937825624699E-2</v>
      </c>
      <c r="I21" s="14">
        <v>7.5153724890928905E-2</v>
      </c>
      <c r="J21" s="14">
        <v>3.4783436883392901E-2</v>
      </c>
      <c r="K21" s="14">
        <v>2.21797806808216E-2</v>
      </c>
      <c r="L21" s="14">
        <v>1.7284030941547499E-2</v>
      </c>
      <c r="M21" s="14"/>
      <c r="N21" s="14">
        <v>5.7756268685950303E-2</v>
      </c>
      <c r="O21" s="14">
        <v>6.8888989435096901E-2</v>
      </c>
      <c r="P21" s="14">
        <v>9.1421287658861206E-2</v>
      </c>
      <c r="Q21" s="14">
        <v>4.0115130900774502E-2</v>
      </c>
      <c r="R21" s="14"/>
      <c r="S21" s="14">
        <v>0.10820324383181799</v>
      </c>
      <c r="T21" s="14">
        <v>5.90099993103336E-2</v>
      </c>
      <c r="U21" s="14">
        <v>4.1209394893261198E-2</v>
      </c>
      <c r="V21" s="14">
        <v>6.7582868057537604E-2</v>
      </c>
      <c r="W21" s="14">
        <v>5.9305633915721002E-2</v>
      </c>
      <c r="X21" s="14">
        <v>6.8574788805259607E-2</v>
      </c>
      <c r="Y21" s="14">
        <v>4.9336221427789297E-2</v>
      </c>
      <c r="Z21" s="14">
        <v>7.6807902955484494E-2</v>
      </c>
      <c r="AA21" s="14">
        <v>5.1148324851721001E-2</v>
      </c>
      <c r="AB21" s="14">
        <v>6.7321695574909093E-2</v>
      </c>
      <c r="AC21" s="14">
        <v>1.41328410416055E-2</v>
      </c>
      <c r="AD21" s="14">
        <v>5.3010404103142499E-2</v>
      </c>
      <c r="AE21" s="14"/>
      <c r="AF21" s="14">
        <v>3.1097540709082001E-2</v>
      </c>
      <c r="AG21" s="14">
        <v>6.3202705772443898E-2</v>
      </c>
      <c r="AH21" s="14">
        <v>7.7915708705368E-2</v>
      </c>
      <c r="AI21" s="14">
        <v>6.7239342674568103E-2</v>
      </c>
      <c r="AJ21" s="14">
        <v>0.11648769938449501</v>
      </c>
      <c r="AK21" s="14"/>
      <c r="AL21" s="14">
        <v>5.8813614285210099E-2</v>
      </c>
      <c r="AM21" s="14">
        <v>0.106408335220825</v>
      </c>
      <c r="AN21" s="14">
        <v>5.5104224356589099E-2</v>
      </c>
      <c r="AO21" s="14"/>
      <c r="AP21" s="14">
        <v>7.1642275306831996E-2</v>
      </c>
      <c r="AQ21" s="14">
        <v>5.75859500459475E-2</v>
      </c>
      <c r="AR21" s="14"/>
      <c r="AS21" s="14">
        <v>7.8205708431429405E-2</v>
      </c>
      <c r="AT21" s="14">
        <v>4.06686529569667E-2</v>
      </c>
      <c r="AU21" s="14"/>
      <c r="AV21" s="14">
        <v>8.9590784998224496E-2</v>
      </c>
      <c r="AW21" s="14">
        <v>5.4700247586686797E-2</v>
      </c>
      <c r="AX21" s="14"/>
      <c r="AY21" s="14">
        <v>6.6590352645092707E-2</v>
      </c>
      <c r="AZ21" s="14">
        <v>3.91720207960237E-2</v>
      </c>
      <c r="BA21" s="14"/>
      <c r="BB21" s="14">
        <v>6.1913329127715501E-2</v>
      </c>
      <c r="BC21" s="14">
        <v>4.4207007834072297E-2</v>
      </c>
    </row>
    <row r="22" spans="2:55" x14ac:dyDescent="0.35">
      <c r="B22" s="15" t="s">
        <v>126</v>
      </c>
      <c r="C22" s="14">
        <v>6.1169053165514797E-2</v>
      </c>
      <c r="D22" s="14">
        <v>6.3500458281880695E-2</v>
      </c>
      <c r="E22" s="14">
        <v>5.9072526936737202E-2</v>
      </c>
      <c r="F22" s="14"/>
      <c r="G22" s="14">
        <v>9.5495180814882105E-2</v>
      </c>
      <c r="H22" s="14">
        <v>6.9406539472986306E-2</v>
      </c>
      <c r="I22" s="14">
        <v>3.2254841197439897E-2</v>
      </c>
      <c r="J22" s="14">
        <v>5.3013140954431402E-2</v>
      </c>
      <c r="K22" s="14">
        <v>5.6996389353696199E-2</v>
      </c>
      <c r="L22" s="14">
        <v>6.4658871697552994E-2</v>
      </c>
      <c r="M22" s="14"/>
      <c r="N22" s="14">
        <v>4.5909443908503003E-2</v>
      </c>
      <c r="O22" s="14">
        <v>4.2299115324744403E-2</v>
      </c>
      <c r="P22" s="14">
        <v>8.3916863437492301E-2</v>
      </c>
      <c r="Q22" s="14">
        <v>7.7759688135153798E-2</v>
      </c>
      <c r="R22" s="14"/>
      <c r="S22" s="14">
        <v>5.2976024332865003E-2</v>
      </c>
      <c r="T22" s="14">
        <v>7.4726885822648303E-2</v>
      </c>
      <c r="U22" s="14">
        <v>8.05531200205368E-2</v>
      </c>
      <c r="V22" s="14">
        <v>8.5474944866060498E-2</v>
      </c>
      <c r="W22" s="14">
        <v>3.2542259056011602E-2</v>
      </c>
      <c r="X22" s="14">
        <v>5.30828126022172E-2</v>
      </c>
      <c r="Y22" s="14">
        <v>8.0840828260434802E-2</v>
      </c>
      <c r="Z22" s="14">
        <v>4.4040272779613497E-2</v>
      </c>
      <c r="AA22" s="14">
        <v>4.8970992950625798E-2</v>
      </c>
      <c r="AB22" s="14">
        <v>6.4267214024245706E-2</v>
      </c>
      <c r="AC22" s="14">
        <v>2.3195899071246601E-2</v>
      </c>
      <c r="AD22" s="14">
        <v>7.6554292979579705E-2</v>
      </c>
      <c r="AE22" s="14"/>
      <c r="AF22" s="14">
        <v>7.3759735216718497E-2</v>
      </c>
      <c r="AG22" s="14">
        <v>5.7555573029205102E-2</v>
      </c>
      <c r="AH22" s="14">
        <v>5.0050922395604998E-2</v>
      </c>
      <c r="AI22" s="14">
        <v>0.100542951232236</v>
      </c>
      <c r="AJ22" s="14">
        <v>2.6999020387929201E-2</v>
      </c>
      <c r="AK22" s="14"/>
      <c r="AL22" s="14">
        <v>6.2186726896660098E-2</v>
      </c>
      <c r="AM22" s="14">
        <v>6.0727367860410802E-2</v>
      </c>
      <c r="AN22" s="14">
        <v>4.7331340279395298E-2</v>
      </c>
      <c r="AO22" s="14"/>
      <c r="AP22" s="14">
        <v>5.1977827379609001E-2</v>
      </c>
      <c r="AQ22" s="14">
        <v>6.68507889084448E-2</v>
      </c>
      <c r="AR22" s="14"/>
      <c r="AS22" s="14">
        <v>5.5922795418587003E-2</v>
      </c>
      <c r="AT22" s="14">
        <v>6.0414031935386803E-2</v>
      </c>
      <c r="AU22" s="14"/>
      <c r="AV22" s="14">
        <v>5.3060785203804701E-2</v>
      </c>
      <c r="AW22" s="14">
        <v>6.14257104883454E-2</v>
      </c>
      <c r="AX22" s="14"/>
      <c r="AY22" s="14">
        <v>5.4318988727260598E-2</v>
      </c>
      <c r="AZ22" s="14">
        <v>7.6774492254960802E-2</v>
      </c>
      <c r="BA22" s="14"/>
      <c r="BB22" s="14">
        <v>5.81538061400984E-2</v>
      </c>
      <c r="BC22" s="14">
        <v>6.2498752039838998E-2</v>
      </c>
    </row>
    <row r="23" spans="2:55" ht="29" x14ac:dyDescent="0.35">
      <c r="B23" s="15" t="s">
        <v>127</v>
      </c>
      <c r="C23" s="14">
        <v>3.3159264551174801E-2</v>
      </c>
      <c r="D23" s="14">
        <v>3.9078551516944601E-2</v>
      </c>
      <c r="E23" s="14">
        <v>2.7476832774880701E-2</v>
      </c>
      <c r="F23" s="14"/>
      <c r="G23" s="14">
        <v>9.2133432325772702E-2</v>
      </c>
      <c r="H23" s="14">
        <v>4.9990365173264002E-2</v>
      </c>
      <c r="I23" s="14">
        <v>3.5234840173812197E-2</v>
      </c>
      <c r="J23" s="14">
        <v>1.63948945154151E-2</v>
      </c>
      <c r="K23" s="14">
        <v>5.8472383522528799E-3</v>
      </c>
      <c r="L23" s="14">
        <v>1.0618943952601399E-2</v>
      </c>
      <c r="M23" s="14"/>
      <c r="N23" s="14">
        <v>5.1792396196242901E-2</v>
      </c>
      <c r="O23" s="14">
        <v>3.17813277094409E-2</v>
      </c>
      <c r="P23" s="14">
        <v>2.46349928928505E-2</v>
      </c>
      <c r="Q23" s="14">
        <v>2.2231303549462601E-2</v>
      </c>
      <c r="R23" s="14"/>
      <c r="S23" s="14">
        <v>3.3148186326520897E-2</v>
      </c>
      <c r="T23" s="14">
        <v>2.0616836912346101E-2</v>
      </c>
      <c r="U23" s="14">
        <v>3.4765750989986202E-2</v>
      </c>
      <c r="V23" s="14">
        <v>1.7630192359613699E-2</v>
      </c>
      <c r="W23" s="14">
        <v>4.9104534190610498E-2</v>
      </c>
      <c r="X23" s="14">
        <v>6.1214708045561901E-2</v>
      </c>
      <c r="Y23" s="14">
        <v>1.79223330107567E-2</v>
      </c>
      <c r="Z23" s="14">
        <v>1.08966973267634E-2</v>
      </c>
      <c r="AA23" s="14">
        <v>3.8166999191025799E-2</v>
      </c>
      <c r="AB23" s="14">
        <v>5.0845550349193497E-2</v>
      </c>
      <c r="AC23" s="14">
        <v>2.2139530056729001E-2</v>
      </c>
      <c r="AD23" s="14">
        <v>2.6149540290735102E-2</v>
      </c>
      <c r="AE23" s="14"/>
      <c r="AF23" s="14">
        <v>1.7711735383142E-2</v>
      </c>
      <c r="AG23" s="14">
        <v>5.19791025922774E-2</v>
      </c>
      <c r="AH23" s="14">
        <v>3.2720802143947098E-2</v>
      </c>
      <c r="AI23" s="14">
        <v>9.8482459181688606E-3</v>
      </c>
      <c r="AJ23" s="14">
        <v>7.6985412347565396E-2</v>
      </c>
      <c r="AK23" s="14"/>
      <c r="AL23" s="14">
        <v>3.1032546995908399E-2</v>
      </c>
      <c r="AM23" s="14">
        <v>6.5639708483586995E-2</v>
      </c>
      <c r="AN23" s="14">
        <v>6.2384514660268203E-3</v>
      </c>
      <c r="AO23" s="14"/>
      <c r="AP23" s="14">
        <v>3.27742717730252E-2</v>
      </c>
      <c r="AQ23" s="14">
        <v>3.3447063032472302E-2</v>
      </c>
      <c r="AR23" s="14"/>
      <c r="AS23" s="14">
        <v>4.0219222999203899E-2</v>
      </c>
      <c r="AT23" s="14">
        <v>2.4994186201519102E-2</v>
      </c>
      <c r="AU23" s="14"/>
      <c r="AV23" s="14">
        <v>5.1634481640669E-2</v>
      </c>
      <c r="AW23" s="14">
        <v>2.7148043777031498E-2</v>
      </c>
      <c r="AX23" s="14"/>
      <c r="AY23" s="14">
        <v>4.0966191698262197E-2</v>
      </c>
      <c r="AZ23" s="14">
        <v>1.6306767171846599E-2</v>
      </c>
      <c r="BA23" s="14"/>
      <c r="BB23" s="14">
        <v>3.4982899955886902E-2</v>
      </c>
      <c r="BC23" s="14">
        <v>3.9815776000689702E-2</v>
      </c>
    </row>
    <row r="24" spans="2:55" x14ac:dyDescent="0.35">
      <c r="B24" s="15" t="s">
        <v>128</v>
      </c>
      <c r="C24" s="14">
        <v>3.0408627094288699E-2</v>
      </c>
      <c r="D24" s="14">
        <v>3.4683416812557599E-2</v>
      </c>
      <c r="E24" s="14">
        <v>2.6323906887792799E-2</v>
      </c>
      <c r="F24" s="14"/>
      <c r="G24" s="14">
        <v>3.1342570659091899E-2</v>
      </c>
      <c r="H24" s="14">
        <v>3.3789077551526402E-2</v>
      </c>
      <c r="I24" s="14">
        <v>2.5110745805526101E-2</v>
      </c>
      <c r="J24" s="14">
        <v>3.97644337377909E-2</v>
      </c>
      <c r="K24" s="14">
        <v>1.5948776786887602E-2</v>
      </c>
      <c r="L24" s="14">
        <v>3.3422295131720299E-2</v>
      </c>
      <c r="M24" s="14"/>
      <c r="N24" s="14">
        <v>2.2721869432812101E-2</v>
      </c>
      <c r="O24" s="14">
        <v>4.8144088174091597E-2</v>
      </c>
      <c r="P24" s="14">
        <v>3.09477927311806E-2</v>
      </c>
      <c r="Q24" s="14">
        <v>2.0034047695314E-2</v>
      </c>
      <c r="R24" s="14"/>
      <c r="S24" s="14">
        <v>4.2805189902454403E-2</v>
      </c>
      <c r="T24" s="14">
        <v>3.4403519417440402E-2</v>
      </c>
      <c r="U24" s="14">
        <v>3.00488914889433E-2</v>
      </c>
      <c r="V24" s="14">
        <v>3.8213500483886401E-2</v>
      </c>
      <c r="W24" s="14">
        <v>3.1506743916366903E-2</v>
      </c>
      <c r="X24" s="14">
        <v>1.54607617592529E-2</v>
      </c>
      <c r="Y24" s="14">
        <v>3.4110575973186598E-2</v>
      </c>
      <c r="Z24" s="14">
        <v>3.6374488312341302E-2</v>
      </c>
      <c r="AA24" s="14">
        <v>2.8973788580738499E-2</v>
      </c>
      <c r="AB24" s="14">
        <v>2.1042457151085402E-2</v>
      </c>
      <c r="AC24" s="14">
        <v>9.1072400065657696E-3</v>
      </c>
      <c r="AD24" s="14">
        <v>2.6149540290735102E-2</v>
      </c>
      <c r="AE24" s="14"/>
      <c r="AF24" s="14">
        <v>3.0105169311802901E-2</v>
      </c>
      <c r="AG24" s="14">
        <v>3.2786605309197199E-2</v>
      </c>
      <c r="AH24" s="14">
        <v>2.6110405792995599E-2</v>
      </c>
      <c r="AI24" s="14">
        <v>2.5714424430659698E-2</v>
      </c>
      <c r="AJ24" s="14">
        <v>4.9948632993249302E-2</v>
      </c>
      <c r="AK24" s="14"/>
      <c r="AL24" s="14">
        <v>2.9963622397868601E-2</v>
      </c>
      <c r="AM24" s="14">
        <v>3.8768677818586603E-2</v>
      </c>
      <c r="AN24" s="14">
        <v>2.20087546068349E-2</v>
      </c>
      <c r="AO24" s="14"/>
      <c r="AP24" s="14">
        <v>3.37486646342312E-2</v>
      </c>
      <c r="AQ24" s="14">
        <v>2.7703593441260201E-2</v>
      </c>
      <c r="AR24" s="14"/>
      <c r="AS24" s="14">
        <v>3.4268837374982902E-2</v>
      </c>
      <c r="AT24" s="14">
        <v>2.5789369138090101E-2</v>
      </c>
      <c r="AU24" s="14"/>
      <c r="AV24" s="14">
        <v>3.2837745548178497E-2</v>
      </c>
      <c r="AW24" s="14">
        <v>3.06904714746539E-2</v>
      </c>
      <c r="AX24" s="14"/>
      <c r="AY24" s="14">
        <v>3.2896929954237798E-2</v>
      </c>
      <c r="AZ24" s="14">
        <v>1.8465864086056501E-2</v>
      </c>
      <c r="BA24" s="14"/>
      <c r="BB24" s="14">
        <v>2.9924540219696299E-2</v>
      </c>
      <c r="BC24" s="14">
        <v>2.1840747582026199E-2</v>
      </c>
    </row>
    <row r="25" spans="2:55" x14ac:dyDescent="0.35">
      <c r="B25" s="15" t="s">
        <v>129</v>
      </c>
      <c r="C25" s="20">
        <v>3.64061820953892E-3</v>
      </c>
      <c r="D25" s="20">
        <v>3.2058303787069202E-3</v>
      </c>
      <c r="E25" s="20">
        <v>4.0758915173519398E-3</v>
      </c>
      <c r="F25" s="20"/>
      <c r="G25" s="20">
        <v>1.45776506017124E-2</v>
      </c>
      <c r="H25" s="20">
        <v>3.4885471170566498E-3</v>
      </c>
      <c r="I25" s="20">
        <v>3.3707862992004198E-3</v>
      </c>
      <c r="J25" s="20">
        <v>2.6421416680823999E-3</v>
      </c>
      <c r="K25" s="20">
        <v>0</v>
      </c>
      <c r="L25" s="20">
        <v>0</v>
      </c>
      <c r="M25" s="20"/>
      <c r="N25" s="20">
        <v>0</v>
      </c>
      <c r="O25" s="20">
        <v>3.5459205947176598E-3</v>
      </c>
      <c r="P25" s="20">
        <v>7.9160243825425504E-3</v>
      </c>
      <c r="Q25" s="20">
        <v>3.9412454157053203E-3</v>
      </c>
      <c r="R25" s="20"/>
      <c r="S25" s="20">
        <v>3.3627322205205599E-3</v>
      </c>
      <c r="T25" s="20">
        <v>0</v>
      </c>
      <c r="U25" s="20">
        <v>0</v>
      </c>
      <c r="V25" s="20">
        <v>0</v>
      </c>
      <c r="W25" s="20">
        <v>8.0741587758561308E-3</v>
      </c>
      <c r="X25" s="20">
        <v>0</v>
      </c>
      <c r="Y25" s="20">
        <v>0</v>
      </c>
      <c r="Z25" s="20">
        <v>1.4277673750716801E-2</v>
      </c>
      <c r="AA25" s="20">
        <v>5.4247701724282104E-3</v>
      </c>
      <c r="AB25" s="20">
        <v>5.0071576225129604E-3</v>
      </c>
      <c r="AC25" s="20">
        <v>1.96252787084908E-2</v>
      </c>
      <c r="AD25" s="20">
        <v>0</v>
      </c>
      <c r="AE25" s="20"/>
      <c r="AF25" s="20">
        <v>0</v>
      </c>
      <c r="AG25" s="20">
        <v>1.37641235879895E-3</v>
      </c>
      <c r="AH25" s="20">
        <v>0</v>
      </c>
      <c r="AI25" s="20">
        <v>4.84490391746175E-3</v>
      </c>
      <c r="AJ25" s="20">
        <v>0</v>
      </c>
      <c r="AK25" s="20"/>
      <c r="AL25" s="20">
        <v>1.7822248278095199E-3</v>
      </c>
      <c r="AM25" s="20">
        <v>5.4710283429349801E-3</v>
      </c>
      <c r="AN25" s="20">
        <v>2.70983159261158E-2</v>
      </c>
      <c r="AO25" s="20"/>
      <c r="AP25" s="20">
        <v>8.1639662073718592E-3</v>
      </c>
      <c r="AQ25" s="20">
        <v>0</v>
      </c>
      <c r="AR25" s="20"/>
      <c r="AS25" s="20">
        <v>5.47720318936591E-3</v>
      </c>
      <c r="AT25" s="20">
        <v>1.15559663392844E-3</v>
      </c>
      <c r="AU25" s="20"/>
      <c r="AV25" s="20">
        <v>2.3786332507976802E-3</v>
      </c>
      <c r="AW25" s="20">
        <v>4.1750116156933402E-3</v>
      </c>
      <c r="AX25" s="20"/>
      <c r="AY25" s="20">
        <v>4.2557749904349896E-3</v>
      </c>
      <c r="AZ25" s="20">
        <v>0</v>
      </c>
      <c r="BA25" s="20"/>
      <c r="BB25" s="20">
        <v>4.3848355639203801E-3</v>
      </c>
      <c r="BC25" s="20">
        <v>0</v>
      </c>
    </row>
    <row r="26" spans="2:55" x14ac:dyDescent="0.35">
      <c r="B26" s="16"/>
    </row>
    <row r="27" spans="2:55" x14ac:dyDescent="0.35">
      <c r="B27" t="s">
        <v>81</v>
      </c>
    </row>
    <row r="28" spans="2:55" x14ac:dyDescent="0.35">
      <c r="B28" t="s">
        <v>630</v>
      </c>
    </row>
    <row r="30" spans="2:55" x14ac:dyDescent="0.35">
      <c r="B30"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BC30"/>
  <sheetViews>
    <sheetView showGridLines="0" topLeftCell="A11" workbookViewId="0">
      <pane xSplit="2" topLeftCell="C1" activePane="topRight" state="frozen"/>
      <selection pane="topRight" activeCell="B30" sqref="B30"/>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147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131</v>
      </c>
      <c r="C9" s="14">
        <v>0.33084084584074003</v>
      </c>
      <c r="D9" s="14">
        <v>0.31292435267075303</v>
      </c>
      <c r="E9" s="14">
        <v>0.34636640202944202</v>
      </c>
      <c r="F9" s="14"/>
      <c r="G9" s="14">
        <v>0.30159493890942901</v>
      </c>
      <c r="H9" s="14">
        <v>0.43245285064001099</v>
      </c>
      <c r="I9" s="14">
        <v>0.30920059188638299</v>
      </c>
      <c r="J9" s="14">
        <v>0.34392597069109598</v>
      </c>
      <c r="K9" s="14">
        <v>0.34866351996204797</v>
      </c>
      <c r="L9" s="14">
        <v>0.26202211404937398</v>
      </c>
      <c r="M9" s="14"/>
      <c r="N9" s="14">
        <v>0.36978423078088601</v>
      </c>
      <c r="O9" s="14">
        <v>0.303253671430952</v>
      </c>
      <c r="P9" s="14">
        <v>0.30310934335536799</v>
      </c>
      <c r="Q9" s="14">
        <v>0.34448403008669698</v>
      </c>
      <c r="R9" s="14"/>
      <c r="S9" s="14">
        <v>0.38462135144229598</v>
      </c>
      <c r="T9" s="14">
        <v>0.38349225424802502</v>
      </c>
      <c r="U9" s="14">
        <v>0.36361716520489201</v>
      </c>
      <c r="V9" s="14">
        <v>0.28170737540665203</v>
      </c>
      <c r="W9" s="14">
        <v>0.231172611984795</v>
      </c>
      <c r="X9" s="14">
        <v>0.29582361151289699</v>
      </c>
      <c r="Y9" s="14">
        <v>0.31168969240994499</v>
      </c>
      <c r="Z9" s="14">
        <v>0.294575453298906</v>
      </c>
      <c r="AA9" s="14">
        <v>0.34459215735409499</v>
      </c>
      <c r="AB9" s="14">
        <v>0.34248393855881598</v>
      </c>
      <c r="AC9" s="14">
        <v>0.32269924878235201</v>
      </c>
      <c r="AD9" s="14">
        <v>0.277256340463645</v>
      </c>
      <c r="AE9" s="14"/>
      <c r="AF9" s="14">
        <v>0.26379449364984903</v>
      </c>
      <c r="AG9" s="14">
        <v>0.37660670420999198</v>
      </c>
      <c r="AH9" s="14">
        <v>0.36298583757181402</v>
      </c>
      <c r="AI9" s="14">
        <v>0.25246777361385903</v>
      </c>
      <c r="AJ9" s="14">
        <v>0.31775139904518701</v>
      </c>
      <c r="AK9" s="14"/>
      <c r="AL9" s="14">
        <v>0.33716269117943398</v>
      </c>
      <c r="AM9" s="14">
        <v>0.31250156777240601</v>
      </c>
      <c r="AN9" s="14">
        <v>0.27247536063316302</v>
      </c>
      <c r="AO9" s="14"/>
      <c r="AP9" s="14">
        <v>0.30762552325485198</v>
      </c>
      <c r="AQ9" s="14">
        <v>0.35178399498506202</v>
      </c>
      <c r="AR9" s="14"/>
      <c r="AS9" s="14">
        <v>0.32549988949651598</v>
      </c>
      <c r="AT9" s="14">
        <v>0.33235460867091099</v>
      </c>
      <c r="AU9" s="14"/>
      <c r="AV9" s="14">
        <v>0.316988938273566</v>
      </c>
      <c r="AW9" s="14">
        <v>0.33864533558493998</v>
      </c>
      <c r="AX9" s="14"/>
      <c r="AY9" s="14">
        <v>0.32969555756402702</v>
      </c>
      <c r="AZ9" s="14">
        <v>0.356889397728956</v>
      </c>
      <c r="BA9" s="14"/>
      <c r="BB9" s="14">
        <v>0.32848017889567099</v>
      </c>
      <c r="BC9" s="14">
        <v>0.37467360071872802</v>
      </c>
    </row>
    <row r="10" spans="2:55" ht="58" x14ac:dyDescent="0.35">
      <c r="B10" s="15" t="s">
        <v>132</v>
      </c>
      <c r="C10" s="14">
        <v>0.30357519866727001</v>
      </c>
      <c r="D10" s="14">
        <v>0.27374017892362301</v>
      </c>
      <c r="E10" s="14">
        <v>0.33360174485723598</v>
      </c>
      <c r="F10" s="14"/>
      <c r="G10" s="14">
        <v>0.18902859831020599</v>
      </c>
      <c r="H10" s="14">
        <v>0.21854914472067</v>
      </c>
      <c r="I10" s="14">
        <v>0.23459888204784601</v>
      </c>
      <c r="J10" s="14">
        <v>0.320736812979316</v>
      </c>
      <c r="K10" s="14">
        <v>0.42924275001500201</v>
      </c>
      <c r="L10" s="14">
        <v>0.40683325845264001</v>
      </c>
      <c r="M10" s="14"/>
      <c r="N10" s="14">
        <v>0.28277453515559098</v>
      </c>
      <c r="O10" s="14">
        <v>0.325556289543104</v>
      </c>
      <c r="P10" s="14">
        <v>0.30594136744768902</v>
      </c>
      <c r="Q10" s="14">
        <v>0.30157976421827198</v>
      </c>
      <c r="R10" s="14"/>
      <c r="S10" s="14">
        <v>0.242174796714244</v>
      </c>
      <c r="T10" s="14">
        <v>0.33839146443415802</v>
      </c>
      <c r="U10" s="14">
        <v>0.31241147838657302</v>
      </c>
      <c r="V10" s="14">
        <v>0.34180663359631303</v>
      </c>
      <c r="W10" s="14">
        <v>0.27236852139683398</v>
      </c>
      <c r="X10" s="14">
        <v>0.22897091317696999</v>
      </c>
      <c r="Y10" s="14">
        <v>0.26484465509389699</v>
      </c>
      <c r="Z10" s="14">
        <v>0.33599842418137599</v>
      </c>
      <c r="AA10" s="14">
        <v>0.234522740004423</v>
      </c>
      <c r="AB10" s="14">
        <v>0.33620834359206297</v>
      </c>
      <c r="AC10" s="14">
        <v>0.37673885104621402</v>
      </c>
      <c r="AD10" s="14">
        <v>0.68695146935895002</v>
      </c>
      <c r="AE10" s="14"/>
      <c r="AF10" s="14">
        <v>0.32462301749580402</v>
      </c>
      <c r="AG10" s="14">
        <v>0.30207795821979</v>
      </c>
      <c r="AH10" s="14">
        <v>0.363644205703826</v>
      </c>
      <c r="AI10" s="14">
        <v>0.26808752159115401</v>
      </c>
      <c r="AJ10" s="14">
        <v>0.22208617580581799</v>
      </c>
      <c r="AK10" s="14"/>
      <c r="AL10" s="14">
        <v>0.31235103913781398</v>
      </c>
      <c r="AM10" s="14">
        <v>0.23365073144040399</v>
      </c>
      <c r="AN10" s="14">
        <v>0.30123357333364698</v>
      </c>
      <c r="AO10" s="14"/>
      <c r="AP10" s="14">
        <v>0.27498517878225298</v>
      </c>
      <c r="AQ10" s="14">
        <v>0.32975589778334302</v>
      </c>
      <c r="AR10" s="14"/>
      <c r="AS10" s="14">
        <v>0.28403667240719099</v>
      </c>
      <c r="AT10" s="14">
        <v>0.33559314635472598</v>
      </c>
      <c r="AU10" s="14"/>
      <c r="AV10" s="14">
        <v>0.26602032615487597</v>
      </c>
      <c r="AW10" s="14">
        <v>0.31923142698826501</v>
      </c>
      <c r="AX10" s="14"/>
      <c r="AY10" s="14">
        <v>0.28591487889810602</v>
      </c>
      <c r="AZ10" s="14">
        <v>0.342048258581021</v>
      </c>
      <c r="BA10" s="14"/>
      <c r="BB10" s="14">
        <v>0.29153923772887103</v>
      </c>
      <c r="BC10" s="14">
        <v>0.33844620556867999</v>
      </c>
    </row>
    <row r="11" spans="2:55" ht="29" x14ac:dyDescent="0.35">
      <c r="B11" s="15" t="s">
        <v>133</v>
      </c>
      <c r="C11" s="14">
        <v>0.28943568102399603</v>
      </c>
      <c r="D11" s="14">
        <v>0.297567403311638</v>
      </c>
      <c r="E11" s="14">
        <v>0.282347117722267</v>
      </c>
      <c r="F11" s="14"/>
      <c r="G11" s="14">
        <v>0.34194349010796399</v>
      </c>
      <c r="H11" s="14">
        <v>0.29908702530279702</v>
      </c>
      <c r="I11" s="14">
        <v>0.249846462798647</v>
      </c>
      <c r="J11" s="14">
        <v>0.29904606969874098</v>
      </c>
      <c r="K11" s="14">
        <v>0.32317550479913199</v>
      </c>
      <c r="L11" s="14">
        <v>0.248529764318459</v>
      </c>
      <c r="M11" s="14"/>
      <c r="N11" s="14">
        <v>0.24993586057868</v>
      </c>
      <c r="O11" s="14">
        <v>0.29818706469856399</v>
      </c>
      <c r="P11" s="14">
        <v>0.28679964360726601</v>
      </c>
      <c r="Q11" s="14">
        <v>0.32374451273236698</v>
      </c>
      <c r="R11" s="14"/>
      <c r="S11" s="14">
        <v>0.37332343300721199</v>
      </c>
      <c r="T11" s="14">
        <v>0.30652042490262799</v>
      </c>
      <c r="U11" s="14">
        <v>0.20952532020829101</v>
      </c>
      <c r="V11" s="14">
        <v>0.25996216389654098</v>
      </c>
      <c r="W11" s="14">
        <v>0.264978292513735</v>
      </c>
      <c r="X11" s="14">
        <v>0.356726033397814</v>
      </c>
      <c r="Y11" s="14">
        <v>0.39206013860664102</v>
      </c>
      <c r="Z11" s="14">
        <v>0.24739857300227699</v>
      </c>
      <c r="AA11" s="14">
        <v>0.28528115907083701</v>
      </c>
      <c r="AB11" s="14">
        <v>0.24439067865657699</v>
      </c>
      <c r="AC11" s="14">
        <v>0.13631982693931599</v>
      </c>
      <c r="AD11" s="14">
        <v>0.17089612375589</v>
      </c>
      <c r="AE11" s="14"/>
      <c r="AF11" s="14">
        <v>0.28068042667974802</v>
      </c>
      <c r="AG11" s="14">
        <v>0.27275732365532701</v>
      </c>
      <c r="AH11" s="14">
        <v>0.281830244961839</v>
      </c>
      <c r="AI11" s="14">
        <v>0.39412895695772898</v>
      </c>
      <c r="AJ11" s="14">
        <v>0.240028172081654</v>
      </c>
      <c r="AK11" s="14"/>
      <c r="AL11" s="14">
        <v>0.29472676244255602</v>
      </c>
      <c r="AM11" s="14">
        <v>0.248847904642025</v>
      </c>
      <c r="AN11" s="14">
        <v>0.28524464062282801</v>
      </c>
      <c r="AO11" s="14"/>
      <c r="AP11" s="14">
        <v>0.279834705168237</v>
      </c>
      <c r="AQ11" s="14">
        <v>0.30031326574575601</v>
      </c>
      <c r="AR11" s="14"/>
      <c r="AS11" s="14">
        <v>0.29308975938267401</v>
      </c>
      <c r="AT11" s="14">
        <v>0.28110798074596299</v>
      </c>
      <c r="AU11" s="14"/>
      <c r="AV11" s="14">
        <v>0.29016214185878603</v>
      </c>
      <c r="AW11" s="14">
        <v>0.28755155758191298</v>
      </c>
      <c r="AX11" s="14"/>
      <c r="AY11" s="14">
        <v>0.27767938406134002</v>
      </c>
      <c r="AZ11" s="14">
        <v>0.39358448937221702</v>
      </c>
      <c r="BA11" s="14"/>
      <c r="BB11" s="14">
        <v>0.26781896304366398</v>
      </c>
      <c r="BC11" s="14">
        <v>0.397705417899342</v>
      </c>
    </row>
    <row r="12" spans="2:55" x14ac:dyDescent="0.35">
      <c r="B12" s="15" t="s">
        <v>134</v>
      </c>
      <c r="C12" s="14">
        <v>0.25567453310853899</v>
      </c>
      <c r="D12" s="14">
        <v>0.27074998544745199</v>
      </c>
      <c r="E12" s="14">
        <v>0.24170624245955599</v>
      </c>
      <c r="F12" s="14"/>
      <c r="G12" s="14">
        <v>0.14001425128832201</v>
      </c>
      <c r="H12" s="14">
        <v>0.14151073737064099</v>
      </c>
      <c r="I12" s="14">
        <v>0.22373500269177801</v>
      </c>
      <c r="J12" s="14">
        <v>0.29268093140798901</v>
      </c>
      <c r="K12" s="14">
        <v>0.32401909466003398</v>
      </c>
      <c r="L12" s="14">
        <v>0.37570744941849199</v>
      </c>
      <c r="M12" s="14"/>
      <c r="N12" s="14">
        <v>0.25333636600709297</v>
      </c>
      <c r="O12" s="14">
        <v>0.244936174051684</v>
      </c>
      <c r="P12" s="14">
        <v>0.27481522126781199</v>
      </c>
      <c r="Q12" s="14">
        <v>0.25265693910500298</v>
      </c>
      <c r="R12" s="14"/>
      <c r="S12" s="14">
        <v>0.173524924972428</v>
      </c>
      <c r="T12" s="14">
        <v>0.28496438270987301</v>
      </c>
      <c r="U12" s="14">
        <v>0.27369757834137498</v>
      </c>
      <c r="V12" s="14">
        <v>0.28408555693162302</v>
      </c>
      <c r="W12" s="14">
        <v>0.24566366579979701</v>
      </c>
      <c r="X12" s="14">
        <v>0.22968975499847399</v>
      </c>
      <c r="Y12" s="14">
        <v>0.26121554877944297</v>
      </c>
      <c r="Z12" s="14">
        <v>0.21015703993517601</v>
      </c>
      <c r="AA12" s="14">
        <v>0.25074165129541198</v>
      </c>
      <c r="AB12" s="14">
        <v>0.31447918489446502</v>
      </c>
      <c r="AC12" s="14">
        <v>0.27093468058804399</v>
      </c>
      <c r="AD12" s="14">
        <v>0.34188330755676</v>
      </c>
      <c r="AE12" s="14"/>
      <c r="AF12" s="14">
        <v>0.29295326607354699</v>
      </c>
      <c r="AG12" s="14">
        <v>0.24183502168558599</v>
      </c>
      <c r="AH12" s="14">
        <v>0.25926304445222498</v>
      </c>
      <c r="AI12" s="14">
        <v>0.32637082966907399</v>
      </c>
      <c r="AJ12" s="14">
        <v>0.17568668489214401</v>
      </c>
      <c r="AK12" s="14"/>
      <c r="AL12" s="14">
        <v>0.26820759891284901</v>
      </c>
      <c r="AM12" s="14">
        <v>0.18246485167048401</v>
      </c>
      <c r="AN12" s="14">
        <v>0.205171989397499</v>
      </c>
      <c r="AO12" s="14"/>
      <c r="AP12" s="14">
        <v>0.26283098317082598</v>
      </c>
      <c r="AQ12" s="14">
        <v>0.249011992213337</v>
      </c>
      <c r="AR12" s="14"/>
      <c r="AS12" s="14">
        <v>0.24027860815316099</v>
      </c>
      <c r="AT12" s="14">
        <v>0.27749152655299503</v>
      </c>
      <c r="AU12" s="14"/>
      <c r="AV12" s="14">
        <v>0.22409215657828699</v>
      </c>
      <c r="AW12" s="14">
        <v>0.27232503352579301</v>
      </c>
      <c r="AX12" s="14"/>
      <c r="AY12" s="14">
        <v>0.240301904035573</v>
      </c>
      <c r="AZ12" s="14">
        <v>0.269111862150331</v>
      </c>
      <c r="BA12" s="14"/>
      <c r="BB12" s="14">
        <v>0.25994834838893499</v>
      </c>
      <c r="BC12" s="14">
        <v>0.21079655171211401</v>
      </c>
    </row>
    <row r="13" spans="2:55" ht="29" x14ac:dyDescent="0.35">
      <c r="B13" s="15" t="s">
        <v>135</v>
      </c>
      <c r="C13" s="14">
        <v>0.21559098100927701</v>
      </c>
      <c r="D13" s="14">
        <v>0.212543264845549</v>
      </c>
      <c r="E13" s="14">
        <v>0.21826223230073899</v>
      </c>
      <c r="F13" s="14"/>
      <c r="G13" s="14">
        <v>0.278850391760602</v>
      </c>
      <c r="H13" s="14">
        <v>0.25694194538148601</v>
      </c>
      <c r="I13" s="14">
        <v>0.24140819586530499</v>
      </c>
      <c r="J13" s="14">
        <v>0.21065839809834699</v>
      </c>
      <c r="K13" s="14">
        <v>0.19762066069082501</v>
      </c>
      <c r="L13" s="14">
        <v>0.13493883717748101</v>
      </c>
      <c r="M13" s="14"/>
      <c r="N13" s="14">
        <v>0.19167579593685899</v>
      </c>
      <c r="O13" s="14">
        <v>0.24262364679524001</v>
      </c>
      <c r="P13" s="14">
        <v>0.18754138504765999</v>
      </c>
      <c r="Q13" s="14">
        <v>0.23556136745127201</v>
      </c>
      <c r="R13" s="14"/>
      <c r="S13" s="14">
        <v>0.17400922775437899</v>
      </c>
      <c r="T13" s="14">
        <v>0.16991518298554301</v>
      </c>
      <c r="U13" s="14">
        <v>0.215865496998426</v>
      </c>
      <c r="V13" s="14">
        <v>0.23001578265897299</v>
      </c>
      <c r="W13" s="14">
        <v>0.24592419360519299</v>
      </c>
      <c r="X13" s="14">
        <v>0.24501464322844299</v>
      </c>
      <c r="Y13" s="14">
        <v>0.194418137366209</v>
      </c>
      <c r="Z13" s="14">
        <v>0.29054989910199602</v>
      </c>
      <c r="AA13" s="14">
        <v>0.25286764278252699</v>
      </c>
      <c r="AB13" s="14">
        <v>0.20340893646014099</v>
      </c>
      <c r="AC13" s="14">
        <v>0.28717650636740999</v>
      </c>
      <c r="AD13" s="14">
        <v>0.141371857485697</v>
      </c>
      <c r="AE13" s="14"/>
      <c r="AF13" s="14">
        <v>0.200663222266242</v>
      </c>
      <c r="AG13" s="14">
        <v>0.21890320685849199</v>
      </c>
      <c r="AH13" s="14">
        <v>0.19185383039652601</v>
      </c>
      <c r="AI13" s="14">
        <v>0.20271978700632701</v>
      </c>
      <c r="AJ13" s="14">
        <v>0.23467424861132499</v>
      </c>
      <c r="AK13" s="14"/>
      <c r="AL13" s="14">
        <v>0.21707445357823099</v>
      </c>
      <c r="AM13" s="14">
        <v>0.21488267002213701</v>
      </c>
      <c r="AN13" s="14">
        <v>0.19553367806644401</v>
      </c>
      <c r="AO13" s="14"/>
      <c r="AP13" s="14">
        <v>0.24567752057505901</v>
      </c>
      <c r="AQ13" s="14">
        <v>0.18714570338821901</v>
      </c>
      <c r="AR13" s="14"/>
      <c r="AS13" s="14">
        <v>0.23042248676265201</v>
      </c>
      <c r="AT13" s="14">
        <v>0.19447010973509199</v>
      </c>
      <c r="AU13" s="14"/>
      <c r="AV13" s="14">
        <v>0.216883751138466</v>
      </c>
      <c r="AW13" s="14">
        <v>0.218529075099829</v>
      </c>
      <c r="AX13" s="14"/>
      <c r="AY13" s="14">
        <v>0.21867817734347</v>
      </c>
      <c r="AZ13" s="14">
        <v>0.182388230892924</v>
      </c>
      <c r="BA13" s="14"/>
      <c r="BB13" s="14">
        <v>0.21273463565616799</v>
      </c>
      <c r="BC13" s="14">
        <v>0.20538272262174001</v>
      </c>
    </row>
    <row r="14" spans="2:55" ht="29" x14ac:dyDescent="0.35">
      <c r="B14" s="15" t="s">
        <v>136</v>
      </c>
      <c r="C14" s="14">
        <v>0.18443360693869301</v>
      </c>
      <c r="D14" s="14">
        <v>0.21111520801111899</v>
      </c>
      <c r="E14" s="14">
        <v>0.15892255598902999</v>
      </c>
      <c r="F14" s="14"/>
      <c r="G14" s="14">
        <v>0.19301406177135999</v>
      </c>
      <c r="H14" s="14">
        <v>0.154500379946512</v>
      </c>
      <c r="I14" s="14">
        <v>0.179050896567233</v>
      </c>
      <c r="J14" s="14">
        <v>0.197222566407046</v>
      </c>
      <c r="K14" s="14">
        <v>0.15167022511835199</v>
      </c>
      <c r="L14" s="14">
        <v>0.219211326776064</v>
      </c>
      <c r="M14" s="14"/>
      <c r="N14" s="14">
        <v>0.17120959850975001</v>
      </c>
      <c r="O14" s="14">
        <v>0.183494861113596</v>
      </c>
      <c r="P14" s="14">
        <v>0.21616053659718601</v>
      </c>
      <c r="Q14" s="14">
        <v>0.17114129583745399</v>
      </c>
      <c r="R14" s="14"/>
      <c r="S14" s="14">
        <v>0.22832541097529699</v>
      </c>
      <c r="T14" s="14">
        <v>0.162252090756631</v>
      </c>
      <c r="U14" s="14">
        <v>0.13845743693707199</v>
      </c>
      <c r="V14" s="14">
        <v>0.153341300787776</v>
      </c>
      <c r="W14" s="14">
        <v>0.22259292415151199</v>
      </c>
      <c r="X14" s="14">
        <v>0.18259231889740499</v>
      </c>
      <c r="Y14" s="14">
        <v>0.216425189712428</v>
      </c>
      <c r="Z14" s="14">
        <v>0.14283826634984301</v>
      </c>
      <c r="AA14" s="14">
        <v>0.21336684411964399</v>
      </c>
      <c r="AB14" s="14">
        <v>0.19198459692214201</v>
      </c>
      <c r="AC14" s="14">
        <v>0.16640607486952999</v>
      </c>
      <c r="AD14" s="14">
        <v>8.0667579725011401E-2</v>
      </c>
      <c r="AE14" s="14"/>
      <c r="AF14" s="14">
        <v>0.204989674761095</v>
      </c>
      <c r="AG14" s="14">
        <v>0.14307637341990201</v>
      </c>
      <c r="AH14" s="14">
        <v>0.18524234543396201</v>
      </c>
      <c r="AI14" s="14">
        <v>0.23074633670234901</v>
      </c>
      <c r="AJ14" s="14">
        <v>0.18844955811605699</v>
      </c>
      <c r="AK14" s="14"/>
      <c r="AL14" s="14">
        <v>0.18210604528004101</v>
      </c>
      <c r="AM14" s="14">
        <v>0.19249601804024</v>
      </c>
      <c r="AN14" s="14">
        <v>0.20360398519195999</v>
      </c>
      <c r="AO14" s="14"/>
      <c r="AP14" s="14">
        <v>0.19008130080153601</v>
      </c>
      <c r="AQ14" s="14">
        <v>0.181954505989844</v>
      </c>
      <c r="AR14" s="14"/>
      <c r="AS14" s="14">
        <v>0.18574127924280601</v>
      </c>
      <c r="AT14" s="14">
        <v>0.18174177739439401</v>
      </c>
      <c r="AU14" s="14"/>
      <c r="AV14" s="14">
        <v>0.164380947651068</v>
      </c>
      <c r="AW14" s="14">
        <v>0.1900764738778</v>
      </c>
      <c r="AX14" s="14"/>
      <c r="AY14" s="14">
        <v>0.19757725598217599</v>
      </c>
      <c r="AZ14" s="14">
        <v>0.13049887927231399</v>
      </c>
      <c r="BA14" s="14"/>
      <c r="BB14" s="14">
        <v>0.180190935134974</v>
      </c>
      <c r="BC14" s="14">
        <v>0.178116332732871</v>
      </c>
    </row>
    <row r="15" spans="2:55" ht="29" x14ac:dyDescent="0.35">
      <c r="B15" s="15" t="s">
        <v>137</v>
      </c>
      <c r="C15" s="14">
        <v>0.18387804182120801</v>
      </c>
      <c r="D15" s="14">
        <v>0.196874322925504</v>
      </c>
      <c r="E15" s="14">
        <v>0.171728700046932</v>
      </c>
      <c r="F15" s="14"/>
      <c r="G15" s="14">
        <v>0.117099949771255</v>
      </c>
      <c r="H15" s="14">
        <v>0.13203219252723</v>
      </c>
      <c r="I15" s="14">
        <v>0.15597911286223601</v>
      </c>
      <c r="J15" s="14">
        <v>0.16396461825372399</v>
      </c>
      <c r="K15" s="14">
        <v>0.24397955561350501</v>
      </c>
      <c r="L15" s="14">
        <v>0.26909128268711102</v>
      </c>
      <c r="M15" s="14"/>
      <c r="N15" s="14">
        <v>0.19714550806171</v>
      </c>
      <c r="O15" s="14">
        <v>0.17376131757104701</v>
      </c>
      <c r="P15" s="14">
        <v>0.17374750228781499</v>
      </c>
      <c r="Q15" s="14">
        <v>0.18846858984176099</v>
      </c>
      <c r="R15" s="14"/>
      <c r="S15" s="14">
        <v>0.131777465354596</v>
      </c>
      <c r="T15" s="14">
        <v>0.21982036267124999</v>
      </c>
      <c r="U15" s="14">
        <v>0.17669701988981901</v>
      </c>
      <c r="V15" s="14">
        <v>0.225645461306338</v>
      </c>
      <c r="W15" s="14">
        <v>0.217318408052115</v>
      </c>
      <c r="X15" s="14">
        <v>0.12267564772860901</v>
      </c>
      <c r="Y15" s="14">
        <v>0.205575148831037</v>
      </c>
      <c r="Z15" s="14">
        <v>0.18275423345264499</v>
      </c>
      <c r="AA15" s="14">
        <v>0.17373607986713199</v>
      </c>
      <c r="AB15" s="14">
        <v>0.22490102588341701</v>
      </c>
      <c r="AC15" s="14">
        <v>0.18878406207177001</v>
      </c>
      <c r="AD15" s="14">
        <v>0.120888561608561</v>
      </c>
      <c r="AE15" s="14"/>
      <c r="AF15" s="14">
        <v>0.23025455068046799</v>
      </c>
      <c r="AG15" s="14">
        <v>0.17848788113446101</v>
      </c>
      <c r="AH15" s="14">
        <v>0.21991685009741099</v>
      </c>
      <c r="AI15" s="14">
        <v>0.17931286024913901</v>
      </c>
      <c r="AJ15" s="14">
        <v>0.118113621678306</v>
      </c>
      <c r="AK15" s="14"/>
      <c r="AL15" s="14">
        <v>0.190000846286345</v>
      </c>
      <c r="AM15" s="14">
        <v>0.16777492251564899</v>
      </c>
      <c r="AN15" s="14">
        <v>0.124415123425225</v>
      </c>
      <c r="AO15" s="14"/>
      <c r="AP15" s="14">
        <v>0.181097714740484</v>
      </c>
      <c r="AQ15" s="14">
        <v>0.183682432783289</v>
      </c>
      <c r="AR15" s="14"/>
      <c r="AS15" s="14">
        <v>0.158315483273956</v>
      </c>
      <c r="AT15" s="14">
        <v>0.21588651458212299</v>
      </c>
      <c r="AU15" s="14"/>
      <c r="AV15" s="14">
        <v>0.169535942856581</v>
      </c>
      <c r="AW15" s="14">
        <v>0.190798702405652</v>
      </c>
      <c r="AX15" s="14"/>
      <c r="AY15" s="14">
        <v>0.17770081817893299</v>
      </c>
      <c r="AZ15" s="14">
        <v>0.225763240642778</v>
      </c>
      <c r="BA15" s="14"/>
      <c r="BB15" s="14">
        <v>0.19405213347911901</v>
      </c>
      <c r="BC15" s="14">
        <v>0.15930955542959799</v>
      </c>
    </row>
    <row r="16" spans="2:55" ht="29" x14ac:dyDescent="0.35">
      <c r="B16" s="15" t="s">
        <v>138</v>
      </c>
      <c r="C16" s="14">
        <v>0.15136105741334599</v>
      </c>
      <c r="D16" s="14">
        <v>0.128633471877553</v>
      </c>
      <c r="E16" s="14">
        <v>0.17204293907256599</v>
      </c>
      <c r="F16" s="14"/>
      <c r="G16" s="14">
        <v>0.18675354234421199</v>
      </c>
      <c r="H16" s="14">
        <v>0.13894750701427899</v>
      </c>
      <c r="I16" s="14">
        <v>0.17964902379903899</v>
      </c>
      <c r="J16" s="14">
        <v>0.184536822200006</v>
      </c>
      <c r="K16" s="14">
        <v>0.13182596841493299</v>
      </c>
      <c r="L16" s="14">
        <v>0.101203411034665</v>
      </c>
      <c r="M16" s="14"/>
      <c r="N16" s="14">
        <v>0.13037871201338699</v>
      </c>
      <c r="O16" s="14">
        <v>0.13221341324001101</v>
      </c>
      <c r="P16" s="14">
        <v>0.152752762233311</v>
      </c>
      <c r="Q16" s="14">
        <v>0.193901697878678</v>
      </c>
      <c r="R16" s="14"/>
      <c r="S16" s="14">
        <v>0.20353165816926</v>
      </c>
      <c r="T16" s="14">
        <v>0.17052361384515199</v>
      </c>
      <c r="U16" s="14">
        <v>0.17131185801135701</v>
      </c>
      <c r="V16" s="14">
        <v>9.9479422051652097E-2</v>
      </c>
      <c r="W16" s="14">
        <v>0.18998826870888699</v>
      </c>
      <c r="X16" s="14">
        <v>0.13080470082213599</v>
      </c>
      <c r="Y16" s="14">
        <v>0.13412379512953199</v>
      </c>
      <c r="Z16" s="14">
        <v>0.11224229252529599</v>
      </c>
      <c r="AA16" s="14">
        <v>0.213975614312199</v>
      </c>
      <c r="AB16" s="14">
        <v>9.3505223998666107E-2</v>
      </c>
      <c r="AC16" s="14">
        <v>7.9968890851809402E-2</v>
      </c>
      <c r="AD16" s="14">
        <v>6.0414122116176201E-2</v>
      </c>
      <c r="AE16" s="14"/>
      <c r="AF16" s="14">
        <v>0.104488264957737</v>
      </c>
      <c r="AG16" s="14">
        <v>0.17281824236708801</v>
      </c>
      <c r="AH16" s="14">
        <v>0.12158061685903999</v>
      </c>
      <c r="AI16" s="14">
        <v>0.179375759275643</v>
      </c>
      <c r="AJ16" s="14">
        <v>0.17869808069632301</v>
      </c>
      <c r="AK16" s="14"/>
      <c r="AL16" s="14">
        <v>0.151174849133248</v>
      </c>
      <c r="AM16" s="14">
        <v>0.129173538496305</v>
      </c>
      <c r="AN16" s="14">
        <v>0.193295262206157</v>
      </c>
      <c r="AO16" s="14"/>
      <c r="AP16" s="14">
        <v>0.154944662175766</v>
      </c>
      <c r="AQ16" s="14">
        <v>0.147452160855752</v>
      </c>
      <c r="AR16" s="14"/>
      <c r="AS16" s="14">
        <v>0.13986381409698001</v>
      </c>
      <c r="AT16" s="14">
        <v>0.16427893008986499</v>
      </c>
      <c r="AU16" s="14"/>
      <c r="AV16" s="14">
        <v>0.14449718839352299</v>
      </c>
      <c r="AW16" s="14">
        <v>0.151291429211558</v>
      </c>
      <c r="AX16" s="14"/>
      <c r="AY16" s="14">
        <v>0.14561175901075599</v>
      </c>
      <c r="AZ16" s="14">
        <v>0.20391297024549301</v>
      </c>
      <c r="BA16" s="14"/>
      <c r="BB16" s="14">
        <v>0.13745907481705799</v>
      </c>
      <c r="BC16" s="14">
        <v>0.19660192196439799</v>
      </c>
    </row>
    <row r="17" spans="2:55" ht="43.5" x14ac:dyDescent="0.35">
      <c r="B17" s="15" t="s">
        <v>139</v>
      </c>
      <c r="C17" s="14">
        <v>0.13967607750509001</v>
      </c>
      <c r="D17" s="14">
        <v>0.16165951591297201</v>
      </c>
      <c r="E17" s="14">
        <v>0.116617081445217</v>
      </c>
      <c r="F17" s="14"/>
      <c r="G17" s="14">
        <v>0.15463073156360099</v>
      </c>
      <c r="H17" s="14">
        <v>0.163352312445117</v>
      </c>
      <c r="I17" s="14">
        <v>0.13317795306486099</v>
      </c>
      <c r="J17" s="14">
        <v>0.10983362893250199</v>
      </c>
      <c r="K17" s="14">
        <v>0.13162808067550999</v>
      </c>
      <c r="L17" s="14">
        <v>0.145358353581965</v>
      </c>
      <c r="M17" s="14"/>
      <c r="N17" s="14">
        <v>0.18203476107472299</v>
      </c>
      <c r="O17" s="14">
        <v>0.12920130507543801</v>
      </c>
      <c r="P17" s="14">
        <v>0.110937536762564</v>
      </c>
      <c r="Q17" s="14">
        <v>0.127102792959565</v>
      </c>
      <c r="R17" s="14"/>
      <c r="S17" s="14">
        <v>0.168973144503901</v>
      </c>
      <c r="T17" s="14">
        <v>0.144412729121492</v>
      </c>
      <c r="U17" s="14">
        <v>0.101091262770344</v>
      </c>
      <c r="V17" s="14">
        <v>0.120584607093563</v>
      </c>
      <c r="W17" s="14">
        <v>0.158275269487794</v>
      </c>
      <c r="X17" s="14">
        <v>0.18393666458962801</v>
      </c>
      <c r="Y17" s="14">
        <v>9.7897450663510396E-2</v>
      </c>
      <c r="Z17" s="14">
        <v>0.18063321474322</v>
      </c>
      <c r="AA17" s="14">
        <v>0.13051926391956301</v>
      </c>
      <c r="AB17" s="14">
        <v>0.108068920487722</v>
      </c>
      <c r="AC17" s="14">
        <v>0.14127910098631399</v>
      </c>
      <c r="AD17" s="14">
        <v>0.148506037093734</v>
      </c>
      <c r="AE17" s="14"/>
      <c r="AF17" s="14">
        <v>0.12473776314367099</v>
      </c>
      <c r="AG17" s="14">
        <v>0.16974944677293999</v>
      </c>
      <c r="AH17" s="14">
        <v>0.158072166616507</v>
      </c>
      <c r="AI17" s="14">
        <v>6.0093799448272298E-2</v>
      </c>
      <c r="AJ17" s="14">
        <v>0.26175225870464702</v>
      </c>
      <c r="AK17" s="14"/>
      <c r="AL17" s="14">
        <v>0.13232563879272799</v>
      </c>
      <c r="AM17" s="14">
        <v>0.20652777951023099</v>
      </c>
      <c r="AN17" s="14">
        <v>0.12697834343190401</v>
      </c>
      <c r="AO17" s="14"/>
      <c r="AP17" s="14">
        <v>0.124866003476967</v>
      </c>
      <c r="AQ17" s="14">
        <v>0.15068541354898399</v>
      </c>
      <c r="AR17" s="14"/>
      <c r="AS17" s="14">
        <v>0.14697366643278101</v>
      </c>
      <c r="AT17" s="14">
        <v>0.127045531009609</v>
      </c>
      <c r="AU17" s="14"/>
      <c r="AV17" s="14">
        <v>0.20640619257557499</v>
      </c>
      <c r="AW17" s="14">
        <v>0.117415285325509</v>
      </c>
      <c r="AX17" s="14"/>
      <c r="AY17" s="14">
        <v>0.14711405682433101</v>
      </c>
      <c r="AZ17" s="14">
        <v>9.6085862540869205E-2</v>
      </c>
      <c r="BA17" s="14"/>
      <c r="BB17" s="14">
        <v>0.153764441899676</v>
      </c>
      <c r="BC17" s="14">
        <v>0.101088220518667</v>
      </c>
    </row>
    <row r="18" spans="2:55" ht="29" x14ac:dyDescent="0.35">
      <c r="B18" s="15" t="s">
        <v>140</v>
      </c>
      <c r="C18" s="14">
        <v>0.123179342902316</v>
      </c>
      <c r="D18" s="14">
        <v>0.100872656501486</v>
      </c>
      <c r="E18" s="14">
        <v>0.144337095052397</v>
      </c>
      <c r="F18" s="14"/>
      <c r="G18" s="14">
        <v>0.104192839537899</v>
      </c>
      <c r="H18" s="14">
        <v>0.12276101445316601</v>
      </c>
      <c r="I18" s="14">
        <v>0.10411540301224401</v>
      </c>
      <c r="J18" s="14">
        <v>0.13487260592234299</v>
      </c>
      <c r="K18" s="14">
        <v>0.133391857662503</v>
      </c>
      <c r="L18" s="14">
        <v>0.135232047401533</v>
      </c>
      <c r="M18" s="14"/>
      <c r="N18" s="14">
        <v>0.14391407668840001</v>
      </c>
      <c r="O18" s="14">
        <v>0.13526851440120999</v>
      </c>
      <c r="P18" s="14">
        <v>0.100545123830646</v>
      </c>
      <c r="Q18" s="14">
        <v>0.10909474063894101</v>
      </c>
      <c r="R18" s="14"/>
      <c r="S18" s="14">
        <v>8.1813005617437803E-2</v>
      </c>
      <c r="T18" s="14">
        <v>0.103222558055724</v>
      </c>
      <c r="U18" s="14">
        <v>0.185330068100338</v>
      </c>
      <c r="V18" s="14">
        <v>0.16013059218577499</v>
      </c>
      <c r="W18" s="14">
        <v>0.101381776448376</v>
      </c>
      <c r="X18" s="14">
        <v>0.145851658567308</v>
      </c>
      <c r="Y18" s="14">
        <v>0.11339384308323899</v>
      </c>
      <c r="Z18" s="14">
        <v>0.11019392018371101</v>
      </c>
      <c r="AA18" s="14">
        <v>0.100325226733814</v>
      </c>
      <c r="AB18" s="14">
        <v>0.14186824446010701</v>
      </c>
      <c r="AC18" s="14">
        <v>0.16503015543869701</v>
      </c>
      <c r="AD18" s="14">
        <v>0.11097033750110399</v>
      </c>
      <c r="AE18" s="14"/>
      <c r="AF18" s="14">
        <v>0.142931297216949</v>
      </c>
      <c r="AG18" s="14">
        <v>0.127219267893454</v>
      </c>
      <c r="AH18" s="14">
        <v>0.170327601071735</v>
      </c>
      <c r="AI18" s="14">
        <v>0.112211486371027</v>
      </c>
      <c r="AJ18" s="14">
        <v>7.3757511514421198E-2</v>
      </c>
      <c r="AK18" s="14"/>
      <c r="AL18" s="14">
        <v>0.117083446738387</v>
      </c>
      <c r="AM18" s="14">
        <v>0.165421221878057</v>
      </c>
      <c r="AN18" s="14">
        <v>0.136005014116034</v>
      </c>
      <c r="AO18" s="14"/>
      <c r="AP18" s="14">
        <v>0.112788750335006</v>
      </c>
      <c r="AQ18" s="14">
        <v>0.13381417720209299</v>
      </c>
      <c r="AR18" s="14"/>
      <c r="AS18" s="14">
        <v>0.12272024644481901</v>
      </c>
      <c r="AT18" s="14">
        <v>0.12788022914639799</v>
      </c>
      <c r="AU18" s="14"/>
      <c r="AV18" s="14">
        <v>0.12785476915362601</v>
      </c>
      <c r="AW18" s="14">
        <v>0.124153014345308</v>
      </c>
      <c r="AX18" s="14"/>
      <c r="AY18" s="14">
        <v>0.12673887194495101</v>
      </c>
      <c r="AZ18" s="14">
        <v>0.113595906828054</v>
      </c>
      <c r="BA18" s="14"/>
      <c r="BB18" s="14">
        <v>0.126839808055453</v>
      </c>
      <c r="BC18" s="14">
        <v>9.0260605719150594E-2</v>
      </c>
    </row>
    <row r="19" spans="2:55" ht="43.5" x14ac:dyDescent="0.35">
      <c r="B19" s="15" t="s">
        <v>141</v>
      </c>
      <c r="C19" s="14">
        <v>0.11462321534160599</v>
      </c>
      <c r="D19" s="14">
        <v>0.102977621793669</v>
      </c>
      <c r="E19" s="14">
        <v>0.12633217161542501</v>
      </c>
      <c r="F19" s="14"/>
      <c r="G19" s="14">
        <v>0.113604987331376</v>
      </c>
      <c r="H19" s="14">
        <v>0.12700337535546899</v>
      </c>
      <c r="I19" s="14">
        <v>0.13948843727659099</v>
      </c>
      <c r="J19" s="14">
        <v>0.117177273730382</v>
      </c>
      <c r="K19" s="14">
        <v>7.5678447939382096E-2</v>
      </c>
      <c r="L19" s="14">
        <v>0.10898634464994</v>
      </c>
      <c r="M19" s="14"/>
      <c r="N19" s="14">
        <v>0.12761506194533401</v>
      </c>
      <c r="O19" s="14">
        <v>0.13274195057709501</v>
      </c>
      <c r="P19" s="14">
        <v>8.7784293499834007E-2</v>
      </c>
      <c r="Q19" s="14">
        <v>0.106254676736127</v>
      </c>
      <c r="R19" s="14"/>
      <c r="S19" s="14">
        <v>9.79503597087793E-2</v>
      </c>
      <c r="T19" s="14">
        <v>9.8049114598605297E-2</v>
      </c>
      <c r="U19" s="14">
        <v>0.12372635089608</v>
      </c>
      <c r="V19" s="14">
        <v>6.0090074680437103E-2</v>
      </c>
      <c r="W19" s="14">
        <v>0.116132461668394</v>
      </c>
      <c r="X19" s="14">
        <v>0.13645404464020999</v>
      </c>
      <c r="Y19" s="14">
        <v>0.14771183486733799</v>
      </c>
      <c r="Z19" s="14">
        <v>0.17071458708156001</v>
      </c>
      <c r="AA19" s="14">
        <v>0.164508286129849</v>
      </c>
      <c r="AB19" s="14">
        <v>0.109533070256065</v>
      </c>
      <c r="AC19" s="14">
        <v>7.8518037702504803E-2</v>
      </c>
      <c r="AD19" s="14">
        <v>6.3959192035316498E-2</v>
      </c>
      <c r="AE19" s="14"/>
      <c r="AF19" s="14">
        <v>0.107672989479893</v>
      </c>
      <c r="AG19" s="14">
        <v>0.13020344326738201</v>
      </c>
      <c r="AH19" s="14">
        <v>9.4884478819793006E-2</v>
      </c>
      <c r="AI19" s="14">
        <v>8.7557040894281096E-2</v>
      </c>
      <c r="AJ19" s="14">
        <v>0.24324053754167399</v>
      </c>
      <c r="AK19" s="14"/>
      <c r="AL19" s="14">
        <v>0.11888524811659899</v>
      </c>
      <c r="AM19" s="14">
        <v>8.5851952473131904E-2</v>
      </c>
      <c r="AN19" s="14">
        <v>0.104306332650174</v>
      </c>
      <c r="AO19" s="14"/>
      <c r="AP19" s="14">
        <v>0.100609900415215</v>
      </c>
      <c r="AQ19" s="14">
        <v>0.12882877556891201</v>
      </c>
      <c r="AR19" s="14"/>
      <c r="AS19" s="14">
        <v>0.106924363471621</v>
      </c>
      <c r="AT19" s="14">
        <v>0.12855426927199201</v>
      </c>
      <c r="AU19" s="14"/>
      <c r="AV19" s="14">
        <v>0.11908315459138499</v>
      </c>
      <c r="AW19" s="14">
        <v>0.113084809726838</v>
      </c>
      <c r="AX19" s="14"/>
      <c r="AY19" s="14">
        <v>0.11470706505711301</v>
      </c>
      <c r="AZ19" s="14">
        <v>0.108338420142765</v>
      </c>
      <c r="BA19" s="14"/>
      <c r="BB19" s="14">
        <v>0.117789028537974</v>
      </c>
      <c r="BC19" s="14">
        <v>0.10614486350201401</v>
      </c>
    </row>
    <row r="20" spans="2:55" x14ac:dyDescent="0.35">
      <c r="B20" s="15" t="s">
        <v>142</v>
      </c>
      <c r="C20" s="14">
        <v>9.8356414624642396E-2</v>
      </c>
      <c r="D20" s="14">
        <v>9.43577926056135E-2</v>
      </c>
      <c r="E20" s="14">
        <v>0.10255043521799501</v>
      </c>
      <c r="F20" s="14"/>
      <c r="G20" s="14">
        <v>0.12655703510219399</v>
      </c>
      <c r="H20" s="14">
        <v>9.3178190207462902E-2</v>
      </c>
      <c r="I20" s="14">
        <v>0.13963848685764499</v>
      </c>
      <c r="J20" s="14">
        <v>9.6383165776822696E-2</v>
      </c>
      <c r="K20" s="14">
        <v>6.3190733297642701E-2</v>
      </c>
      <c r="L20" s="14">
        <v>7.5546614655738906E-2</v>
      </c>
      <c r="M20" s="14"/>
      <c r="N20" s="14">
        <v>7.9136339993430699E-2</v>
      </c>
      <c r="O20" s="14">
        <v>9.3779562471686603E-2</v>
      </c>
      <c r="P20" s="14">
        <v>0.105235364103198</v>
      </c>
      <c r="Q20" s="14">
        <v>0.118601194325877</v>
      </c>
      <c r="R20" s="14"/>
      <c r="S20" s="14">
        <v>0.121456577907033</v>
      </c>
      <c r="T20" s="14">
        <v>6.7396782929809496E-2</v>
      </c>
      <c r="U20" s="14">
        <v>0.115709205286817</v>
      </c>
      <c r="V20" s="14">
        <v>8.0886379559891405E-2</v>
      </c>
      <c r="W20" s="14">
        <v>7.6266739199174302E-2</v>
      </c>
      <c r="X20" s="14">
        <v>7.3504841846244104E-2</v>
      </c>
      <c r="Y20" s="14">
        <v>9.1159352962087103E-2</v>
      </c>
      <c r="Z20" s="14">
        <v>0.125552266999821</v>
      </c>
      <c r="AA20" s="14">
        <v>0.100069025763831</v>
      </c>
      <c r="AB20" s="14">
        <v>0.111643004014154</v>
      </c>
      <c r="AC20" s="14">
        <v>0.120421909329555</v>
      </c>
      <c r="AD20" s="14">
        <v>0.15605735509596899</v>
      </c>
      <c r="AE20" s="14"/>
      <c r="AF20" s="14">
        <v>6.1044371984359601E-2</v>
      </c>
      <c r="AG20" s="14">
        <v>0.115972249963897</v>
      </c>
      <c r="AH20" s="14">
        <v>0.103548762998723</v>
      </c>
      <c r="AI20" s="14">
        <v>9.7182745309036797E-2</v>
      </c>
      <c r="AJ20" s="14">
        <v>0.14193931125870099</v>
      </c>
      <c r="AK20" s="14"/>
      <c r="AL20" s="14">
        <v>0.100075326494463</v>
      </c>
      <c r="AM20" s="14">
        <v>0.110029004376492</v>
      </c>
      <c r="AN20" s="14">
        <v>5.30098081087731E-2</v>
      </c>
      <c r="AO20" s="14"/>
      <c r="AP20" s="14">
        <v>0.104378900051054</v>
      </c>
      <c r="AQ20" s="14">
        <v>9.1762197692524902E-2</v>
      </c>
      <c r="AR20" s="14"/>
      <c r="AS20" s="14">
        <v>9.1451630435057593E-2</v>
      </c>
      <c r="AT20" s="14">
        <v>0.11048625918449501</v>
      </c>
      <c r="AU20" s="14"/>
      <c r="AV20" s="14">
        <v>0.100234431517345</v>
      </c>
      <c r="AW20" s="14">
        <v>9.92095700658365E-2</v>
      </c>
      <c r="AX20" s="14"/>
      <c r="AY20" s="14">
        <v>8.1012271572520098E-2</v>
      </c>
      <c r="AZ20" s="14">
        <v>0.182480447140801</v>
      </c>
      <c r="BA20" s="14"/>
      <c r="BB20" s="14">
        <v>7.6150662149628096E-2</v>
      </c>
      <c r="BC20" s="14">
        <v>0.173902962501985</v>
      </c>
    </row>
    <row r="21" spans="2:55" ht="29" x14ac:dyDescent="0.35">
      <c r="B21" s="15" t="s">
        <v>143</v>
      </c>
      <c r="C21" s="14">
        <v>7.2705739631751698E-2</v>
      </c>
      <c r="D21" s="14">
        <v>8.7094758691900906E-2</v>
      </c>
      <c r="E21" s="14">
        <v>5.8869233804265002E-2</v>
      </c>
      <c r="F21" s="14"/>
      <c r="G21" s="14">
        <v>0.10839830986086001</v>
      </c>
      <c r="H21" s="14">
        <v>9.3132214019382098E-2</v>
      </c>
      <c r="I21" s="14">
        <v>9.7455408849519004E-2</v>
      </c>
      <c r="J21" s="14">
        <v>6.1575238501625801E-2</v>
      </c>
      <c r="K21" s="14">
        <v>2.68312196376027E-2</v>
      </c>
      <c r="L21" s="14">
        <v>5.2058798472083397E-2</v>
      </c>
      <c r="M21" s="14"/>
      <c r="N21" s="14">
        <v>9.0272825494302905E-2</v>
      </c>
      <c r="O21" s="14">
        <v>8.2111711617494906E-2</v>
      </c>
      <c r="P21" s="14">
        <v>6.4908996283026599E-2</v>
      </c>
      <c r="Q21" s="14">
        <v>5.1391092607406902E-2</v>
      </c>
      <c r="R21" s="14"/>
      <c r="S21" s="14">
        <v>0.106974255443648</v>
      </c>
      <c r="T21" s="14">
        <v>4.7080473571525297E-2</v>
      </c>
      <c r="U21" s="14">
        <v>7.6972795593524199E-2</v>
      </c>
      <c r="V21" s="14">
        <v>4.2273823116320698E-2</v>
      </c>
      <c r="W21" s="14">
        <v>8.6275854609057206E-2</v>
      </c>
      <c r="X21" s="14">
        <v>8.2970646046473695E-2</v>
      </c>
      <c r="Y21" s="14">
        <v>7.6187408791113104E-2</v>
      </c>
      <c r="Z21" s="14">
        <v>6.9963157939201104E-2</v>
      </c>
      <c r="AA21" s="14">
        <v>6.6776214783290697E-2</v>
      </c>
      <c r="AB21" s="14">
        <v>9.5739457467038699E-2</v>
      </c>
      <c r="AC21" s="14">
        <v>4.3580420475685097E-2</v>
      </c>
      <c r="AD21" s="14">
        <v>3.7505485237680602E-2</v>
      </c>
      <c r="AE21" s="14"/>
      <c r="AF21" s="14">
        <v>8.3838774145198997E-2</v>
      </c>
      <c r="AG21" s="14">
        <v>7.9185874680378202E-2</v>
      </c>
      <c r="AH21" s="14">
        <v>4.8137552844067899E-2</v>
      </c>
      <c r="AI21" s="14">
        <v>4.7772346369381997E-2</v>
      </c>
      <c r="AJ21" s="14">
        <v>0.120095472437005</v>
      </c>
      <c r="AK21" s="14"/>
      <c r="AL21" s="14">
        <v>6.6250816072945196E-2</v>
      </c>
      <c r="AM21" s="14">
        <v>0.12664655034087199</v>
      </c>
      <c r="AN21" s="14">
        <v>6.9988528428560404E-2</v>
      </c>
      <c r="AO21" s="14"/>
      <c r="AP21" s="14">
        <v>8.9103271960370406E-2</v>
      </c>
      <c r="AQ21" s="14">
        <v>5.7296394995043298E-2</v>
      </c>
      <c r="AR21" s="14"/>
      <c r="AS21" s="14">
        <v>8.6028679002676606E-2</v>
      </c>
      <c r="AT21" s="14">
        <v>5.4865427182424702E-2</v>
      </c>
      <c r="AU21" s="14"/>
      <c r="AV21" s="14">
        <v>0.10841276016818099</v>
      </c>
      <c r="AW21" s="14">
        <v>6.0595452744313903E-2</v>
      </c>
      <c r="AX21" s="14"/>
      <c r="AY21" s="14">
        <v>7.9567599329252406E-2</v>
      </c>
      <c r="AZ21" s="14">
        <v>5.1170962075250799E-2</v>
      </c>
      <c r="BA21" s="14"/>
      <c r="BB21" s="14">
        <v>7.9668408884420894E-2</v>
      </c>
      <c r="BC21" s="14">
        <v>5.6175522718343897E-2</v>
      </c>
    </row>
    <row r="22" spans="2:55" ht="29" x14ac:dyDescent="0.35">
      <c r="B22" s="15" t="s">
        <v>144</v>
      </c>
      <c r="C22" s="14">
        <v>6.3804998406665495E-2</v>
      </c>
      <c r="D22" s="14">
        <v>7.2102247196692698E-2</v>
      </c>
      <c r="E22" s="14">
        <v>5.5890745318067703E-2</v>
      </c>
      <c r="F22" s="14"/>
      <c r="G22" s="14">
        <v>0.101239575960267</v>
      </c>
      <c r="H22" s="14">
        <v>0.113821212340245</v>
      </c>
      <c r="I22" s="14">
        <v>7.1139278704255002E-2</v>
      </c>
      <c r="J22" s="14">
        <v>5.1370308767506798E-2</v>
      </c>
      <c r="K22" s="14">
        <v>3.3147243748903203E-2</v>
      </c>
      <c r="L22" s="14">
        <v>2.2801867959525799E-2</v>
      </c>
      <c r="M22" s="14"/>
      <c r="N22" s="14">
        <v>5.0947466244700902E-2</v>
      </c>
      <c r="O22" s="14">
        <v>7.3198350924311206E-2</v>
      </c>
      <c r="P22" s="14">
        <v>7.3683648171633503E-2</v>
      </c>
      <c r="Q22" s="14">
        <v>5.9744905752050798E-2</v>
      </c>
      <c r="R22" s="14"/>
      <c r="S22" s="14">
        <v>0.100342305259399</v>
      </c>
      <c r="T22" s="14">
        <v>3.9509099663301697E-2</v>
      </c>
      <c r="U22" s="14">
        <v>5.3875974566960999E-2</v>
      </c>
      <c r="V22" s="14">
        <v>6.4385964751626806E-2</v>
      </c>
      <c r="W22" s="14">
        <v>6.6350773133240698E-2</v>
      </c>
      <c r="X22" s="14">
        <v>0.10157397344463499</v>
      </c>
      <c r="Y22" s="14">
        <v>4.8417191775509197E-2</v>
      </c>
      <c r="Z22" s="14">
        <v>7.5790779459800603E-2</v>
      </c>
      <c r="AA22" s="14">
        <v>6.7114723292494294E-2</v>
      </c>
      <c r="AB22" s="14">
        <v>4.4907990592793101E-2</v>
      </c>
      <c r="AC22" s="14">
        <v>3.1318345478818503E-2</v>
      </c>
      <c r="AD22" s="14">
        <v>2.8373515065928001E-2</v>
      </c>
      <c r="AE22" s="14"/>
      <c r="AF22" s="14">
        <v>6.5198754844397397E-2</v>
      </c>
      <c r="AG22" s="14">
        <v>6.9119558406568901E-2</v>
      </c>
      <c r="AH22" s="14">
        <v>6.1961999106192697E-2</v>
      </c>
      <c r="AI22" s="14">
        <v>6.2806614231485799E-2</v>
      </c>
      <c r="AJ22" s="14">
        <v>8.3133454731685999E-2</v>
      </c>
      <c r="AK22" s="14"/>
      <c r="AL22" s="14">
        <v>5.8798016368797397E-2</v>
      </c>
      <c r="AM22" s="14">
        <v>0.12147274735722</v>
      </c>
      <c r="AN22" s="14">
        <v>3.3693038277599098E-2</v>
      </c>
      <c r="AO22" s="14"/>
      <c r="AP22" s="14">
        <v>8.0017718951639505E-2</v>
      </c>
      <c r="AQ22" s="14">
        <v>5.1429501265146498E-2</v>
      </c>
      <c r="AR22" s="14"/>
      <c r="AS22" s="14">
        <v>7.4151577340766994E-2</v>
      </c>
      <c r="AT22" s="14">
        <v>5.1604429658375903E-2</v>
      </c>
      <c r="AU22" s="14"/>
      <c r="AV22" s="14">
        <v>8.5599441564469997E-2</v>
      </c>
      <c r="AW22" s="14">
        <v>5.6839658576189098E-2</v>
      </c>
      <c r="AX22" s="14"/>
      <c r="AY22" s="14">
        <v>6.8477661908532605E-2</v>
      </c>
      <c r="AZ22" s="14">
        <v>3.61529889759531E-2</v>
      </c>
      <c r="BA22" s="14"/>
      <c r="BB22" s="14">
        <v>6.7185047654897606E-2</v>
      </c>
      <c r="BC22" s="14">
        <v>6.3430540999740895E-2</v>
      </c>
    </row>
    <row r="23" spans="2:55" ht="29" x14ac:dyDescent="0.35">
      <c r="B23" s="15" t="s">
        <v>145</v>
      </c>
      <c r="C23" s="14">
        <v>6.3415318703880605E-2</v>
      </c>
      <c r="D23" s="14">
        <v>6.2044326175843302E-2</v>
      </c>
      <c r="E23" s="14">
        <v>6.4940694515592895E-2</v>
      </c>
      <c r="F23" s="14"/>
      <c r="G23" s="14">
        <v>6.9013764775325906E-2</v>
      </c>
      <c r="H23" s="14">
        <v>9.1562715799874406E-2</v>
      </c>
      <c r="I23" s="14">
        <v>9.2724690377740102E-2</v>
      </c>
      <c r="J23" s="14">
        <v>6.6549536969825795E-2</v>
      </c>
      <c r="K23" s="14">
        <v>1.84933404772709E-2</v>
      </c>
      <c r="L23" s="14">
        <v>4.0415143844216898E-2</v>
      </c>
      <c r="M23" s="14"/>
      <c r="N23" s="14">
        <v>8.9453253827195198E-2</v>
      </c>
      <c r="O23" s="14">
        <v>6.16046316541176E-2</v>
      </c>
      <c r="P23" s="14">
        <v>5.5961750612197797E-2</v>
      </c>
      <c r="Q23" s="14">
        <v>4.2313373268601101E-2</v>
      </c>
      <c r="R23" s="14"/>
      <c r="S23" s="14">
        <v>7.9314979214352502E-2</v>
      </c>
      <c r="T23" s="14">
        <v>2.9621021885393398E-2</v>
      </c>
      <c r="U23" s="14">
        <v>6.5036727872003194E-2</v>
      </c>
      <c r="V23" s="14">
        <v>5.6171306549297098E-2</v>
      </c>
      <c r="W23" s="14">
        <v>5.5974831581650099E-2</v>
      </c>
      <c r="X23" s="14">
        <v>7.4997929364478702E-2</v>
      </c>
      <c r="Y23" s="14">
        <v>7.6208966144715007E-2</v>
      </c>
      <c r="Z23" s="14">
        <v>0.12931675788451599</v>
      </c>
      <c r="AA23" s="14">
        <v>6.5186179125221802E-2</v>
      </c>
      <c r="AB23" s="14">
        <v>3.9972973928162903E-2</v>
      </c>
      <c r="AC23" s="14">
        <v>3.6664569336875001E-2</v>
      </c>
      <c r="AD23" s="14">
        <v>0.12127037439159299</v>
      </c>
      <c r="AE23" s="14"/>
      <c r="AF23" s="14">
        <v>6.6693903860736703E-2</v>
      </c>
      <c r="AG23" s="14">
        <v>7.6526312435159102E-2</v>
      </c>
      <c r="AH23" s="14">
        <v>3.5126116711414503E-2</v>
      </c>
      <c r="AI23" s="14">
        <v>4.9106984545076199E-2</v>
      </c>
      <c r="AJ23" s="14">
        <v>0.110000053209993</v>
      </c>
      <c r="AK23" s="14"/>
      <c r="AL23" s="14">
        <v>6.0781763500814601E-2</v>
      </c>
      <c r="AM23" s="14">
        <v>0.112304803394424</v>
      </c>
      <c r="AN23" s="14">
        <v>1.4740762702123E-2</v>
      </c>
      <c r="AO23" s="14"/>
      <c r="AP23" s="14">
        <v>5.3632474590741601E-2</v>
      </c>
      <c r="AQ23" s="14">
        <v>7.1413450105400303E-2</v>
      </c>
      <c r="AR23" s="14"/>
      <c r="AS23" s="14">
        <v>7.0768157293473993E-2</v>
      </c>
      <c r="AT23" s="14">
        <v>5.2692236733410502E-2</v>
      </c>
      <c r="AU23" s="14"/>
      <c r="AV23" s="14">
        <v>7.9449937688812297E-2</v>
      </c>
      <c r="AW23" s="14">
        <v>5.7393187515629197E-2</v>
      </c>
      <c r="AX23" s="14"/>
      <c r="AY23" s="14">
        <v>7.5543940451777605E-2</v>
      </c>
      <c r="AZ23" s="14">
        <v>3.6848601350336997E-2</v>
      </c>
      <c r="BA23" s="14"/>
      <c r="BB23" s="14">
        <v>7.2319626733628906E-2</v>
      </c>
      <c r="BC23" s="14">
        <v>3.1349459310606002E-2</v>
      </c>
    </row>
    <row r="24" spans="2:55" x14ac:dyDescent="0.35">
      <c r="B24" s="15" t="s">
        <v>146</v>
      </c>
      <c r="C24" s="14">
        <v>3.83047748437376E-2</v>
      </c>
      <c r="D24" s="14">
        <v>4.0593811719746298E-2</v>
      </c>
      <c r="E24" s="14">
        <v>3.6182327793371903E-2</v>
      </c>
      <c r="F24" s="14"/>
      <c r="G24" s="14">
        <v>4.4221617830742403E-2</v>
      </c>
      <c r="H24" s="14">
        <v>6.9915360413510499E-2</v>
      </c>
      <c r="I24" s="14">
        <v>5.4717268210681798E-2</v>
      </c>
      <c r="J24" s="14">
        <v>3.5551816002715599E-2</v>
      </c>
      <c r="K24" s="14">
        <v>1.51585778416778E-2</v>
      </c>
      <c r="L24" s="14">
        <v>1.29300247281654E-2</v>
      </c>
      <c r="M24" s="14"/>
      <c r="N24" s="14">
        <v>4.2498587206831001E-2</v>
      </c>
      <c r="O24" s="14">
        <v>3.4261557698599003E-2</v>
      </c>
      <c r="P24" s="14">
        <v>3.3719069009423598E-2</v>
      </c>
      <c r="Q24" s="14">
        <v>4.2315636736162197E-2</v>
      </c>
      <c r="R24" s="14"/>
      <c r="S24" s="14">
        <v>4.8026211373999698E-2</v>
      </c>
      <c r="T24" s="14">
        <v>3.5560802145559602E-2</v>
      </c>
      <c r="U24" s="14">
        <v>5.4579857941056999E-2</v>
      </c>
      <c r="V24" s="14">
        <v>4.2749739315453797E-2</v>
      </c>
      <c r="W24" s="14">
        <v>3.8120583818334303E-2</v>
      </c>
      <c r="X24" s="14">
        <v>3.3701787798811403E-2</v>
      </c>
      <c r="Y24" s="14">
        <v>1.9406725481223599E-2</v>
      </c>
      <c r="Z24" s="14">
        <v>3.7305934197783899E-2</v>
      </c>
      <c r="AA24" s="14">
        <v>2.5496086051443E-2</v>
      </c>
      <c r="AB24" s="14">
        <v>3.7431085242572201E-2</v>
      </c>
      <c r="AC24" s="14">
        <v>3.6017040352093702E-2</v>
      </c>
      <c r="AD24" s="14">
        <v>6.7286436487215801E-2</v>
      </c>
      <c r="AE24" s="14"/>
      <c r="AF24" s="14">
        <v>2.4249434006867701E-2</v>
      </c>
      <c r="AG24" s="14">
        <v>5.0379642940756801E-2</v>
      </c>
      <c r="AH24" s="14">
        <v>2.8141963127251601E-2</v>
      </c>
      <c r="AI24" s="14">
        <v>3.8774335713761703E-2</v>
      </c>
      <c r="AJ24" s="14">
        <v>5.0181144565194298E-2</v>
      </c>
      <c r="AK24" s="14"/>
      <c r="AL24" s="14">
        <v>3.4889189898287598E-2</v>
      </c>
      <c r="AM24" s="14">
        <v>7.5456584310950994E-2</v>
      </c>
      <c r="AN24" s="14">
        <v>2.16333455456377E-2</v>
      </c>
      <c r="AO24" s="14"/>
      <c r="AP24" s="14">
        <v>4.4791247578721098E-2</v>
      </c>
      <c r="AQ24" s="14">
        <v>3.1073747124522998E-2</v>
      </c>
      <c r="AR24" s="14"/>
      <c r="AS24" s="14">
        <v>4.73572606706993E-2</v>
      </c>
      <c r="AT24" s="14">
        <v>2.4976085619116298E-2</v>
      </c>
      <c r="AU24" s="14"/>
      <c r="AV24" s="14">
        <v>4.4117542361898701E-2</v>
      </c>
      <c r="AW24" s="14">
        <v>3.5047394801226803E-2</v>
      </c>
      <c r="AX24" s="14"/>
      <c r="AY24" s="14">
        <v>4.0650400025387098E-2</v>
      </c>
      <c r="AZ24" s="14">
        <v>4.0520686285845001E-2</v>
      </c>
      <c r="BA24" s="14"/>
      <c r="BB24" s="14">
        <v>4.2367448770766702E-2</v>
      </c>
      <c r="BC24" s="14">
        <v>1.8242578952185898E-2</v>
      </c>
    </row>
    <row r="25" spans="2:55" x14ac:dyDescent="0.35">
      <c r="B25" s="15" t="s">
        <v>129</v>
      </c>
      <c r="C25" s="20">
        <v>3.1452300890676903E-2</v>
      </c>
      <c r="D25" s="20">
        <v>3.2237080248119498E-2</v>
      </c>
      <c r="E25" s="20">
        <v>3.07785529260091E-2</v>
      </c>
      <c r="F25" s="20"/>
      <c r="G25" s="20">
        <v>1.7910484934088301E-2</v>
      </c>
      <c r="H25" s="20">
        <v>1.66032213064756E-2</v>
      </c>
      <c r="I25" s="20">
        <v>4.99133734439349E-2</v>
      </c>
      <c r="J25" s="20">
        <v>3.6290095785266901E-2</v>
      </c>
      <c r="K25" s="20">
        <v>1.8829183416668401E-2</v>
      </c>
      <c r="L25" s="20">
        <v>4.2087200768949E-2</v>
      </c>
      <c r="M25" s="20"/>
      <c r="N25" s="20">
        <v>2.3805294809668299E-2</v>
      </c>
      <c r="O25" s="20">
        <v>3.4642894895715801E-2</v>
      </c>
      <c r="P25" s="20">
        <v>4.5357522888052101E-2</v>
      </c>
      <c r="Q25" s="20">
        <v>2.4421177069753001E-2</v>
      </c>
      <c r="R25" s="20"/>
      <c r="S25" s="20">
        <v>1.7417294179761299E-2</v>
      </c>
      <c r="T25" s="20">
        <v>3.3870386660914902E-2</v>
      </c>
      <c r="U25" s="20">
        <v>2.5542014738682201E-2</v>
      </c>
      <c r="V25" s="20">
        <v>5.52127091374758E-2</v>
      </c>
      <c r="W25" s="20">
        <v>4.3905987703049501E-2</v>
      </c>
      <c r="X25" s="20">
        <v>3.11131013150374E-2</v>
      </c>
      <c r="Y25" s="20">
        <v>1.8376860437970498E-2</v>
      </c>
      <c r="Z25" s="20">
        <v>3.9614510499253498E-2</v>
      </c>
      <c r="AA25" s="20">
        <v>2.87471505367441E-2</v>
      </c>
      <c r="AB25" s="20">
        <v>1.06502763404964E-2</v>
      </c>
      <c r="AC25" s="20">
        <v>7.5149740329131395E-2</v>
      </c>
      <c r="AD25" s="20">
        <v>2.6149540290735102E-2</v>
      </c>
      <c r="AE25" s="20"/>
      <c r="AF25" s="20">
        <v>4.3780897355703598E-2</v>
      </c>
      <c r="AG25" s="20">
        <v>1.30663570946994E-2</v>
      </c>
      <c r="AH25" s="20">
        <v>3.7480804724987903E-2</v>
      </c>
      <c r="AI25" s="20">
        <v>2.5116903524204901E-2</v>
      </c>
      <c r="AJ25" s="20">
        <v>1.2703052806761501E-2</v>
      </c>
      <c r="AK25" s="20"/>
      <c r="AL25" s="20">
        <v>3.0244249787173199E-2</v>
      </c>
      <c r="AM25" s="20">
        <v>3.5256846698481798E-3</v>
      </c>
      <c r="AN25" s="20">
        <v>9.8220569898773299E-2</v>
      </c>
      <c r="AO25" s="20"/>
      <c r="AP25" s="20">
        <v>3.4461410042143599E-2</v>
      </c>
      <c r="AQ25" s="20">
        <v>2.99010421729872E-2</v>
      </c>
      <c r="AR25" s="20"/>
      <c r="AS25" s="20">
        <v>3.7692941887068898E-2</v>
      </c>
      <c r="AT25" s="20">
        <v>2.4389815125503801E-2</v>
      </c>
      <c r="AU25" s="20"/>
      <c r="AV25" s="20">
        <v>2.8067799188313199E-2</v>
      </c>
      <c r="AW25" s="20">
        <v>2.8937485356928999E-2</v>
      </c>
      <c r="AX25" s="20"/>
      <c r="AY25" s="20">
        <v>3.102281169661E-2</v>
      </c>
      <c r="AZ25" s="20">
        <v>2.6464453867942099E-2</v>
      </c>
      <c r="BA25" s="20"/>
      <c r="BB25" s="20">
        <v>3.0922820217300601E-2</v>
      </c>
      <c r="BC25" s="20">
        <v>2.8314339055829502E-2</v>
      </c>
    </row>
    <row r="26" spans="2:55" x14ac:dyDescent="0.35">
      <c r="B26" s="16"/>
    </row>
    <row r="27" spans="2:55" x14ac:dyDescent="0.35">
      <c r="B27" t="s">
        <v>81</v>
      </c>
    </row>
    <row r="28" spans="2:55" x14ac:dyDescent="0.35">
      <c r="B28" t="s">
        <v>630</v>
      </c>
    </row>
    <row r="30" spans="2:55" x14ac:dyDescent="0.35">
      <c r="B30"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2:L17"/>
  <sheetViews>
    <sheetView showGridLines="0" workbookViewId="0">
      <pane xSplit="2" topLeftCell="C1" activePane="topRight" state="frozen"/>
      <selection pane="topRight" activeCell="A11" sqref="A11:XFD11"/>
    </sheetView>
  </sheetViews>
  <sheetFormatPr defaultColWidth="10.90625" defaultRowHeight="14.5" x14ac:dyDescent="0.35"/>
  <cols>
    <col min="2" max="2" width="25.7265625" customWidth="1"/>
    <col min="3" max="12" width="20.7265625" customWidth="1"/>
  </cols>
  <sheetData>
    <row r="2" spans="2:12" ht="40" customHeight="1" x14ac:dyDescent="0.35">
      <c r="D2" s="29" t="s">
        <v>161</v>
      </c>
      <c r="E2" s="26"/>
      <c r="F2" s="26"/>
      <c r="G2" s="26"/>
      <c r="H2" s="26"/>
      <c r="I2" s="26"/>
      <c r="J2" s="26"/>
      <c r="K2" s="26"/>
      <c r="L2" s="26"/>
    </row>
    <row r="6" spans="2:12" ht="50" customHeight="1" x14ac:dyDescent="0.35">
      <c r="B6" s="17" t="s">
        <v>14</v>
      </c>
      <c r="C6" s="17" t="s">
        <v>148</v>
      </c>
      <c r="D6" s="17" t="s">
        <v>149</v>
      </c>
      <c r="E6" s="17" t="s">
        <v>150</v>
      </c>
      <c r="F6" s="17" t="s">
        <v>151</v>
      </c>
      <c r="G6" s="17" t="s">
        <v>152</v>
      </c>
      <c r="H6" s="17" t="s">
        <v>153</v>
      </c>
      <c r="I6" s="17" t="s">
        <v>154</v>
      </c>
      <c r="J6" s="17" t="s">
        <v>155</v>
      </c>
      <c r="K6" s="17" t="s">
        <v>156</v>
      </c>
    </row>
    <row r="7" spans="2:12" x14ac:dyDescent="0.35">
      <c r="B7" s="15" t="s">
        <v>157</v>
      </c>
      <c r="C7" s="14">
        <v>0.45796845492534299</v>
      </c>
      <c r="D7" s="14">
        <v>0.46990481012539098</v>
      </c>
      <c r="E7" s="14">
        <v>0.44785854374883499</v>
      </c>
      <c r="F7" s="14">
        <v>0.26850403654800897</v>
      </c>
      <c r="G7" s="14">
        <v>0.28352330703268203</v>
      </c>
      <c r="H7" s="14">
        <v>0.34857647095586503</v>
      </c>
      <c r="I7" s="14">
        <v>0.32551647097012498</v>
      </c>
      <c r="J7" s="14">
        <v>0.37830886252781598</v>
      </c>
      <c r="K7" s="14">
        <v>0.314341349218831</v>
      </c>
    </row>
    <row r="8" spans="2:12" x14ac:dyDescent="0.35">
      <c r="B8" s="15" t="s">
        <v>158</v>
      </c>
      <c r="C8" s="14">
        <v>0.46913837501414501</v>
      </c>
      <c r="D8" s="14">
        <v>0.46450274798824498</v>
      </c>
      <c r="E8" s="14">
        <v>0.47822791814264698</v>
      </c>
      <c r="F8" s="14">
        <v>0.45032555481301101</v>
      </c>
      <c r="G8" s="14">
        <v>0.48817269191976298</v>
      </c>
      <c r="H8" s="14">
        <v>0.53300101081768803</v>
      </c>
      <c r="I8" s="14">
        <v>0.49436186758159001</v>
      </c>
      <c r="J8" s="14">
        <v>0.50472697591426097</v>
      </c>
      <c r="K8" s="14">
        <v>0.53881349998762496</v>
      </c>
    </row>
    <row r="9" spans="2:12" x14ac:dyDescent="0.35">
      <c r="B9" s="15" t="s">
        <v>159</v>
      </c>
      <c r="C9" s="14">
        <v>6.2120196911096298E-2</v>
      </c>
      <c r="D9" s="14">
        <v>5.6566327501707703E-2</v>
      </c>
      <c r="E9" s="14">
        <v>6.5722507045297598E-2</v>
      </c>
      <c r="F9" s="14">
        <v>0.22000687417415399</v>
      </c>
      <c r="G9" s="14">
        <v>0.18861741790032399</v>
      </c>
      <c r="H9" s="14">
        <v>0.100535303611717</v>
      </c>
      <c r="I9" s="14">
        <v>0.15768591800097501</v>
      </c>
      <c r="J9" s="14">
        <v>0.100144919560886</v>
      </c>
      <c r="K9" s="14">
        <v>0.12537527209341401</v>
      </c>
    </row>
    <row r="10" spans="2:12" x14ac:dyDescent="0.35">
      <c r="B10" s="15" t="s">
        <v>160</v>
      </c>
      <c r="C10" s="14">
        <v>1.0772973149415801E-2</v>
      </c>
      <c r="D10" s="14">
        <v>9.0261143846560605E-3</v>
      </c>
      <c r="E10" s="14">
        <v>8.1910310632203297E-3</v>
      </c>
      <c r="F10" s="14">
        <v>6.1163534464826801E-2</v>
      </c>
      <c r="G10" s="14">
        <v>3.9686583147230899E-2</v>
      </c>
      <c r="H10" s="14">
        <v>1.7887214614730799E-2</v>
      </c>
      <c r="I10" s="14">
        <v>2.2435743447310301E-2</v>
      </c>
      <c r="J10" s="14">
        <v>1.6819241997036799E-2</v>
      </c>
      <c r="K10" s="14">
        <v>2.14698787001305E-2</v>
      </c>
    </row>
    <row r="11" spans="2:12" x14ac:dyDescent="0.35">
      <c r="B11" s="16"/>
      <c r="C11" s="22"/>
      <c r="D11" s="22"/>
      <c r="E11" s="22"/>
      <c r="F11" s="22"/>
      <c r="G11" s="22"/>
      <c r="H11" s="22"/>
      <c r="I11" s="22"/>
      <c r="J11" s="22"/>
      <c r="K11" s="22"/>
    </row>
    <row r="12" spans="2:12" x14ac:dyDescent="0.35">
      <c r="B12" t="s">
        <v>81</v>
      </c>
    </row>
    <row r="13" spans="2:12" x14ac:dyDescent="0.35">
      <c r="B13" t="s">
        <v>630</v>
      </c>
    </row>
    <row r="17" spans="2:2" x14ac:dyDescent="0.35">
      <c r="B17" s="8" t="str">
        <f>HYPERLINK("#'Contents'!A1", "Return to Contents")</f>
        <v>Return to Contents</v>
      </c>
    </row>
  </sheetData>
  <mergeCells count="1">
    <mergeCell ref="D2:L2"/>
  </mergeCells>
  <pageMargins left="0.7" right="0.7" top="0.75" bottom="0.75" header="0.3" footer="0.3"/>
  <pageSetup paperSize="9"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BC17"/>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162</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0.45796845492534299</v>
      </c>
      <c r="D9" s="14">
        <v>0.43231800354182998</v>
      </c>
      <c r="E9" s="14">
        <v>0.48142016333592602</v>
      </c>
      <c r="F9" s="14"/>
      <c r="G9" s="14">
        <v>0.38410351309242002</v>
      </c>
      <c r="H9" s="14">
        <v>0.45628451339743897</v>
      </c>
      <c r="I9" s="14">
        <v>0.46383905691949501</v>
      </c>
      <c r="J9" s="14">
        <v>0.49660172121061102</v>
      </c>
      <c r="K9" s="14">
        <v>0.50900586742245701</v>
      </c>
      <c r="L9" s="14">
        <v>0.43779534696710298</v>
      </c>
      <c r="M9" s="14"/>
      <c r="N9" s="14">
        <v>0.458911711864599</v>
      </c>
      <c r="O9" s="14">
        <v>0.45425287812697002</v>
      </c>
      <c r="P9" s="14">
        <v>0.46633555253900999</v>
      </c>
      <c r="Q9" s="14">
        <v>0.45112084542820602</v>
      </c>
      <c r="R9" s="14"/>
      <c r="S9" s="14">
        <v>0.47467348835777901</v>
      </c>
      <c r="T9" s="14">
        <v>0.49834582238302599</v>
      </c>
      <c r="U9" s="14">
        <v>0.43147529847970401</v>
      </c>
      <c r="V9" s="14">
        <v>0.466679571288596</v>
      </c>
      <c r="W9" s="14">
        <v>0.40140138806525599</v>
      </c>
      <c r="X9" s="14">
        <v>0.44669285280675902</v>
      </c>
      <c r="Y9" s="14">
        <v>0.478950714609294</v>
      </c>
      <c r="Z9" s="14">
        <v>0.46816735871548198</v>
      </c>
      <c r="AA9" s="14">
        <v>0.469437856995363</v>
      </c>
      <c r="AB9" s="14">
        <v>0.43912476182537702</v>
      </c>
      <c r="AC9" s="14">
        <v>0.449278272174718</v>
      </c>
      <c r="AD9" s="14">
        <v>0.37528214309220898</v>
      </c>
      <c r="AE9" s="14"/>
      <c r="AF9" s="14">
        <v>0.45358325694439</v>
      </c>
      <c r="AG9" s="14">
        <v>0.485614436138329</v>
      </c>
      <c r="AH9" s="14">
        <v>0.52370508935214</v>
      </c>
      <c r="AI9" s="14">
        <v>0.435730251045096</v>
      </c>
      <c r="AJ9" s="14">
        <v>0.42733552187492702</v>
      </c>
      <c r="AK9" s="14"/>
      <c r="AL9" s="14">
        <v>0.45959050462550599</v>
      </c>
      <c r="AM9" s="14">
        <v>0.48614873326942298</v>
      </c>
      <c r="AN9" s="14">
        <v>0.38480411195401398</v>
      </c>
      <c r="AO9" s="14"/>
      <c r="AP9" s="14">
        <v>0.43531868942313401</v>
      </c>
      <c r="AQ9" s="14">
        <v>0.47484562977848499</v>
      </c>
      <c r="AR9" s="14"/>
      <c r="AS9" s="14">
        <v>0.44981040654323901</v>
      </c>
      <c r="AT9" s="14">
        <v>0.475387416780783</v>
      </c>
      <c r="AU9" s="14"/>
      <c r="AV9" s="14">
        <v>0.46235663580765102</v>
      </c>
      <c r="AW9" s="14">
        <v>0.459894846419379</v>
      </c>
      <c r="AX9" s="14"/>
      <c r="AY9" s="14">
        <v>0.46671342775105701</v>
      </c>
      <c r="AZ9" s="14">
        <v>0.46182332365483397</v>
      </c>
      <c r="BA9" s="14"/>
      <c r="BB9" s="14">
        <v>0.46985125975369901</v>
      </c>
      <c r="BC9" s="14">
        <v>0.452180236831763</v>
      </c>
    </row>
    <row r="10" spans="2:55" x14ac:dyDescent="0.35">
      <c r="B10" s="15" t="s">
        <v>158</v>
      </c>
      <c r="C10" s="14">
        <v>0.46913837501414501</v>
      </c>
      <c r="D10" s="14">
        <v>0.48840580788285598</v>
      </c>
      <c r="E10" s="14">
        <v>0.45170497811890897</v>
      </c>
      <c r="F10" s="14"/>
      <c r="G10" s="14">
        <v>0.478757974665181</v>
      </c>
      <c r="H10" s="14">
        <v>0.49240432478275997</v>
      </c>
      <c r="I10" s="14">
        <v>0.47131779860475698</v>
      </c>
      <c r="J10" s="14">
        <v>0.44729836483448199</v>
      </c>
      <c r="K10" s="14">
        <v>0.43522424591527398</v>
      </c>
      <c r="L10" s="14">
        <v>0.48247206242456703</v>
      </c>
      <c r="M10" s="14"/>
      <c r="N10" s="14">
        <v>0.48259251539504799</v>
      </c>
      <c r="O10" s="14">
        <v>0.48286682688656701</v>
      </c>
      <c r="P10" s="14">
        <v>0.45209044814886401</v>
      </c>
      <c r="Q10" s="14">
        <v>0.45708108081425702</v>
      </c>
      <c r="R10" s="14"/>
      <c r="S10" s="14">
        <v>0.41506706552397699</v>
      </c>
      <c r="T10" s="14">
        <v>0.452085317477951</v>
      </c>
      <c r="U10" s="14">
        <v>0.50672432885892704</v>
      </c>
      <c r="V10" s="14">
        <v>0.444094530043742</v>
      </c>
      <c r="W10" s="14">
        <v>0.50114401938730901</v>
      </c>
      <c r="X10" s="14">
        <v>0.50180238621997397</v>
      </c>
      <c r="Y10" s="14">
        <v>0.45617610223815502</v>
      </c>
      <c r="Z10" s="14">
        <v>0.48894179444241997</v>
      </c>
      <c r="AA10" s="14">
        <v>0.47332139298293902</v>
      </c>
      <c r="AB10" s="14">
        <v>0.50738952168968499</v>
      </c>
      <c r="AC10" s="14">
        <v>0.45282218061430302</v>
      </c>
      <c r="AD10" s="14">
        <v>0.502719646923383</v>
      </c>
      <c r="AE10" s="14"/>
      <c r="AF10" s="14">
        <v>0.46638377375768902</v>
      </c>
      <c r="AG10" s="14">
        <v>0.45378217135578702</v>
      </c>
      <c r="AH10" s="14">
        <v>0.411304796847906</v>
      </c>
      <c r="AI10" s="14">
        <v>0.50307779298161104</v>
      </c>
      <c r="AJ10" s="14">
        <v>0.52894209105790702</v>
      </c>
      <c r="AK10" s="14"/>
      <c r="AL10" s="14">
        <v>0.47196988949536001</v>
      </c>
      <c r="AM10" s="14">
        <v>0.43575527841936901</v>
      </c>
      <c r="AN10" s="14">
        <v>0.48753171083928298</v>
      </c>
      <c r="AO10" s="14"/>
      <c r="AP10" s="14">
        <v>0.48487146657543001</v>
      </c>
      <c r="AQ10" s="14">
        <v>0.45874390206416998</v>
      </c>
      <c r="AR10" s="14"/>
      <c r="AS10" s="14">
        <v>0.475107173833825</v>
      </c>
      <c r="AT10" s="14">
        <v>0.45516656824240298</v>
      </c>
      <c r="AU10" s="14"/>
      <c r="AV10" s="14">
        <v>0.47771199139326198</v>
      </c>
      <c r="AW10" s="14">
        <v>0.46578473969350498</v>
      </c>
      <c r="AX10" s="14"/>
      <c r="AY10" s="14">
        <v>0.46956201146520898</v>
      </c>
      <c r="AZ10" s="14">
        <v>0.44045742332151</v>
      </c>
      <c r="BA10" s="14"/>
      <c r="BB10" s="14">
        <v>0.46343404422274298</v>
      </c>
      <c r="BC10" s="14">
        <v>0.465711596757515</v>
      </c>
    </row>
    <row r="11" spans="2:55" x14ac:dyDescent="0.35">
      <c r="B11" s="15" t="s">
        <v>159</v>
      </c>
      <c r="C11" s="14">
        <v>6.2120196911096298E-2</v>
      </c>
      <c r="D11" s="14">
        <v>7.0018163126851093E-2</v>
      </c>
      <c r="E11" s="14">
        <v>5.4590873872333703E-2</v>
      </c>
      <c r="F11" s="14"/>
      <c r="G11" s="14">
        <v>0.117348357006245</v>
      </c>
      <c r="H11" s="14">
        <v>4.5838924994061697E-2</v>
      </c>
      <c r="I11" s="14">
        <v>5.6582193348752897E-2</v>
      </c>
      <c r="J11" s="14">
        <v>4.5120072489804701E-2</v>
      </c>
      <c r="K11" s="14">
        <v>4.9046522922202601E-2</v>
      </c>
      <c r="L11" s="14">
        <v>6.5997238477339404E-2</v>
      </c>
      <c r="M11" s="14"/>
      <c r="N11" s="14">
        <v>5.2088467822550798E-2</v>
      </c>
      <c r="O11" s="14">
        <v>5.9560445598082302E-2</v>
      </c>
      <c r="P11" s="14">
        <v>6.1524159666531797E-2</v>
      </c>
      <c r="Q11" s="14">
        <v>7.6628960492663906E-2</v>
      </c>
      <c r="R11" s="14"/>
      <c r="S11" s="14">
        <v>8.8608505328884105E-2</v>
      </c>
      <c r="T11" s="14">
        <v>4.21431381913513E-2</v>
      </c>
      <c r="U11" s="14">
        <v>5.6124575349697302E-2</v>
      </c>
      <c r="V11" s="14">
        <v>8.4489919872542105E-2</v>
      </c>
      <c r="W11" s="14">
        <v>8.1494306272460904E-2</v>
      </c>
      <c r="X11" s="14">
        <v>4.2658163681124302E-2</v>
      </c>
      <c r="Y11" s="14">
        <v>5.22715494446142E-2</v>
      </c>
      <c r="Z11" s="14">
        <v>3.2736825249521102E-2</v>
      </c>
      <c r="AA11" s="14">
        <v>4.4953820314882098E-2</v>
      </c>
      <c r="AB11" s="14">
        <v>4.6213560159294502E-2</v>
      </c>
      <c r="AC11" s="14">
        <v>8.6618523596920904E-2</v>
      </c>
      <c r="AD11" s="14">
        <v>0.121998209984408</v>
      </c>
      <c r="AE11" s="14"/>
      <c r="AF11" s="14">
        <v>7.0372867909439404E-2</v>
      </c>
      <c r="AG11" s="14">
        <v>4.9502027351426101E-2</v>
      </c>
      <c r="AH11" s="14">
        <v>5.8302468149092103E-2</v>
      </c>
      <c r="AI11" s="14">
        <v>5.6039466597047498E-2</v>
      </c>
      <c r="AJ11" s="14">
        <v>4.3722387067165601E-2</v>
      </c>
      <c r="AK11" s="14"/>
      <c r="AL11" s="14">
        <v>5.8589148268487302E-2</v>
      </c>
      <c r="AM11" s="14">
        <v>6.93416154475614E-2</v>
      </c>
      <c r="AN11" s="14">
        <v>0.100067169745075</v>
      </c>
      <c r="AO11" s="14"/>
      <c r="AP11" s="14">
        <v>6.7870999455843795E-2</v>
      </c>
      <c r="AQ11" s="14">
        <v>5.83580262944862E-2</v>
      </c>
      <c r="AR11" s="14"/>
      <c r="AS11" s="14">
        <v>6.4096174180662505E-2</v>
      </c>
      <c r="AT11" s="14">
        <v>5.9663648046917199E-2</v>
      </c>
      <c r="AU11" s="14"/>
      <c r="AV11" s="14">
        <v>5.1377562224641501E-2</v>
      </c>
      <c r="AW11" s="14">
        <v>6.3793934344555103E-2</v>
      </c>
      <c r="AX11" s="14"/>
      <c r="AY11" s="14">
        <v>5.3208222890494497E-2</v>
      </c>
      <c r="AZ11" s="14">
        <v>9.0657423944781906E-2</v>
      </c>
      <c r="BA11" s="14"/>
      <c r="BB11" s="14">
        <v>5.5216156972849401E-2</v>
      </c>
      <c r="BC11" s="14">
        <v>8.2108166410721606E-2</v>
      </c>
    </row>
    <row r="12" spans="2:55" x14ac:dyDescent="0.35">
      <c r="B12" s="15" t="s">
        <v>160</v>
      </c>
      <c r="C12" s="20">
        <v>1.0772973149415801E-2</v>
      </c>
      <c r="D12" s="20">
        <v>9.2580254484625705E-3</v>
      </c>
      <c r="E12" s="20">
        <v>1.2283984672831601E-2</v>
      </c>
      <c r="F12" s="20"/>
      <c r="G12" s="20">
        <v>1.97901552361536E-2</v>
      </c>
      <c r="H12" s="20">
        <v>5.4722368257383502E-3</v>
      </c>
      <c r="I12" s="20">
        <v>8.2609511269951409E-3</v>
      </c>
      <c r="J12" s="20">
        <v>1.09798414651024E-2</v>
      </c>
      <c r="K12" s="20">
        <v>6.7233637400664001E-3</v>
      </c>
      <c r="L12" s="20">
        <v>1.3735352130990801E-2</v>
      </c>
      <c r="M12" s="20"/>
      <c r="N12" s="20">
        <v>6.4073049178020097E-3</v>
      </c>
      <c r="O12" s="20">
        <v>3.3198493883801802E-3</v>
      </c>
      <c r="P12" s="20">
        <v>2.0049839645593901E-2</v>
      </c>
      <c r="Q12" s="20">
        <v>1.51691132648728E-2</v>
      </c>
      <c r="R12" s="20"/>
      <c r="S12" s="20">
        <v>2.16509407893598E-2</v>
      </c>
      <c r="T12" s="20">
        <v>7.4257219476719996E-3</v>
      </c>
      <c r="U12" s="20">
        <v>5.6757973116724003E-3</v>
      </c>
      <c r="V12" s="20">
        <v>4.7359787951198901E-3</v>
      </c>
      <c r="W12" s="20">
        <v>1.5960286274974599E-2</v>
      </c>
      <c r="X12" s="20">
        <v>8.84659729214274E-3</v>
      </c>
      <c r="Y12" s="20">
        <v>1.26016337079364E-2</v>
      </c>
      <c r="Z12" s="20">
        <v>1.0154021592577001E-2</v>
      </c>
      <c r="AA12" s="20">
        <v>1.2286929706815801E-2</v>
      </c>
      <c r="AB12" s="20">
        <v>7.2721563256434498E-3</v>
      </c>
      <c r="AC12" s="20">
        <v>1.12810236140588E-2</v>
      </c>
      <c r="AD12" s="20">
        <v>0</v>
      </c>
      <c r="AE12" s="20"/>
      <c r="AF12" s="20">
        <v>9.6601013884815203E-3</v>
      </c>
      <c r="AG12" s="20">
        <v>1.11013651544582E-2</v>
      </c>
      <c r="AH12" s="20">
        <v>6.6876456508616804E-3</v>
      </c>
      <c r="AI12" s="20">
        <v>5.1524893762461502E-3</v>
      </c>
      <c r="AJ12" s="20">
        <v>0</v>
      </c>
      <c r="AK12" s="20"/>
      <c r="AL12" s="20">
        <v>9.8504576106467102E-3</v>
      </c>
      <c r="AM12" s="20">
        <v>8.7543728636466107E-3</v>
      </c>
      <c r="AN12" s="20">
        <v>2.75970074616281E-2</v>
      </c>
      <c r="AO12" s="20"/>
      <c r="AP12" s="20">
        <v>1.1938844545591999E-2</v>
      </c>
      <c r="AQ12" s="20">
        <v>8.0524418628592307E-3</v>
      </c>
      <c r="AR12" s="20"/>
      <c r="AS12" s="20">
        <v>1.0986245442273701E-2</v>
      </c>
      <c r="AT12" s="20">
        <v>9.7823669298961295E-3</v>
      </c>
      <c r="AU12" s="20"/>
      <c r="AV12" s="20">
        <v>8.5538105744447993E-3</v>
      </c>
      <c r="AW12" s="20">
        <v>1.05264795425602E-2</v>
      </c>
      <c r="AX12" s="20"/>
      <c r="AY12" s="20">
        <v>1.05163378932392E-2</v>
      </c>
      <c r="AZ12" s="20">
        <v>7.0618290788740396E-3</v>
      </c>
      <c r="BA12" s="20"/>
      <c r="BB12" s="20">
        <v>1.1498539050708601E-2</v>
      </c>
      <c r="BC12" s="20">
        <v>0</v>
      </c>
    </row>
    <row r="13" spans="2:55" x14ac:dyDescent="0.35">
      <c r="B13" s="16"/>
    </row>
    <row r="14" spans="2:55" x14ac:dyDescent="0.35">
      <c r="B14" t="s">
        <v>81</v>
      </c>
    </row>
    <row r="15" spans="2:55" x14ac:dyDescent="0.35">
      <c r="B15" t="s">
        <v>630</v>
      </c>
    </row>
    <row r="17" spans="2:2" x14ac:dyDescent="0.35">
      <c r="B17"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BC17"/>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163</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0.46990481012539098</v>
      </c>
      <c r="D9" s="14">
        <v>0.45913283963040502</v>
      </c>
      <c r="E9" s="14">
        <v>0.47886321504370499</v>
      </c>
      <c r="F9" s="14"/>
      <c r="G9" s="14">
        <v>0.37489884323971501</v>
      </c>
      <c r="H9" s="14">
        <v>0.46039380449002099</v>
      </c>
      <c r="I9" s="14">
        <v>0.46017230812104998</v>
      </c>
      <c r="J9" s="14">
        <v>0.48501998986933897</v>
      </c>
      <c r="K9" s="14">
        <v>0.51441863711588698</v>
      </c>
      <c r="L9" s="14">
        <v>0.50633221618023005</v>
      </c>
      <c r="M9" s="14"/>
      <c r="N9" s="14">
        <v>0.47456740704308797</v>
      </c>
      <c r="O9" s="14">
        <v>0.47943365182327002</v>
      </c>
      <c r="P9" s="14">
        <v>0.51518841536857496</v>
      </c>
      <c r="Q9" s="14">
        <v>0.41505775969940401</v>
      </c>
      <c r="R9" s="14"/>
      <c r="S9" s="14">
        <v>0.45839613454434303</v>
      </c>
      <c r="T9" s="14">
        <v>0.46936459643751099</v>
      </c>
      <c r="U9" s="14">
        <v>0.50327528709852198</v>
      </c>
      <c r="V9" s="14">
        <v>0.45176350532972298</v>
      </c>
      <c r="W9" s="14">
        <v>0.427553213036796</v>
      </c>
      <c r="X9" s="14">
        <v>0.47238551284587599</v>
      </c>
      <c r="Y9" s="14">
        <v>0.45903514512212201</v>
      </c>
      <c r="Z9" s="14">
        <v>0.457922814636474</v>
      </c>
      <c r="AA9" s="14">
        <v>0.49004244556694498</v>
      </c>
      <c r="AB9" s="14">
        <v>0.50872091422527499</v>
      </c>
      <c r="AC9" s="14">
        <v>0.49764979829460998</v>
      </c>
      <c r="AD9" s="14">
        <v>0.391886015976875</v>
      </c>
      <c r="AE9" s="14"/>
      <c r="AF9" s="14">
        <v>0.52867020327651104</v>
      </c>
      <c r="AG9" s="14">
        <v>0.50390564017466699</v>
      </c>
      <c r="AH9" s="14">
        <v>0.47747435155129397</v>
      </c>
      <c r="AI9" s="14">
        <v>0.44497620820073902</v>
      </c>
      <c r="AJ9" s="14">
        <v>0.38246044728407402</v>
      </c>
      <c r="AK9" s="14"/>
      <c r="AL9" s="14">
        <v>0.47442085365813502</v>
      </c>
      <c r="AM9" s="14">
        <v>0.48846890815010202</v>
      </c>
      <c r="AN9" s="14">
        <v>0.37218237539492899</v>
      </c>
      <c r="AO9" s="14"/>
      <c r="AP9" s="14">
        <v>0.44508812789621199</v>
      </c>
      <c r="AQ9" s="14">
        <v>0.48974610814323699</v>
      </c>
      <c r="AR9" s="14"/>
      <c r="AS9" s="14">
        <v>0.462158967243392</v>
      </c>
      <c r="AT9" s="14">
        <v>0.48321726592652198</v>
      </c>
      <c r="AU9" s="14"/>
      <c r="AV9" s="14">
        <v>0.45339629364143502</v>
      </c>
      <c r="AW9" s="14">
        <v>0.48284620648396598</v>
      </c>
      <c r="AX9" s="14"/>
      <c r="AY9" s="14">
        <v>0.482652993778245</v>
      </c>
      <c r="AZ9" s="14">
        <v>0.48841227685154698</v>
      </c>
      <c r="BA9" s="14"/>
      <c r="BB9" s="14">
        <v>0.48942378482739002</v>
      </c>
      <c r="BC9" s="14">
        <v>0.45347674342260302</v>
      </c>
    </row>
    <row r="10" spans="2:55" x14ac:dyDescent="0.35">
      <c r="B10" s="15" t="s">
        <v>158</v>
      </c>
      <c r="C10" s="14">
        <v>0.46450274798824498</v>
      </c>
      <c r="D10" s="14">
        <v>0.47743035107923198</v>
      </c>
      <c r="E10" s="14">
        <v>0.45324637995495098</v>
      </c>
      <c r="F10" s="14"/>
      <c r="G10" s="14">
        <v>0.48824159219450403</v>
      </c>
      <c r="H10" s="14">
        <v>0.482708825752035</v>
      </c>
      <c r="I10" s="14">
        <v>0.4804086212509</v>
      </c>
      <c r="J10" s="14">
        <v>0.47390189843784603</v>
      </c>
      <c r="K10" s="14">
        <v>0.44041887941409102</v>
      </c>
      <c r="L10" s="14">
        <v>0.42945967983804501</v>
      </c>
      <c r="M10" s="14"/>
      <c r="N10" s="14">
        <v>0.47201835557507299</v>
      </c>
      <c r="O10" s="14">
        <v>0.451260418627837</v>
      </c>
      <c r="P10" s="14">
        <v>0.43532951697773298</v>
      </c>
      <c r="Q10" s="14">
        <v>0.49538604855967899</v>
      </c>
      <c r="R10" s="14"/>
      <c r="S10" s="14">
        <v>0.472261355949677</v>
      </c>
      <c r="T10" s="14">
        <v>0.44255325640132198</v>
      </c>
      <c r="U10" s="14">
        <v>0.46230825963379601</v>
      </c>
      <c r="V10" s="14">
        <v>0.46950638554687901</v>
      </c>
      <c r="W10" s="14">
        <v>0.50322621066745699</v>
      </c>
      <c r="X10" s="14">
        <v>0.47086457510723501</v>
      </c>
      <c r="Y10" s="14">
        <v>0.47590367151690299</v>
      </c>
      <c r="Z10" s="14">
        <v>0.49534407636185002</v>
      </c>
      <c r="AA10" s="14">
        <v>0.46683693329341602</v>
      </c>
      <c r="AB10" s="14">
        <v>0.44998310944564701</v>
      </c>
      <c r="AC10" s="14">
        <v>0.45291521826008402</v>
      </c>
      <c r="AD10" s="14">
        <v>0.38823582022959802</v>
      </c>
      <c r="AE10" s="14"/>
      <c r="AF10" s="14">
        <v>0.40775029839333199</v>
      </c>
      <c r="AG10" s="14">
        <v>0.45572305054666801</v>
      </c>
      <c r="AH10" s="14">
        <v>0.48479342708175299</v>
      </c>
      <c r="AI10" s="14">
        <v>0.47970678243406201</v>
      </c>
      <c r="AJ10" s="14">
        <v>0.56359205280692803</v>
      </c>
      <c r="AK10" s="14"/>
      <c r="AL10" s="14">
        <v>0.46385678887224602</v>
      </c>
      <c r="AM10" s="14">
        <v>0.45392261307681903</v>
      </c>
      <c r="AN10" s="14">
        <v>0.49250298558773198</v>
      </c>
      <c r="AO10" s="14"/>
      <c r="AP10" s="14">
        <v>0.47595963438261102</v>
      </c>
      <c r="AQ10" s="14">
        <v>0.45815589119169498</v>
      </c>
      <c r="AR10" s="14"/>
      <c r="AS10" s="14">
        <v>0.46855086798108497</v>
      </c>
      <c r="AT10" s="14">
        <v>0.46257310608671898</v>
      </c>
      <c r="AU10" s="14"/>
      <c r="AV10" s="14">
        <v>0.47926426673531802</v>
      </c>
      <c r="AW10" s="14">
        <v>0.45767954766103902</v>
      </c>
      <c r="AX10" s="14"/>
      <c r="AY10" s="14">
        <v>0.45501164615377099</v>
      </c>
      <c r="AZ10" s="14">
        <v>0.45236893841536002</v>
      </c>
      <c r="BA10" s="14"/>
      <c r="BB10" s="14">
        <v>0.45228564372830199</v>
      </c>
      <c r="BC10" s="14">
        <v>0.45999084364191301</v>
      </c>
    </row>
    <row r="11" spans="2:55" x14ac:dyDescent="0.35">
      <c r="B11" s="15" t="s">
        <v>159</v>
      </c>
      <c r="C11" s="14">
        <v>5.6566327501707703E-2</v>
      </c>
      <c r="D11" s="14">
        <v>5.5939421097802103E-2</v>
      </c>
      <c r="E11" s="14">
        <v>5.7344965980709803E-2</v>
      </c>
      <c r="F11" s="14"/>
      <c r="G11" s="14">
        <v>0.126189821000497</v>
      </c>
      <c r="H11" s="14">
        <v>4.5895711247074603E-2</v>
      </c>
      <c r="I11" s="14">
        <v>4.87159438873793E-2</v>
      </c>
      <c r="J11" s="14">
        <v>3.2842472888423201E-2</v>
      </c>
      <c r="K11" s="14">
        <v>4.5162483470022302E-2</v>
      </c>
      <c r="L11" s="14">
        <v>5.2552784389601898E-2</v>
      </c>
      <c r="M11" s="14"/>
      <c r="N11" s="14">
        <v>5.1695418286289402E-2</v>
      </c>
      <c r="O11" s="14">
        <v>5.5045907529058198E-2</v>
      </c>
      <c r="P11" s="14">
        <v>4.1469642276320898E-2</v>
      </c>
      <c r="Q11" s="14">
        <v>7.7121165532116301E-2</v>
      </c>
      <c r="R11" s="14"/>
      <c r="S11" s="14">
        <v>4.8891894949814801E-2</v>
      </c>
      <c r="T11" s="14">
        <v>8.4931336604327598E-2</v>
      </c>
      <c r="U11" s="14">
        <v>2.8740655956010101E-2</v>
      </c>
      <c r="V11" s="14">
        <v>6.8450916067104794E-2</v>
      </c>
      <c r="W11" s="14">
        <v>5.4869085915807303E-2</v>
      </c>
      <c r="X11" s="14">
        <v>5.0893087070608897E-2</v>
      </c>
      <c r="Y11" s="14">
        <v>4.1064883170043497E-2</v>
      </c>
      <c r="Z11" s="14">
        <v>4.6733109001676702E-2</v>
      </c>
      <c r="AA11" s="14">
        <v>4.31206211396397E-2</v>
      </c>
      <c r="AB11" s="14">
        <v>3.0943803861266401E-2</v>
      </c>
      <c r="AC11" s="14">
        <v>4.9434983445305197E-2</v>
      </c>
      <c r="AD11" s="14">
        <v>0.21987816379352701</v>
      </c>
      <c r="AE11" s="14"/>
      <c r="AF11" s="14">
        <v>5.7129405081297997E-2</v>
      </c>
      <c r="AG11" s="14">
        <v>3.7700450791814402E-2</v>
      </c>
      <c r="AH11" s="14">
        <v>3.1044575716091101E-2</v>
      </c>
      <c r="AI11" s="14">
        <v>5.7486306285765003E-2</v>
      </c>
      <c r="AJ11" s="14">
        <v>4.5149386887807799E-2</v>
      </c>
      <c r="AK11" s="14"/>
      <c r="AL11" s="14">
        <v>5.4506264668429102E-2</v>
      </c>
      <c r="AM11" s="14">
        <v>4.8119302809602402E-2</v>
      </c>
      <c r="AN11" s="14">
        <v>0.101106277692634</v>
      </c>
      <c r="AO11" s="14"/>
      <c r="AP11" s="14">
        <v>6.4227141335799001E-2</v>
      </c>
      <c r="AQ11" s="14">
        <v>4.7525579474683E-2</v>
      </c>
      <c r="AR11" s="14"/>
      <c r="AS11" s="14">
        <v>5.8915491432169002E-2</v>
      </c>
      <c r="AT11" s="14">
        <v>4.7999644773470199E-2</v>
      </c>
      <c r="AU11" s="14"/>
      <c r="AV11" s="14">
        <v>5.9055997516088997E-2</v>
      </c>
      <c r="AW11" s="14">
        <v>5.2467945182969697E-2</v>
      </c>
      <c r="AX11" s="14"/>
      <c r="AY11" s="14">
        <v>5.5775216329626197E-2</v>
      </c>
      <c r="AZ11" s="14">
        <v>4.65132534865937E-2</v>
      </c>
      <c r="BA11" s="14"/>
      <c r="BB11" s="14">
        <v>5.0704614542550298E-2</v>
      </c>
      <c r="BC11" s="14">
        <v>7.3873728602142794E-2</v>
      </c>
    </row>
    <row r="12" spans="2:55" x14ac:dyDescent="0.35">
      <c r="B12" s="15" t="s">
        <v>160</v>
      </c>
      <c r="C12" s="20">
        <v>9.0261143846560605E-3</v>
      </c>
      <c r="D12" s="20">
        <v>7.49738819256047E-3</v>
      </c>
      <c r="E12" s="20">
        <v>1.05454390206345E-2</v>
      </c>
      <c r="F12" s="20"/>
      <c r="G12" s="20">
        <v>1.06697435652841E-2</v>
      </c>
      <c r="H12" s="20">
        <v>1.10016585108691E-2</v>
      </c>
      <c r="I12" s="20">
        <v>1.07031267406714E-2</v>
      </c>
      <c r="J12" s="20">
        <v>8.2356388043912394E-3</v>
      </c>
      <c r="K12" s="20">
        <v>0</v>
      </c>
      <c r="L12" s="20">
        <v>1.1655319592123001E-2</v>
      </c>
      <c r="M12" s="20"/>
      <c r="N12" s="20">
        <v>1.7188190955496601E-3</v>
      </c>
      <c r="O12" s="20">
        <v>1.42600220198349E-2</v>
      </c>
      <c r="P12" s="20">
        <v>8.0124253773709193E-3</v>
      </c>
      <c r="Q12" s="20">
        <v>1.2435026208801001E-2</v>
      </c>
      <c r="R12" s="20"/>
      <c r="S12" s="20">
        <v>2.0450614556165501E-2</v>
      </c>
      <c r="T12" s="20">
        <v>3.1508105568387001E-3</v>
      </c>
      <c r="U12" s="20">
        <v>5.6757973116724003E-3</v>
      </c>
      <c r="V12" s="20">
        <v>1.02791930562927E-2</v>
      </c>
      <c r="W12" s="20">
        <v>1.43514903799398E-2</v>
      </c>
      <c r="X12" s="20">
        <v>5.8568249762797299E-3</v>
      </c>
      <c r="Y12" s="20">
        <v>2.39963001909313E-2</v>
      </c>
      <c r="Z12" s="20">
        <v>0</v>
      </c>
      <c r="AA12" s="20">
        <v>0</v>
      </c>
      <c r="AB12" s="20">
        <v>1.03521724678124E-2</v>
      </c>
      <c r="AC12" s="20">
        <v>0</v>
      </c>
      <c r="AD12" s="20">
        <v>0</v>
      </c>
      <c r="AE12" s="20"/>
      <c r="AF12" s="20">
        <v>6.4500932488585896E-3</v>
      </c>
      <c r="AG12" s="20">
        <v>2.6708584868506001E-3</v>
      </c>
      <c r="AH12" s="20">
        <v>6.6876456508616804E-3</v>
      </c>
      <c r="AI12" s="20">
        <v>1.78307030794338E-2</v>
      </c>
      <c r="AJ12" s="20">
        <v>8.7981130211898101E-3</v>
      </c>
      <c r="AK12" s="20"/>
      <c r="AL12" s="20">
        <v>7.2160928011907096E-3</v>
      </c>
      <c r="AM12" s="20">
        <v>9.4891759634759595E-3</v>
      </c>
      <c r="AN12" s="20">
        <v>3.4208361324705498E-2</v>
      </c>
      <c r="AO12" s="20"/>
      <c r="AP12" s="20">
        <v>1.4725096385377501E-2</v>
      </c>
      <c r="AQ12" s="20">
        <v>4.5724211903847203E-3</v>
      </c>
      <c r="AR12" s="20"/>
      <c r="AS12" s="20">
        <v>1.0374673343353799E-2</v>
      </c>
      <c r="AT12" s="20">
        <v>6.2099832132895896E-3</v>
      </c>
      <c r="AU12" s="20"/>
      <c r="AV12" s="20">
        <v>8.2834421071577603E-3</v>
      </c>
      <c r="AW12" s="20">
        <v>7.0063006720252003E-3</v>
      </c>
      <c r="AX12" s="20"/>
      <c r="AY12" s="20">
        <v>6.5601437383577101E-3</v>
      </c>
      <c r="AZ12" s="20">
        <v>1.27055312464997E-2</v>
      </c>
      <c r="BA12" s="20"/>
      <c r="BB12" s="20">
        <v>7.58595690175812E-3</v>
      </c>
      <c r="BC12" s="20">
        <v>1.2658684333340799E-2</v>
      </c>
    </row>
    <row r="13" spans="2:55" x14ac:dyDescent="0.35">
      <c r="B13" s="16"/>
    </row>
    <row r="14" spans="2:55" x14ac:dyDescent="0.35">
      <c r="B14" t="s">
        <v>81</v>
      </c>
    </row>
    <row r="15" spans="2:55" x14ac:dyDescent="0.35">
      <c r="B15" t="s">
        <v>630</v>
      </c>
    </row>
    <row r="17" spans="2:2" x14ac:dyDescent="0.35">
      <c r="B17"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D1658"/>
  <sheetViews>
    <sheetView showGridLines="0" zoomScale="70" zoomScaleNormal="70" workbookViewId="0">
      <pane xSplit="2" ySplit="8" topLeftCell="C9" activePane="bottomRight" state="frozen"/>
      <selection pane="topRight"/>
      <selection pane="bottomLeft"/>
      <selection pane="bottomRight"/>
    </sheetView>
  </sheetViews>
  <sheetFormatPr defaultColWidth="10.90625" defaultRowHeight="14.5" x14ac:dyDescent="0.35"/>
  <cols>
    <col min="2" max="2" width="20.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5" t="s">
        <v>627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3"/>
      <c r="C5" s="13"/>
      <c r="D5" s="28" t="s">
        <v>54</v>
      </c>
      <c r="E5" s="28"/>
      <c r="F5" s="13"/>
      <c r="G5" s="28" t="s">
        <v>55</v>
      </c>
      <c r="H5" s="28"/>
      <c r="I5" s="28"/>
      <c r="J5" s="28"/>
      <c r="K5" s="28"/>
      <c r="L5" s="28"/>
      <c r="M5" s="13"/>
      <c r="N5" s="28" t="s">
        <v>56</v>
      </c>
      <c r="O5" s="28"/>
      <c r="P5" s="28"/>
      <c r="Q5" s="28"/>
      <c r="R5" s="13"/>
      <c r="S5" s="28" t="s">
        <v>57</v>
      </c>
      <c r="T5" s="28"/>
      <c r="U5" s="28"/>
      <c r="V5" s="28"/>
      <c r="W5" s="28"/>
      <c r="X5" s="28"/>
      <c r="Y5" s="28"/>
      <c r="Z5" s="28"/>
      <c r="AA5" s="28"/>
      <c r="AB5" s="28"/>
      <c r="AC5" s="28"/>
      <c r="AD5" s="28"/>
      <c r="AE5" s="13"/>
      <c r="AF5" s="28" t="s">
        <v>58</v>
      </c>
      <c r="AG5" s="28"/>
      <c r="AH5" s="28"/>
      <c r="AI5" s="28"/>
      <c r="AJ5" s="28"/>
      <c r="AK5" s="13"/>
      <c r="AL5" s="28" t="s">
        <v>59</v>
      </c>
      <c r="AM5" s="28"/>
      <c r="AN5" s="28"/>
      <c r="AO5" s="13"/>
      <c r="AP5" s="28" t="s">
        <v>60</v>
      </c>
      <c r="AQ5" s="28"/>
      <c r="AR5" s="13"/>
      <c r="AS5" s="28" t="s">
        <v>61</v>
      </c>
      <c r="AT5" s="28"/>
      <c r="AU5" s="13"/>
      <c r="AV5" s="28" t="s">
        <v>62</v>
      </c>
      <c r="AW5" s="28"/>
      <c r="AX5" s="13"/>
      <c r="AY5" s="28" t="s">
        <v>63</v>
      </c>
      <c r="AZ5" s="28"/>
      <c r="BA5" s="13"/>
      <c r="BB5" s="28" t="s">
        <v>64</v>
      </c>
      <c r="BC5" s="28"/>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2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2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11" spans="2:55" x14ac:dyDescent="0.35">
      <c r="B11" s="6" t="s">
        <v>83</v>
      </c>
    </row>
    <row r="12" spans="2:55" x14ac:dyDescent="0.35">
      <c r="B12" s="21" t="s">
        <v>82</v>
      </c>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row>
    <row r="13" spans="2:55" x14ac:dyDescent="0.35">
      <c r="B13" t="s">
        <v>71</v>
      </c>
      <c r="C13" s="14">
        <v>6.0568056995970697E-3</v>
      </c>
      <c r="D13" s="14">
        <v>8.1685738296491794E-3</v>
      </c>
      <c r="E13" s="14">
        <v>4.0125472115222901E-3</v>
      </c>
      <c r="F13" s="14"/>
      <c r="G13" s="14">
        <v>6.8187821346950804E-3</v>
      </c>
      <c r="H13" s="14">
        <v>1.57228806958307E-2</v>
      </c>
      <c r="I13" s="14">
        <v>1.4208296551466101E-2</v>
      </c>
      <c r="J13" s="14">
        <v>0</v>
      </c>
      <c r="K13" s="14">
        <v>0</v>
      </c>
      <c r="L13" s="14">
        <v>0</v>
      </c>
      <c r="M13" s="14"/>
      <c r="N13" s="14">
        <v>8.3806505598115408E-3</v>
      </c>
      <c r="O13" s="14">
        <v>1.7706247644138601E-3</v>
      </c>
      <c r="P13" s="14">
        <v>9.7974999950416405E-3</v>
      </c>
      <c r="Q13" s="14">
        <v>4.7658816721939997E-3</v>
      </c>
      <c r="R13" s="14"/>
      <c r="S13" s="14">
        <v>1.45703867445272E-2</v>
      </c>
      <c r="T13" s="14">
        <v>0</v>
      </c>
      <c r="U13" s="14">
        <v>0</v>
      </c>
      <c r="V13" s="14">
        <v>1.0306386591280799E-2</v>
      </c>
      <c r="W13" s="14">
        <v>1.7002384031898899E-2</v>
      </c>
      <c r="X13" s="14">
        <v>4.3053084230555098E-3</v>
      </c>
      <c r="Y13" s="14">
        <v>0</v>
      </c>
      <c r="Z13" s="14">
        <v>0</v>
      </c>
      <c r="AA13" s="14">
        <v>5.1854766618952101E-3</v>
      </c>
      <c r="AB13" s="14">
        <v>1.0514181573258201E-2</v>
      </c>
      <c r="AC13" s="14">
        <v>0</v>
      </c>
      <c r="AD13" s="14">
        <v>0</v>
      </c>
      <c r="AE13" s="14"/>
      <c r="AF13" s="14">
        <v>1.24075272721593E-2</v>
      </c>
      <c r="AG13" s="14">
        <v>4.1132182191031498E-3</v>
      </c>
      <c r="AH13" s="14">
        <v>1.16774118728001E-2</v>
      </c>
      <c r="AI13" s="14">
        <v>3.9720660683672899E-3</v>
      </c>
      <c r="AJ13" s="14">
        <v>0</v>
      </c>
      <c r="AK13" s="14"/>
      <c r="AL13" s="14">
        <v>0</v>
      </c>
      <c r="AM13" s="14">
        <v>5.86528274001238E-2</v>
      </c>
      <c r="AN13" s="14">
        <v>0</v>
      </c>
      <c r="AO13" s="14"/>
      <c r="AP13" s="14">
        <v>7.7809130925537498E-3</v>
      </c>
      <c r="AQ13" s="14">
        <v>4.8091855456813904E-3</v>
      </c>
      <c r="AR13" s="14"/>
      <c r="AS13" s="14">
        <v>8.6211877244581799E-3</v>
      </c>
      <c r="AT13" s="14">
        <v>1.1899162475639E-3</v>
      </c>
      <c r="AU13" s="14"/>
      <c r="AV13" s="14">
        <v>1.1995075203919301E-2</v>
      </c>
      <c r="AW13" s="14">
        <v>4.3543448324703804E-3</v>
      </c>
      <c r="AX13" s="14"/>
      <c r="AY13" s="14">
        <v>8.4707683837566099E-3</v>
      </c>
      <c r="AZ13" s="14">
        <v>0</v>
      </c>
      <c r="BA13" s="14"/>
      <c r="BB13" s="14">
        <v>8.7276527885775008E-3</v>
      </c>
      <c r="BC13" s="14">
        <v>0</v>
      </c>
    </row>
    <row r="14" spans="2:55" x14ac:dyDescent="0.35">
      <c r="B14" t="s">
        <v>72</v>
      </c>
      <c r="C14" s="14">
        <v>2.9846910035034001E-2</v>
      </c>
      <c r="D14" s="14">
        <v>3.4878463149842401E-2</v>
      </c>
      <c r="E14" s="14">
        <v>2.5021577670096499E-2</v>
      </c>
      <c r="F14" s="14"/>
      <c r="G14" s="14">
        <v>5.0368718734374998E-2</v>
      </c>
      <c r="H14" s="14">
        <v>7.5295750450492097E-2</v>
      </c>
      <c r="I14" s="14">
        <v>3.2640549347744699E-2</v>
      </c>
      <c r="J14" s="14">
        <v>1.34245921957969E-2</v>
      </c>
      <c r="K14" s="14">
        <v>1.20070841290879E-2</v>
      </c>
      <c r="L14" s="14">
        <v>2.1153339448921498E-3</v>
      </c>
      <c r="M14" s="14"/>
      <c r="N14" s="14">
        <v>3.0453832230766101E-2</v>
      </c>
      <c r="O14" s="14">
        <v>3.0455868990637399E-2</v>
      </c>
      <c r="P14" s="14">
        <v>3.2735687127418797E-2</v>
      </c>
      <c r="Q14" s="14">
        <v>2.6257454526570599E-2</v>
      </c>
      <c r="R14" s="14"/>
      <c r="S14" s="14">
        <v>4.1585061170034299E-2</v>
      </c>
      <c r="T14" s="14">
        <v>7.8936560792082396E-3</v>
      </c>
      <c r="U14" s="14">
        <v>2.86016798119532E-2</v>
      </c>
      <c r="V14" s="14">
        <v>2.76731659376186E-2</v>
      </c>
      <c r="W14" s="14">
        <v>2.5530504971452001E-2</v>
      </c>
      <c r="X14" s="14">
        <v>4.9203697865533198E-2</v>
      </c>
      <c r="Y14" s="14">
        <v>1.5555577595270299E-2</v>
      </c>
      <c r="Z14" s="14">
        <v>3.16250302446461E-2</v>
      </c>
      <c r="AA14" s="14">
        <v>5.4288048517764899E-2</v>
      </c>
      <c r="AB14" s="14">
        <v>1.95655037682059E-2</v>
      </c>
      <c r="AC14" s="14">
        <v>1.07413266443701E-2</v>
      </c>
      <c r="AD14" s="14">
        <v>4.0736387844055102E-2</v>
      </c>
      <c r="AE14" s="14"/>
      <c r="AF14" s="14">
        <v>2.09322233954191E-2</v>
      </c>
      <c r="AG14" s="14">
        <v>4.7860052813845803E-2</v>
      </c>
      <c r="AH14" s="14">
        <v>1.6896799849468999E-2</v>
      </c>
      <c r="AI14" s="14">
        <v>2.5956678233672099E-2</v>
      </c>
      <c r="AJ14" s="14">
        <v>3.9830047593756197E-2</v>
      </c>
      <c r="AK14" s="14"/>
      <c r="AL14" s="14">
        <v>0</v>
      </c>
      <c r="AM14" s="14">
        <v>0.28903117411019702</v>
      </c>
      <c r="AN14" s="14">
        <v>0</v>
      </c>
      <c r="AO14" s="14"/>
      <c r="AP14" s="14">
        <v>2.7587805894789701E-2</v>
      </c>
      <c r="AQ14" s="14">
        <v>2.9827663744211499E-2</v>
      </c>
      <c r="AR14" s="14"/>
      <c r="AS14" s="14">
        <v>3.5907069523413403E-2</v>
      </c>
      <c r="AT14" s="14">
        <v>1.8045248970402699E-2</v>
      </c>
      <c r="AU14" s="14"/>
      <c r="AV14" s="14">
        <v>6.1472997760459898E-2</v>
      </c>
      <c r="AW14" s="14">
        <v>1.9450292267665099E-2</v>
      </c>
      <c r="AX14" s="14"/>
      <c r="AY14" s="14">
        <v>3.4751162912625699E-2</v>
      </c>
      <c r="AZ14" s="14">
        <v>4.4289587896928096E-3</v>
      </c>
      <c r="BA14" s="14"/>
      <c r="BB14" s="14">
        <v>3.2896759731123201E-2</v>
      </c>
      <c r="BC14" s="14">
        <v>2.33675638760131E-2</v>
      </c>
    </row>
    <row r="15" spans="2:55" x14ac:dyDescent="0.35">
      <c r="B15" t="s">
        <v>73</v>
      </c>
      <c r="C15" s="14">
        <v>6.7361650456126299E-2</v>
      </c>
      <c r="D15" s="14">
        <v>7.3785407181321899E-2</v>
      </c>
      <c r="E15" s="14">
        <v>6.1287279268873798E-2</v>
      </c>
      <c r="F15" s="14"/>
      <c r="G15" s="14">
        <v>0.116787899736624</v>
      </c>
      <c r="H15" s="14">
        <v>0.101613377288786</v>
      </c>
      <c r="I15" s="14">
        <v>8.8769343603079406E-2</v>
      </c>
      <c r="J15" s="14">
        <v>4.0268621928582798E-2</v>
      </c>
      <c r="K15" s="14">
        <v>4.6590032447874401E-2</v>
      </c>
      <c r="L15" s="14">
        <v>2.5170575627971901E-2</v>
      </c>
      <c r="M15" s="14"/>
      <c r="N15" s="14">
        <v>8.3357261549623904E-2</v>
      </c>
      <c r="O15" s="14">
        <v>6.3883669785167504E-2</v>
      </c>
      <c r="P15" s="14">
        <v>7.6607126370140305E-2</v>
      </c>
      <c r="Q15" s="14">
        <v>4.3990375444012797E-2</v>
      </c>
      <c r="R15" s="14"/>
      <c r="S15" s="14">
        <v>0.11743475549870901</v>
      </c>
      <c r="T15" s="14">
        <v>4.7947680743379198E-2</v>
      </c>
      <c r="U15" s="14">
        <v>4.23815591109135E-2</v>
      </c>
      <c r="V15" s="14">
        <v>6.5518329174095793E-2</v>
      </c>
      <c r="W15" s="14">
        <v>4.8617204580373101E-2</v>
      </c>
      <c r="X15" s="14">
        <v>7.3401936695573905E-2</v>
      </c>
      <c r="Y15" s="14">
        <v>3.0406560398972399E-2</v>
      </c>
      <c r="Z15" s="14">
        <v>8.8989416212564607E-2</v>
      </c>
      <c r="AA15" s="14">
        <v>9.2075922999314205E-2</v>
      </c>
      <c r="AB15" s="14">
        <v>5.05920460263432E-2</v>
      </c>
      <c r="AC15" s="14">
        <v>5.9084252793165599E-2</v>
      </c>
      <c r="AD15" s="14">
        <v>5.8497633643217799E-2</v>
      </c>
      <c r="AE15" s="14"/>
      <c r="AF15" s="14">
        <v>7.3513247327732706E-2</v>
      </c>
      <c r="AG15" s="14">
        <v>7.7288030193591303E-2</v>
      </c>
      <c r="AH15" s="14">
        <v>0.102150127188916</v>
      </c>
      <c r="AI15" s="14">
        <v>5.9704038759165197E-2</v>
      </c>
      <c r="AJ15" s="14">
        <v>2.5466192905989699E-2</v>
      </c>
      <c r="AK15" s="14"/>
      <c r="AL15" s="14">
        <v>0</v>
      </c>
      <c r="AM15" s="14">
        <v>0.65231599848968003</v>
      </c>
      <c r="AN15" s="14">
        <v>0</v>
      </c>
      <c r="AO15" s="14"/>
      <c r="AP15" s="14">
        <v>6.4009470287818407E-2</v>
      </c>
      <c r="AQ15" s="14">
        <v>6.9343390567201402E-2</v>
      </c>
      <c r="AR15" s="14"/>
      <c r="AS15" s="14">
        <v>7.1460190089110698E-2</v>
      </c>
      <c r="AT15" s="14">
        <v>6.2829230140355005E-2</v>
      </c>
      <c r="AU15" s="14"/>
      <c r="AV15" s="14">
        <v>0.104007734922859</v>
      </c>
      <c r="AW15" s="14">
        <v>5.44090059093243E-2</v>
      </c>
      <c r="AX15" s="14"/>
      <c r="AY15" s="14">
        <v>7.55735129216034E-2</v>
      </c>
      <c r="AZ15" s="14">
        <v>6.3119765986832693E-2</v>
      </c>
      <c r="BA15" s="14"/>
      <c r="BB15" s="14">
        <v>6.6699099393332198E-2</v>
      </c>
      <c r="BC15" s="14">
        <v>9.2398931305975707E-2</v>
      </c>
    </row>
    <row r="16" spans="2:55" x14ac:dyDescent="0.35">
      <c r="B16" t="s">
        <v>74</v>
      </c>
      <c r="C16" s="14">
        <v>0.15254261668022001</v>
      </c>
      <c r="D16" s="14">
        <v>0.14142682655841701</v>
      </c>
      <c r="E16" s="14">
        <v>0.162906564907393</v>
      </c>
      <c r="F16" s="14"/>
      <c r="G16" s="14">
        <v>0.29429044896302697</v>
      </c>
      <c r="H16" s="14">
        <v>0.193259352762647</v>
      </c>
      <c r="I16" s="14">
        <v>0.109143332629258</v>
      </c>
      <c r="J16" s="14">
        <v>0.140065879299063</v>
      </c>
      <c r="K16" s="14">
        <v>0.118750358394914</v>
      </c>
      <c r="L16" s="14">
        <v>9.3511301866382096E-2</v>
      </c>
      <c r="M16" s="14"/>
      <c r="N16" s="14">
        <v>0.14965293306480601</v>
      </c>
      <c r="O16" s="14">
        <v>0.16385269300918101</v>
      </c>
      <c r="P16" s="14">
        <v>0.17195628835577501</v>
      </c>
      <c r="Q16" s="14">
        <v>0.12805604783180699</v>
      </c>
      <c r="R16" s="14"/>
      <c r="S16" s="14">
        <v>0.244663234089017</v>
      </c>
      <c r="T16" s="14">
        <v>0.157238820105851</v>
      </c>
      <c r="U16" s="14">
        <v>0.13411953793516601</v>
      </c>
      <c r="V16" s="14">
        <v>0.101444767311566</v>
      </c>
      <c r="W16" s="14">
        <v>0.130895842708774</v>
      </c>
      <c r="X16" s="14">
        <v>0.17385836831107099</v>
      </c>
      <c r="Y16" s="14">
        <v>0.129509660448103</v>
      </c>
      <c r="Z16" s="14">
        <v>0.114700340105091</v>
      </c>
      <c r="AA16" s="14">
        <v>0.13995444776952001</v>
      </c>
      <c r="AB16" s="14">
        <v>0.14076295918447401</v>
      </c>
      <c r="AC16" s="14">
        <v>0.123109759014601</v>
      </c>
      <c r="AD16" s="14">
        <v>0.13419184524858299</v>
      </c>
      <c r="AE16" s="14"/>
      <c r="AF16" s="14">
        <v>0.16444305426318601</v>
      </c>
      <c r="AG16" s="14">
        <v>0.17963685862254999</v>
      </c>
      <c r="AH16" s="14">
        <v>7.0760803568632194E-2</v>
      </c>
      <c r="AI16" s="14">
        <v>0.12824313600974599</v>
      </c>
      <c r="AJ16" s="14">
        <v>0.172139724896752</v>
      </c>
      <c r="AK16" s="14"/>
      <c r="AL16" s="14">
        <v>0.181950597037558</v>
      </c>
      <c r="AM16" s="14">
        <v>0</v>
      </c>
      <c r="AN16" s="14">
        <v>0</v>
      </c>
      <c r="AO16" s="14"/>
      <c r="AP16" s="14">
        <v>0.129553915030578</v>
      </c>
      <c r="AQ16" s="14">
        <v>0.16773191522210901</v>
      </c>
      <c r="AR16" s="14"/>
      <c r="AS16" s="14">
        <v>0.16637661055603001</v>
      </c>
      <c r="AT16" s="14">
        <v>0.13552980083992899</v>
      </c>
      <c r="AU16" s="14"/>
      <c r="AV16" s="14">
        <v>0.19722015023047901</v>
      </c>
      <c r="AW16" s="14">
        <v>0.13678609654347099</v>
      </c>
      <c r="AX16" s="14"/>
      <c r="AY16" s="14">
        <v>0.15944973700033599</v>
      </c>
      <c r="AZ16" s="14">
        <v>0.13648510859208299</v>
      </c>
      <c r="BA16" s="14"/>
      <c r="BB16" s="14">
        <v>0.16160470267977101</v>
      </c>
      <c r="BC16" s="14">
        <v>9.7404638439369098E-2</v>
      </c>
    </row>
    <row r="17" spans="2:55" x14ac:dyDescent="0.35">
      <c r="B17" t="s">
        <v>75</v>
      </c>
      <c r="C17" s="14">
        <v>0.191576626126327</v>
      </c>
      <c r="D17" s="14">
        <v>0.176323083940397</v>
      </c>
      <c r="E17" s="14">
        <v>0.20703512946066299</v>
      </c>
      <c r="F17" s="14"/>
      <c r="G17" s="14">
        <v>0.177164234536863</v>
      </c>
      <c r="H17" s="14">
        <v>0.19943201641764599</v>
      </c>
      <c r="I17" s="14">
        <v>0.21269443019504</v>
      </c>
      <c r="J17" s="14">
        <v>0.194638802154809</v>
      </c>
      <c r="K17" s="14">
        <v>0.21767070152148801</v>
      </c>
      <c r="L17" s="14">
        <v>0.15751172651095899</v>
      </c>
      <c r="M17" s="14"/>
      <c r="N17" s="14">
        <v>0.19963312301875799</v>
      </c>
      <c r="O17" s="14">
        <v>0.19676773041300299</v>
      </c>
      <c r="P17" s="14">
        <v>0.19455979715286001</v>
      </c>
      <c r="Q17" s="14">
        <v>0.176384020870376</v>
      </c>
      <c r="R17" s="14"/>
      <c r="S17" s="14">
        <v>0.194789389402903</v>
      </c>
      <c r="T17" s="14">
        <v>0.200157066768412</v>
      </c>
      <c r="U17" s="14">
        <v>0.215547137324232</v>
      </c>
      <c r="V17" s="14">
        <v>0.21289659767965199</v>
      </c>
      <c r="W17" s="14">
        <v>0.19539608941060499</v>
      </c>
      <c r="X17" s="14">
        <v>0.15488947597591199</v>
      </c>
      <c r="Y17" s="14">
        <v>0.200384333269579</v>
      </c>
      <c r="Z17" s="14">
        <v>0.19668661301004101</v>
      </c>
      <c r="AA17" s="14">
        <v>0.18188914053677499</v>
      </c>
      <c r="AB17" s="14">
        <v>0.17602124428304999</v>
      </c>
      <c r="AC17" s="14">
        <v>0.18713373358329199</v>
      </c>
      <c r="AD17" s="14">
        <v>0.17208552800619301</v>
      </c>
      <c r="AE17" s="14"/>
      <c r="AF17" s="14">
        <v>0.202421789166157</v>
      </c>
      <c r="AG17" s="14">
        <v>0.18561964294628899</v>
      </c>
      <c r="AH17" s="14">
        <v>0.213840840388968</v>
      </c>
      <c r="AI17" s="14">
        <v>0.26200797282864502</v>
      </c>
      <c r="AJ17" s="14">
        <v>0.18976865864749801</v>
      </c>
      <c r="AK17" s="14"/>
      <c r="AL17" s="14">
        <v>0.22850979130113699</v>
      </c>
      <c r="AM17" s="14">
        <v>0</v>
      </c>
      <c r="AN17" s="14">
        <v>0</v>
      </c>
      <c r="AO17" s="14"/>
      <c r="AP17" s="14">
        <v>0.179204237125343</v>
      </c>
      <c r="AQ17" s="14">
        <v>0.20107069010494699</v>
      </c>
      <c r="AR17" s="14"/>
      <c r="AS17" s="14">
        <v>0.18966552648246601</v>
      </c>
      <c r="AT17" s="14">
        <v>0.187465858170864</v>
      </c>
      <c r="AU17" s="14"/>
      <c r="AV17" s="14">
        <v>0.21811319199944301</v>
      </c>
      <c r="AW17" s="14">
        <v>0.17972545598064801</v>
      </c>
      <c r="AX17" s="14"/>
      <c r="AY17" s="14">
        <v>0.18697334988578199</v>
      </c>
      <c r="AZ17" s="14">
        <v>0.16476381358865699</v>
      </c>
      <c r="BA17" s="14"/>
      <c r="BB17" s="14">
        <v>0.187879256263144</v>
      </c>
      <c r="BC17" s="14">
        <v>0.20054940739476501</v>
      </c>
    </row>
    <row r="18" spans="2:55" x14ac:dyDescent="0.35">
      <c r="B18" t="s">
        <v>76</v>
      </c>
      <c r="C18" s="14">
        <v>0.30577934979581001</v>
      </c>
      <c r="D18" s="14">
        <v>0.27315118095774399</v>
      </c>
      <c r="E18" s="14">
        <v>0.337553163278833</v>
      </c>
      <c r="F18" s="14"/>
      <c r="G18" s="14">
        <v>0.18570497327511701</v>
      </c>
      <c r="H18" s="14">
        <v>0.227202183669338</v>
      </c>
      <c r="I18" s="14">
        <v>0.339454331626035</v>
      </c>
      <c r="J18" s="14">
        <v>0.36942508144738001</v>
      </c>
      <c r="K18" s="14">
        <v>0.28993186750557598</v>
      </c>
      <c r="L18" s="14">
        <v>0.38104224594438701</v>
      </c>
      <c r="M18" s="14"/>
      <c r="N18" s="14">
        <v>0.32122325763904602</v>
      </c>
      <c r="O18" s="14">
        <v>0.33456630797577702</v>
      </c>
      <c r="P18" s="14">
        <v>0.29785773675178001</v>
      </c>
      <c r="Q18" s="14">
        <v>0.26663827981031102</v>
      </c>
      <c r="R18" s="14"/>
      <c r="S18" s="14">
        <v>0.221293502396293</v>
      </c>
      <c r="T18" s="14">
        <v>0.32589610389670398</v>
      </c>
      <c r="U18" s="14">
        <v>0.34183128748002301</v>
      </c>
      <c r="V18" s="14">
        <v>0.27752125864928301</v>
      </c>
      <c r="W18" s="14">
        <v>0.299364565327017</v>
      </c>
      <c r="X18" s="14">
        <v>0.321215375735182</v>
      </c>
      <c r="Y18" s="14">
        <v>0.34182056320250398</v>
      </c>
      <c r="Z18" s="14">
        <v>0.36476774884714502</v>
      </c>
      <c r="AA18" s="14">
        <v>0.30778515109232302</v>
      </c>
      <c r="AB18" s="14">
        <v>0.30632797024349201</v>
      </c>
      <c r="AC18" s="14">
        <v>0.32104725796700601</v>
      </c>
      <c r="AD18" s="14">
        <v>0.35991911287012202</v>
      </c>
      <c r="AE18" s="14"/>
      <c r="AF18" s="14">
        <v>0.27810476403032502</v>
      </c>
      <c r="AG18" s="14">
        <v>0.30165836003548802</v>
      </c>
      <c r="AH18" s="14">
        <v>0.33457608212533202</v>
      </c>
      <c r="AI18" s="14">
        <v>0.28033792897260801</v>
      </c>
      <c r="AJ18" s="14">
        <v>0.340964839672248</v>
      </c>
      <c r="AK18" s="14"/>
      <c r="AL18" s="14">
        <v>0.36472912598409901</v>
      </c>
      <c r="AM18" s="14">
        <v>0</v>
      </c>
      <c r="AN18" s="14">
        <v>0</v>
      </c>
      <c r="AO18" s="14"/>
      <c r="AP18" s="14">
        <v>0.31114699400126999</v>
      </c>
      <c r="AQ18" s="14">
        <v>0.30636402795230699</v>
      </c>
      <c r="AR18" s="14"/>
      <c r="AS18" s="14">
        <v>0.30383098916458101</v>
      </c>
      <c r="AT18" s="14">
        <v>0.315077036548295</v>
      </c>
      <c r="AU18" s="14"/>
      <c r="AV18" s="14">
        <v>0.25773878233108</v>
      </c>
      <c r="AW18" s="14">
        <v>0.326326002091053</v>
      </c>
      <c r="AX18" s="14"/>
      <c r="AY18" s="14">
        <v>0.29846219579474798</v>
      </c>
      <c r="AZ18" s="14">
        <v>0.37076660492478702</v>
      </c>
      <c r="BA18" s="14"/>
      <c r="BB18" s="14">
        <v>0.30144740134426401</v>
      </c>
      <c r="BC18" s="14">
        <v>0.33785126072903499</v>
      </c>
    </row>
    <row r="19" spans="2:55" x14ac:dyDescent="0.35">
      <c r="B19" t="s">
        <v>77</v>
      </c>
      <c r="C19" s="14">
        <v>7.6553446730311905E-2</v>
      </c>
      <c r="D19" s="14">
        <v>8.3232349098623606E-2</v>
      </c>
      <c r="E19" s="14">
        <v>7.0256985271121397E-2</v>
      </c>
      <c r="F19" s="14"/>
      <c r="G19" s="14">
        <v>3.9446323882437698E-2</v>
      </c>
      <c r="H19" s="14">
        <v>4.0353625567706199E-2</v>
      </c>
      <c r="I19" s="14">
        <v>6.2540526145938399E-2</v>
      </c>
      <c r="J19" s="14">
        <v>7.2352720722025698E-2</v>
      </c>
      <c r="K19" s="14">
        <v>0.11968322682138099</v>
      </c>
      <c r="L19" s="14">
        <v>0.116628368887574</v>
      </c>
      <c r="M19" s="14"/>
      <c r="N19" s="14">
        <v>7.2257423384479602E-2</v>
      </c>
      <c r="O19" s="14">
        <v>6.016157176406E-2</v>
      </c>
      <c r="P19" s="14">
        <v>6.5024304225150903E-2</v>
      </c>
      <c r="Q19" s="14">
        <v>0.105083582286487</v>
      </c>
      <c r="R19" s="14"/>
      <c r="S19" s="14">
        <v>4.1007362858060802E-2</v>
      </c>
      <c r="T19" s="14">
        <v>7.1405560771470394E-2</v>
      </c>
      <c r="U19" s="14">
        <v>7.9418272612648499E-2</v>
      </c>
      <c r="V19" s="14">
        <v>9.8279627113427304E-2</v>
      </c>
      <c r="W19" s="14">
        <v>9.9938017217082703E-2</v>
      </c>
      <c r="X19" s="14">
        <v>5.4886141809268901E-2</v>
      </c>
      <c r="Y19" s="14">
        <v>0.14538576086494601</v>
      </c>
      <c r="Z19" s="14">
        <v>8.7055085702088197E-2</v>
      </c>
      <c r="AA19" s="14">
        <v>5.3510321710259601E-2</v>
      </c>
      <c r="AB19" s="14">
        <v>7.4724459095281096E-2</v>
      </c>
      <c r="AC19" s="14">
        <v>9.8374109937738194E-2</v>
      </c>
      <c r="AD19" s="14">
        <v>5.86658724186764E-2</v>
      </c>
      <c r="AE19" s="14"/>
      <c r="AF19" s="14">
        <v>0.104547406106181</v>
      </c>
      <c r="AG19" s="14">
        <v>5.9613166912626497E-2</v>
      </c>
      <c r="AH19" s="14">
        <v>0.118359017328002</v>
      </c>
      <c r="AI19" s="14">
        <v>7.7059629254279297E-2</v>
      </c>
      <c r="AJ19" s="14">
        <v>4.9565442791279397E-2</v>
      </c>
      <c r="AK19" s="14"/>
      <c r="AL19" s="14">
        <v>9.1311829054715202E-2</v>
      </c>
      <c r="AM19" s="14">
        <v>0</v>
      </c>
      <c r="AN19" s="14">
        <v>0</v>
      </c>
      <c r="AO19" s="14"/>
      <c r="AP19" s="14">
        <v>9.0353890310130303E-2</v>
      </c>
      <c r="AQ19" s="14">
        <v>6.6241866458283297E-2</v>
      </c>
      <c r="AR19" s="14"/>
      <c r="AS19" s="14">
        <v>6.4368219704893995E-2</v>
      </c>
      <c r="AT19" s="14">
        <v>9.1213186798052903E-2</v>
      </c>
      <c r="AU19" s="14"/>
      <c r="AV19" s="14">
        <v>4.6806359739732802E-2</v>
      </c>
      <c r="AW19" s="14">
        <v>8.6738091875310702E-2</v>
      </c>
      <c r="AX19" s="14"/>
      <c r="AY19" s="14">
        <v>7.03273780149479E-2</v>
      </c>
      <c r="AZ19" s="14">
        <v>0.10888441902453801</v>
      </c>
      <c r="BA19" s="14"/>
      <c r="BB19" s="14">
        <v>7.0519190699213793E-2</v>
      </c>
      <c r="BC19" s="14">
        <v>7.7263596033721904E-2</v>
      </c>
    </row>
    <row r="20" spans="2:55" x14ac:dyDescent="0.35">
      <c r="B20" t="s">
        <v>78</v>
      </c>
      <c r="C20" s="14">
        <v>0.111921778417057</v>
      </c>
      <c r="D20" s="14">
        <v>0.13419545833045399</v>
      </c>
      <c r="E20" s="14">
        <v>8.9484339440037405E-2</v>
      </c>
      <c r="F20" s="14"/>
      <c r="G20" s="14">
        <v>6.3923464764646998E-2</v>
      </c>
      <c r="H20" s="14">
        <v>0.106000294913527</v>
      </c>
      <c r="I20" s="14">
        <v>9.2849656092237304E-2</v>
      </c>
      <c r="J20" s="14">
        <v>0.115381624674535</v>
      </c>
      <c r="K20" s="14">
        <v>0.130200267399118</v>
      </c>
      <c r="L20" s="14">
        <v>0.14897552246767101</v>
      </c>
      <c r="M20" s="14"/>
      <c r="N20" s="14">
        <v>9.73312793958655E-2</v>
      </c>
      <c r="O20" s="14">
        <v>9.2816890534093199E-2</v>
      </c>
      <c r="P20" s="14">
        <v>0.106754360155406</v>
      </c>
      <c r="Q20" s="14">
        <v>0.15296786850973099</v>
      </c>
      <c r="R20" s="14"/>
      <c r="S20" s="14">
        <v>0.10101160136580099</v>
      </c>
      <c r="T20" s="14">
        <v>0.121896040359461</v>
      </c>
      <c r="U20" s="14">
        <v>8.0914505757814406E-2</v>
      </c>
      <c r="V20" s="14">
        <v>0.15320082102461899</v>
      </c>
      <c r="W20" s="14">
        <v>0.114372088385283</v>
      </c>
      <c r="X20" s="14">
        <v>9.1263480687128404E-2</v>
      </c>
      <c r="Y20" s="14">
        <v>9.8906617001167901E-2</v>
      </c>
      <c r="Z20" s="14">
        <v>6.8813076021403005E-2</v>
      </c>
      <c r="AA20" s="14">
        <v>9.3406660568178104E-2</v>
      </c>
      <c r="AB20" s="14">
        <v>0.14659083602732101</v>
      </c>
      <c r="AC20" s="14">
        <v>0.135363333561838</v>
      </c>
      <c r="AD20" s="14">
        <v>0.151757268820674</v>
      </c>
      <c r="AE20" s="14"/>
      <c r="AF20" s="14">
        <v>9.5577515853005501E-2</v>
      </c>
      <c r="AG20" s="14">
        <v>9.3747267108493598E-2</v>
      </c>
      <c r="AH20" s="14">
        <v>9.1151490741270699E-2</v>
      </c>
      <c r="AI20" s="14">
        <v>9.5877096385025395E-2</v>
      </c>
      <c r="AJ20" s="14">
        <v>0.13844253175013899</v>
      </c>
      <c r="AK20" s="14"/>
      <c r="AL20" s="14">
        <v>0.13349865662249</v>
      </c>
      <c r="AM20" s="14">
        <v>0</v>
      </c>
      <c r="AN20" s="14">
        <v>0</v>
      </c>
      <c r="AO20" s="14"/>
      <c r="AP20" s="14">
        <v>0.12128460910932901</v>
      </c>
      <c r="AQ20" s="14">
        <v>0.105033788497056</v>
      </c>
      <c r="AR20" s="14"/>
      <c r="AS20" s="14">
        <v>9.8307811362401104E-2</v>
      </c>
      <c r="AT20" s="14">
        <v>0.13284416442892799</v>
      </c>
      <c r="AU20" s="14"/>
      <c r="AV20" s="14">
        <v>7.6835620658858406E-2</v>
      </c>
      <c r="AW20" s="14">
        <v>0.122304754286026</v>
      </c>
      <c r="AX20" s="14"/>
      <c r="AY20" s="14">
        <v>0.108580144325279</v>
      </c>
      <c r="AZ20" s="14">
        <v>9.6807950442381996E-2</v>
      </c>
      <c r="BA20" s="14"/>
      <c r="BB20" s="14">
        <v>0.115931951031594</v>
      </c>
      <c r="BC20" s="14">
        <v>0.113147828085868</v>
      </c>
    </row>
    <row r="21" spans="2:55" x14ac:dyDescent="0.35">
      <c r="B21" t="s">
        <v>79</v>
      </c>
      <c r="C21" s="14">
        <v>5.8360816059516298E-2</v>
      </c>
      <c r="D21" s="14">
        <v>7.4838656953550506E-2</v>
      </c>
      <c r="E21" s="14">
        <v>4.2442413491459899E-2</v>
      </c>
      <c r="F21" s="14"/>
      <c r="G21" s="14">
        <v>6.5495153972214601E-2</v>
      </c>
      <c r="H21" s="14">
        <v>4.1120518234026897E-2</v>
      </c>
      <c r="I21" s="14">
        <v>4.76995338091998E-2</v>
      </c>
      <c r="J21" s="14">
        <v>5.4442677577806901E-2</v>
      </c>
      <c r="K21" s="14">
        <v>6.5166461780562193E-2</v>
      </c>
      <c r="L21" s="14">
        <v>7.5044924750163305E-2</v>
      </c>
      <c r="M21" s="14"/>
      <c r="N21" s="14">
        <v>3.7710239156843302E-2</v>
      </c>
      <c r="O21" s="14">
        <v>5.5724642763667197E-2</v>
      </c>
      <c r="P21" s="14">
        <v>4.47071998664271E-2</v>
      </c>
      <c r="Q21" s="14">
        <v>9.5856489048510393E-2</v>
      </c>
      <c r="R21" s="14"/>
      <c r="S21" s="14">
        <v>2.3644706474654598E-2</v>
      </c>
      <c r="T21" s="14">
        <v>6.7565071275513797E-2</v>
      </c>
      <c r="U21" s="14">
        <v>7.7186019967249206E-2</v>
      </c>
      <c r="V21" s="14">
        <v>5.3159046518458E-2</v>
      </c>
      <c r="W21" s="14">
        <v>6.8883303367513402E-2</v>
      </c>
      <c r="X21" s="14">
        <v>7.6976214497274695E-2</v>
      </c>
      <c r="Y21" s="14">
        <v>3.8030927219456397E-2</v>
      </c>
      <c r="Z21" s="14">
        <v>4.7362689857022099E-2</v>
      </c>
      <c r="AA21" s="14">
        <v>7.1904830143969506E-2</v>
      </c>
      <c r="AB21" s="14">
        <v>7.4900799798574197E-2</v>
      </c>
      <c r="AC21" s="14">
        <v>6.5146226497989901E-2</v>
      </c>
      <c r="AD21" s="14">
        <v>2.4146351148479801E-2</v>
      </c>
      <c r="AE21" s="14"/>
      <c r="AF21" s="14">
        <v>4.8052472585834997E-2</v>
      </c>
      <c r="AG21" s="14">
        <v>5.0463403148012703E-2</v>
      </c>
      <c r="AH21" s="14">
        <v>4.0587426936610597E-2</v>
      </c>
      <c r="AI21" s="14">
        <v>6.6841453488491506E-2</v>
      </c>
      <c r="AJ21" s="14">
        <v>4.3822561742338201E-2</v>
      </c>
      <c r="AK21" s="14"/>
      <c r="AL21" s="14">
        <v>0</v>
      </c>
      <c r="AM21" s="14">
        <v>0</v>
      </c>
      <c r="AN21" s="14">
        <v>1</v>
      </c>
      <c r="AO21" s="14"/>
      <c r="AP21" s="14">
        <v>6.9078165148188195E-2</v>
      </c>
      <c r="AQ21" s="14">
        <v>4.9577471908202102E-2</v>
      </c>
      <c r="AR21" s="14"/>
      <c r="AS21" s="14">
        <v>6.1462395392645697E-2</v>
      </c>
      <c r="AT21" s="14">
        <v>5.5805557855608999E-2</v>
      </c>
      <c r="AU21" s="14"/>
      <c r="AV21" s="14">
        <v>2.5810087153168699E-2</v>
      </c>
      <c r="AW21" s="14">
        <v>6.9905956214032394E-2</v>
      </c>
      <c r="AX21" s="14"/>
      <c r="AY21" s="14">
        <v>5.7411750760920401E-2</v>
      </c>
      <c r="AZ21" s="14">
        <v>5.4743378651026797E-2</v>
      </c>
      <c r="BA21" s="14"/>
      <c r="BB21" s="14">
        <v>5.4293986068979699E-2</v>
      </c>
      <c r="BC21" s="14">
        <v>5.8016774135251602E-2</v>
      </c>
    </row>
    <row r="22" spans="2:55" x14ac:dyDescent="0.35">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row>
    <row r="23" spans="2:55" x14ac:dyDescent="0.35">
      <c r="B23" s="6" t="s">
        <v>84</v>
      </c>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row>
    <row r="24" spans="2:55" x14ac:dyDescent="0.35">
      <c r="B24" s="21" t="s">
        <v>82</v>
      </c>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row>
    <row r="25" spans="2:55" x14ac:dyDescent="0.35">
      <c r="B25" t="s">
        <v>71</v>
      </c>
      <c r="C25" s="14">
        <v>8.5512885935521508E-3</v>
      </c>
      <c r="D25" s="14">
        <v>1.39003093846241E-2</v>
      </c>
      <c r="E25" s="14">
        <v>3.35328212267241E-3</v>
      </c>
      <c r="F25" s="14"/>
      <c r="G25" s="14">
        <v>2.1093149092368299E-2</v>
      </c>
      <c r="H25" s="14">
        <v>1.18201012421451E-2</v>
      </c>
      <c r="I25" s="14">
        <v>1.52362815979235E-2</v>
      </c>
      <c r="J25" s="14">
        <v>0</v>
      </c>
      <c r="K25" s="14">
        <v>2.8561645206961598E-3</v>
      </c>
      <c r="L25" s="14">
        <v>2.91355339233678E-3</v>
      </c>
      <c r="M25" s="14"/>
      <c r="N25" s="14">
        <v>1.7149625387650601E-2</v>
      </c>
      <c r="O25" s="14">
        <v>0</v>
      </c>
      <c r="P25" s="14">
        <v>6.5079406654885898E-3</v>
      </c>
      <c r="Q25" s="14">
        <v>1.00240360961577E-2</v>
      </c>
      <c r="R25" s="14"/>
      <c r="S25" s="14">
        <v>1.7129138921275398E-2</v>
      </c>
      <c r="T25" s="14">
        <v>0</v>
      </c>
      <c r="U25" s="14">
        <v>0</v>
      </c>
      <c r="V25" s="14">
        <v>1.01781285820503E-2</v>
      </c>
      <c r="W25" s="14">
        <v>8.3417250360817204E-3</v>
      </c>
      <c r="X25" s="14">
        <v>2.9786781361887001E-2</v>
      </c>
      <c r="Y25" s="14">
        <v>4.719543901E-3</v>
      </c>
      <c r="Z25" s="14">
        <v>0</v>
      </c>
      <c r="AA25" s="14">
        <v>8.00945564160516E-3</v>
      </c>
      <c r="AB25" s="14">
        <v>8.0334681205921007E-3</v>
      </c>
      <c r="AC25" s="14">
        <v>0</v>
      </c>
      <c r="AD25" s="14">
        <v>0</v>
      </c>
      <c r="AE25" s="14"/>
      <c r="AF25" s="14">
        <v>9.9433100084303505E-3</v>
      </c>
      <c r="AG25" s="14">
        <v>1.0236219363588201E-2</v>
      </c>
      <c r="AH25" s="14">
        <v>9.7531634364937392E-3</v>
      </c>
      <c r="AI25" s="14">
        <v>1.0582053392582801E-2</v>
      </c>
      <c r="AJ25" s="14">
        <v>1.8285596295304799E-2</v>
      </c>
      <c r="AK25" s="14"/>
      <c r="AL25" s="14">
        <v>1.3391453387015799E-3</v>
      </c>
      <c r="AM25" s="14">
        <v>7.1936840757439197E-2</v>
      </c>
      <c r="AN25" s="14">
        <v>0</v>
      </c>
      <c r="AO25" s="14"/>
      <c r="AP25" s="14">
        <v>9.9270642856256093E-3</v>
      </c>
      <c r="AQ25" s="14">
        <v>7.6672408667782096E-3</v>
      </c>
      <c r="AR25" s="14"/>
      <c r="AS25" s="14">
        <v>8.5476402998367809E-3</v>
      </c>
      <c r="AT25" s="14">
        <v>9.1758647735109503E-3</v>
      </c>
      <c r="AU25" s="14"/>
      <c r="AV25" s="14">
        <v>1.8289808885835899E-2</v>
      </c>
      <c r="AW25" s="14">
        <v>5.1049840450788798E-3</v>
      </c>
      <c r="AX25" s="14"/>
      <c r="AY25" s="14">
        <v>9.5681330020156892E-3</v>
      </c>
      <c r="AZ25" s="14">
        <v>0</v>
      </c>
      <c r="BA25" s="14"/>
      <c r="BB25" s="14">
        <v>1.1175810113501701E-2</v>
      </c>
      <c r="BC25" s="14">
        <v>3.5844876167709502E-3</v>
      </c>
    </row>
    <row r="26" spans="2:55" x14ac:dyDescent="0.35">
      <c r="B26" t="s">
        <v>72</v>
      </c>
      <c r="C26" s="14">
        <v>5.2465253481061902E-2</v>
      </c>
      <c r="D26" s="14">
        <v>6.70263398281747E-2</v>
      </c>
      <c r="E26" s="14">
        <v>3.8401158476755799E-2</v>
      </c>
      <c r="F26" s="14"/>
      <c r="G26" s="14">
        <v>9.7074694393472202E-2</v>
      </c>
      <c r="H26" s="14">
        <v>0.104215371800519</v>
      </c>
      <c r="I26" s="14">
        <v>3.5773132956667501E-2</v>
      </c>
      <c r="J26" s="14">
        <v>3.0864190105813701E-2</v>
      </c>
      <c r="K26" s="14">
        <v>2.7171645653888701E-2</v>
      </c>
      <c r="L26" s="14">
        <v>2.86953384502311E-2</v>
      </c>
      <c r="M26" s="14"/>
      <c r="N26" s="14">
        <v>6.4099899635777002E-2</v>
      </c>
      <c r="O26" s="14">
        <v>5.3739508931624602E-2</v>
      </c>
      <c r="P26" s="14">
        <v>5.5907799308117803E-2</v>
      </c>
      <c r="Q26" s="14">
        <v>3.59726238502684E-2</v>
      </c>
      <c r="R26" s="14"/>
      <c r="S26" s="14">
        <v>8.7079066673354702E-2</v>
      </c>
      <c r="T26" s="14">
        <v>3.9146820148780501E-2</v>
      </c>
      <c r="U26" s="14">
        <v>4.7188250577523301E-2</v>
      </c>
      <c r="V26" s="14">
        <v>3.4356942125967897E-2</v>
      </c>
      <c r="W26" s="14">
        <v>5.6005056497391903E-2</v>
      </c>
      <c r="X26" s="14">
        <v>4.2586803906532598E-2</v>
      </c>
      <c r="Y26" s="14">
        <v>2.22261510110946E-2</v>
      </c>
      <c r="Z26" s="14">
        <v>4.5073697253807901E-2</v>
      </c>
      <c r="AA26" s="14">
        <v>9.4903606842003302E-2</v>
      </c>
      <c r="AB26" s="14">
        <v>2.8367057705970099E-2</v>
      </c>
      <c r="AC26" s="14">
        <v>2.8008571161354599E-2</v>
      </c>
      <c r="AD26" s="14">
        <v>8.56755794598624E-2</v>
      </c>
      <c r="AE26" s="14"/>
      <c r="AF26" s="14">
        <v>5.1314481326331297E-2</v>
      </c>
      <c r="AG26" s="14">
        <v>5.6735411266413002E-2</v>
      </c>
      <c r="AH26" s="14">
        <v>5.43942184923661E-2</v>
      </c>
      <c r="AI26" s="14">
        <v>4.21313377039381E-2</v>
      </c>
      <c r="AJ26" s="14">
        <v>6.2696322530476897E-2</v>
      </c>
      <c r="AK26" s="14"/>
      <c r="AL26" s="14">
        <v>3.5314071823861599E-2</v>
      </c>
      <c r="AM26" s="14">
        <v>0.21272587349950101</v>
      </c>
      <c r="AN26" s="14">
        <v>1.5278145523513101E-2</v>
      </c>
      <c r="AO26" s="14"/>
      <c r="AP26" s="14">
        <v>4.9500221657229102E-2</v>
      </c>
      <c r="AQ26" s="14">
        <v>5.1777203590823703E-2</v>
      </c>
      <c r="AR26" s="14"/>
      <c r="AS26" s="14">
        <v>5.9773209496217602E-2</v>
      </c>
      <c r="AT26" s="14">
        <v>3.7863996165453703E-2</v>
      </c>
      <c r="AU26" s="14"/>
      <c r="AV26" s="14">
        <v>8.3374884081701503E-2</v>
      </c>
      <c r="AW26" s="14">
        <v>3.9720001767754698E-2</v>
      </c>
      <c r="AX26" s="14"/>
      <c r="AY26" s="14">
        <v>6.1018826540438303E-2</v>
      </c>
      <c r="AZ26" s="14">
        <v>2.9687123050531099E-2</v>
      </c>
      <c r="BA26" s="14"/>
      <c r="BB26" s="14">
        <v>5.5959277621132897E-2</v>
      </c>
      <c r="BC26" s="14">
        <v>2.3755089774536699E-2</v>
      </c>
    </row>
    <row r="27" spans="2:55" x14ac:dyDescent="0.35">
      <c r="B27" t="s">
        <v>73</v>
      </c>
      <c r="C27" s="14">
        <v>9.6572891471463099E-2</v>
      </c>
      <c r="D27" s="14">
        <v>9.3740308601835701E-2</v>
      </c>
      <c r="E27" s="14">
        <v>9.9623057300269699E-2</v>
      </c>
      <c r="F27" s="14"/>
      <c r="G27" s="14">
        <v>0.104899849719348</v>
      </c>
      <c r="H27" s="14">
        <v>0.11860477341565701</v>
      </c>
      <c r="I27" s="14">
        <v>9.81917159738179E-2</v>
      </c>
      <c r="J27" s="14">
        <v>8.4517972585351903E-2</v>
      </c>
      <c r="K27" s="14">
        <v>6.6693721681693893E-2</v>
      </c>
      <c r="L27" s="14">
        <v>0.10156125465803</v>
      </c>
      <c r="M27" s="14"/>
      <c r="N27" s="14">
        <v>0.13788032909491699</v>
      </c>
      <c r="O27" s="14">
        <v>7.9509862839435605E-2</v>
      </c>
      <c r="P27" s="14">
        <v>0.103462940595364</v>
      </c>
      <c r="Q27" s="14">
        <v>6.4435545940918798E-2</v>
      </c>
      <c r="R27" s="14"/>
      <c r="S27" s="14">
        <v>0.13911628497641301</v>
      </c>
      <c r="T27" s="14">
        <v>8.6908231208693495E-2</v>
      </c>
      <c r="U27" s="14">
        <v>3.6844619763773297E-2</v>
      </c>
      <c r="V27" s="14">
        <v>4.3486770629980999E-2</v>
      </c>
      <c r="W27" s="14">
        <v>9.4639968701019206E-2</v>
      </c>
      <c r="X27" s="14">
        <v>8.5739005373129604E-2</v>
      </c>
      <c r="Y27" s="14">
        <v>7.2759072649831599E-2</v>
      </c>
      <c r="Z27" s="14">
        <v>6.8063414026426197E-2</v>
      </c>
      <c r="AA27" s="14">
        <v>9.9941084330553404E-2</v>
      </c>
      <c r="AB27" s="14">
        <v>0.134554267786647</v>
      </c>
      <c r="AC27" s="14">
        <v>0.14101251703380199</v>
      </c>
      <c r="AD27" s="14">
        <v>0.19539042455866701</v>
      </c>
      <c r="AE27" s="14"/>
      <c r="AF27" s="14">
        <v>0.133026248748879</v>
      </c>
      <c r="AG27" s="14">
        <v>9.3687103618190007E-2</v>
      </c>
      <c r="AH27" s="14">
        <v>0.134879739351114</v>
      </c>
      <c r="AI27" s="14">
        <v>6.8815105880748295E-2</v>
      </c>
      <c r="AJ27" s="14">
        <v>3.2171640692066503E-2</v>
      </c>
      <c r="AK27" s="14"/>
      <c r="AL27" s="14">
        <v>8.7279108851127205E-2</v>
      </c>
      <c r="AM27" s="14">
        <v>0.19971400486941099</v>
      </c>
      <c r="AN27" s="14">
        <v>4.7580416371413498E-2</v>
      </c>
      <c r="AO27" s="14"/>
      <c r="AP27" s="14">
        <v>9.5385566832923693E-2</v>
      </c>
      <c r="AQ27" s="14">
        <v>9.8494144475678003E-2</v>
      </c>
      <c r="AR27" s="14"/>
      <c r="AS27" s="14">
        <v>9.9386632849259998E-2</v>
      </c>
      <c r="AT27" s="14">
        <v>9.4575718437843903E-2</v>
      </c>
      <c r="AU27" s="14"/>
      <c r="AV27" s="14">
        <v>0.13135161495065201</v>
      </c>
      <c r="AW27" s="14">
        <v>8.6835506071865701E-2</v>
      </c>
      <c r="AX27" s="14"/>
      <c r="AY27" s="14">
        <v>0.108042865438619</v>
      </c>
      <c r="AZ27" s="14">
        <v>8.5403645986524293E-2</v>
      </c>
      <c r="BA27" s="14"/>
      <c r="BB27" s="14">
        <v>0.103560369382038</v>
      </c>
      <c r="BC27" s="14">
        <v>7.0990899661351997E-2</v>
      </c>
    </row>
    <row r="28" spans="2:55" x14ac:dyDescent="0.35">
      <c r="B28" t="s">
        <v>74</v>
      </c>
      <c r="C28" s="14">
        <v>0.131251994805445</v>
      </c>
      <c r="D28" s="14">
        <v>0.13805843263533499</v>
      </c>
      <c r="E28" s="14">
        <v>0.124991982683825</v>
      </c>
      <c r="F28" s="14"/>
      <c r="G28" s="14">
        <v>0.18432420693466001</v>
      </c>
      <c r="H28" s="14">
        <v>0.17223510919832699</v>
      </c>
      <c r="I28" s="14">
        <v>0.13386969457603101</v>
      </c>
      <c r="J28" s="14">
        <v>0.10615113119991899</v>
      </c>
      <c r="K28" s="14">
        <v>0.12301235181214</v>
      </c>
      <c r="L28" s="14">
        <v>8.6393572759664694E-2</v>
      </c>
      <c r="M28" s="14"/>
      <c r="N28" s="14">
        <v>0.15392250969840399</v>
      </c>
      <c r="O28" s="14">
        <v>0.15312127681619001</v>
      </c>
      <c r="P28" s="14">
        <v>0.137264409143838</v>
      </c>
      <c r="Q28" s="14">
        <v>7.9800298509532394E-2</v>
      </c>
      <c r="R28" s="14"/>
      <c r="S28" s="14">
        <v>0.20377604158645399</v>
      </c>
      <c r="T28" s="14">
        <v>0.13980960112014501</v>
      </c>
      <c r="U28" s="14">
        <v>0.12784684140903399</v>
      </c>
      <c r="V28" s="14">
        <v>0.15261159958978299</v>
      </c>
      <c r="W28" s="14">
        <v>7.7039352911116202E-2</v>
      </c>
      <c r="X28" s="14">
        <v>0.109958374441532</v>
      </c>
      <c r="Y28" s="14">
        <v>8.5832562530070197E-2</v>
      </c>
      <c r="Z28" s="14">
        <v>0.112601037566712</v>
      </c>
      <c r="AA28" s="14">
        <v>0.1262622990882</v>
      </c>
      <c r="AB28" s="14">
        <v>0.119098843365386</v>
      </c>
      <c r="AC28" s="14">
        <v>0.11887820081608701</v>
      </c>
      <c r="AD28" s="14">
        <v>0.112746393911326</v>
      </c>
      <c r="AE28" s="14"/>
      <c r="AF28" s="14">
        <v>0.13997268100902799</v>
      </c>
      <c r="AG28" s="14">
        <v>0.16824238655680501</v>
      </c>
      <c r="AH28" s="14">
        <v>9.3904347752661793E-2</v>
      </c>
      <c r="AI28" s="14">
        <v>0.11772186179179001</v>
      </c>
      <c r="AJ28" s="14">
        <v>0.112527166524838</v>
      </c>
      <c r="AK28" s="14"/>
      <c r="AL28" s="14">
        <v>0.13046779821072599</v>
      </c>
      <c r="AM28" s="14">
        <v>0.20392219415805299</v>
      </c>
      <c r="AN28" s="14">
        <v>1.3932441779674801E-2</v>
      </c>
      <c r="AO28" s="14"/>
      <c r="AP28" s="14">
        <v>0.13255204032850501</v>
      </c>
      <c r="AQ28" s="14">
        <v>0.12908073944715201</v>
      </c>
      <c r="AR28" s="14"/>
      <c r="AS28" s="14">
        <v>0.14360879711754199</v>
      </c>
      <c r="AT28" s="14">
        <v>0.114827405422725</v>
      </c>
      <c r="AU28" s="14"/>
      <c r="AV28" s="14">
        <v>0.20291120569292401</v>
      </c>
      <c r="AW28" s="14">
        <v>0.105784129445717</v>
      </c>
      <c r="AX28" s="14"/>
      <c r="AY28" s="14">
        <v>0.143145068028072</v>
      </c>
      <c r="AZ28" s="14">
        <v>7.2460180092297696E-2</v>
      </c>
      <c r="BA28" s="14"/>
      <c r="BB28" s="14">
        <v>0.14018887841800001</v>
      </c>
      <c r="BC28" s="14">
        <v>8.69097855726573E-2</v>
      </c>
    </row>
    <row r="29" spans="2:55" x14ac:dyDescent="0.35">
      <c r="B29" t="s">
        <v>75</v>
      </c>
      <c r="C29" s="14">
        <v>0.149912629755727</v>
      </c>
      <c r="D29" s="14">
        <v>0.13955131757504399</v>
      </c>
      <c r="E29" s="14">
        <v>0.16047138095826199</v>
      </c>
      <c r="F29" s="14"/>
      <c r="G29" s="14">
        <v>0.147192691602753</v>
      </c>
      <c r="H29" s="14">
        <v>0.159991251998513</v>
      </c>
      <c r="I29" s="14">
        <v>0.135562640372312</v>
      </c>
      <c r="J29" s="14">
        <v>0.153615989483391</v>
      </c>
      <c r="K29" s="14">
        <v>0.14177419029666899</v>
      </c>
      <c r="L29" s="14">
        <v>0.15758235247259</v>
      </c>
      <c r="M29" s="14"/>
      <c r="N29" s="14">
        <v>0.180101381839988</v>
      </c>
      <c r="O29" s="14">
        <v>0.16587209120677299</v>
      </c>
      <c r="P29" s="14">
        <v>0.12815475675697099</v>
      </c>
      <c r="Q29" s="14">
        <v>0.118909200367569</v>
      </c>
      <c r="R29" s="14"/>
      <c r="S29" s="14">
        <v>0.18601585787413999</v>
      </c>
      <c r="T29" s="14">
        <v>0.14786158463693899</v>
      </c>
      <c r="U29" s="14">
        <v>0.13915314023240699</v>
      </c>
      <c r="V29" s="14">
        <v>0.17247889366897701</v>
      </c>
      <c r="W29" s="14">
        <v>0.114861683555738</v>
      </c>
      <c r="X29" s="14">
        <v>0.130871085960828</v>
      </c>
      <c r="Y29" s="14">
        <v>0.17380417936610301</v>
      </c>
      <c r="Z29" s="14">
        <v>0.240585528659324</v>
      </c>
      <c r="AA29" s="14">
        <v>0.138246226586658</v>
      </c>
      <c r="AB29" s="14">
        <v>0.163302846903776</v>
      </c>
      <c r="AC29" s="14">
        <v>5.7269230168967601E-2</v>
      </c>
      <c r="AD29" s="14">
        <v>6.3503155699247402E-2</v>
      </c>
      <c r="AE29" s="14"/>
      <c r="AF29" s="14">
        <v>0.13978569422010401</v>
      </c>
      <c r="AG29" s="14">
        <v>0.17005791898013201</v>
      </c>
      <c r="AH29" s="14">
        <v>0.172442352167096</v>
      </c>
      <c r="AI29" s="14">
        <v>0.12430490477116</v>
      </c>
      <c r="AJ29" s="14">
        <v>0.174770601099659</v>
      </c>
      <c r="AK29" s="14"/>
      <c r="AL29" s="14">
        <v>0.158944449578337</v>
      </c>
      <c r="AM29" s="14">
        <v>0.11556972376449499</v>
      </c>
      <c r="AN29" s="14">
        <v>8.0934696024222597E-2</v>
      </c>
      <c r="AO29" s="14"/>
      <c r="AP29" s="14">
        <v>0.12890547402890401</v>
      </c>
      <c r="AQ29" s="14">
        <v>0.167436310115741</v>
      </c>
      <c r="AR29" s="14"/>
      <c r="AS29" s="14">
        <v>0.15359904636255201</v>
      </c>
      <c r="AT29" s="14">
        <v>0.151738834196917</v>
      </c>
      <c r="AU29" s="14"/>
      <c r="AV29" s="14">
        <v>0.16143533879934699</v>
      </c>
      <c r="AW29" s="14">
        <v>0.14792461719682101</v>
      </c>
      <c r="AX29" s="14"/>
      <c r="AY29" s="14">
        <v>0.145801176805094</v>
      </c>
      <c r="AZ29" s="14">
        <v>0.19571004863577901</v>
      </c>
      <c r="BA29" s="14"/>
      <c r="BB29" s="14">
        <v>0.14773797997018401</v>
      </c>
      <c r="BC29" s="14">
        <v>0.162743988737829</v>
      </c>
    </row>
    <row r="30" spans="2:55" x14ac:dyDescent="0.35">
      <c r="B30" t="s">
        <v>76</v>
      </c>
      <c r="C30" s="14">
        <v>0.25133013035701401</v>
      </c>
      <c r="D30" s="14">
        <v>0.23160028277487299</v>
      </c>
      <c r="E30" s="14">
        <v>0.27133548625771198</v>
      </c>
      <c r="F30" s="14"/>
      <c r="G30" s="14">
        <v>0.21494050830085201</v>
      </c>
      <c r="H30" s="14">
        <v>0.16385923027376501</v>
      </c>
      <c r="I30" s="14">
        <v>0.27954646314170201</v>
      </c>
      <c r="J30" s="14">
        <v>0.26279561048265898</v>
      </c>
      <c r="K30" s="14">
        <v>0.25718734639754598</v>
      </c>
      <c r="L30" s="14">
        <v>0.31081029015337303</v>
      </c>
      <c r="M30" s="14"/>
      <c r="N30" s="14">
        <v>0.24922582793787601</v>
      </c>
      <c r="O30" s="14">
        <v>0.270644161124167</v>
      </c>
      <c r="P30" s="14">
        <v>0.22506076856001</v>
      </c>
      <c r="Q30" s="14">
        <v>0.25667201719145499</v>
      </c>
      <c r="R30" s="14"/>
      <c r="S30" s="14">
        <v>0.18422762287653799</v>
      </c>
      <c r="T30" s="14">
        <v>0.25864824563168098</v>
      </c>
      <c r="U30" s="14">
        <v>0.32496124737812698</v>
      </c>
      <c r="V30" s="14">
        <v>0.19041164622995799</v>
      </c>
      <c r="W30" s="14">
        <v>0.26940632506228601</v>
      </c>
      <c r="X30" s="14">
        <v>0.25593177772484998</v>
      </c>
      <c r="Y30" s="14">
        <v>0.26503509253006802</v>
      </c>
      <c r="Z30" s="14">
        <v>0.22065007146660601</v>
      </c>
      <c r="AA30" s="14">
        <v>0.27226210751089103</v>
      </c>
      <c r="AB30" s="14">
        <v>0.28232498783980903</v>
      </c>
      <c r="AC30" s="14">
        <v>0.243084820772236</v>
      </c>
      <c r="AD30" s="14">
        <v>0.311055954764066</v>
      </c>
      <c r="AE30" s="14"/>
      <c r="AF30" s="14">
        <v>0.27971461835955203</v>
      </c>
      <c r="AG30" s="14">
        <v>0.218725727249791</v>
      </c>
      <c r="AH30" s="14">
        <v>0.273367257150122</v>
      </c>
      <c r="AI30" s="14">
        <v>0.28328786501890102</v>
      </c>
      <c r="AJ30" s="14">
        <v>0.20960610255058701</v>
      </c>
      <c r="AK30" s="14"/>
      <c r="AL30" s="14">
        <v>0.27633116963115301</v>
      </c>
      <c r="AM30" s="14">
        <v>0.120355853620761</v>
      </c>
      <c r="AN30" s="14">
        <v>0.123931121959842</v>
      </c>
      <c r="AO30" s="14"/>
      <c r="AP30" s="14">
        <v>0.24932802625874501</v>
      </c>
      <c r="AQ30" s="14">
        <v>0.25796250396206599</v>
      </c>
      <c r="AR30" s="14"/>
      <c r="AS30" s="14">
        <v>0.24560670888685401</v>
      </c>
      <c r="AT30" s="14">
        <v>0.25538164265899199</v>
      </c>
      <c r="AU30" s="14"/>
      <c r="AV30" s="14">
        <v>0.22913964307047399</v>
      </c>
      <c r="AW30" s="14">
        <v>0.26117560737919698</v>
      </c>
      <c r="AX30" s="14"/>
      <c r="AY30" s="14">
        <v>0.25742411369470503</v>
      </c>
      <c r="AZ30" s="14">
        <v>0.22962570991984399</v>
      </c>
      <c r="BA30" s="14"/>
      <c r="BB30" s="14">
        <v>0.26358613344543003</v>
      </c>
      <c r="BC30" s="14">
        <v>0.24659286877477099</v>
      </c>
    </row>
    <row r="31" spans="2:55" x14ac:dyDescent="0.35">
      <c r="B31" t="s">
        <v>77</v>
      </c>
      <c r="C31" s="14">
        <v>8.27374104684096E-2</v>
      </c>
      <c r="D31" s="14">
        <v>8.6922732163014202E-2</v>
      </c>
      <c r="E31" s="14">
        <v>7.5950945495014396E-2</v>
      </c>
      <c r="F31" s="14"/>
      <c r="G31" s="14">
        <v>5.7210146666838102E-2</v>
      </c>
      <c r="H31" s="14">
        <v>7.7777728999325196E-2</v>
      </c>
      <c r="I31" s="14">
        <v>7.1408241196406194E-2</v>
      </c>
      <c r="J31" s="14">
        <v>5.7283558528702802E-2</v>
      </c>
      <c r="K31" s="14">
        <v>0.104536468881747</v>
      </c>
      <c r="L31" s="14">
        <v>0.118991571484824</v>
      </c>
      <c r="M31" s="14"/>
      <c r="N31" s="14">
        <v>8.2911429106875004E-2</v>
      </c>
      <c r="O31" s="14">
        <v>7.61585718198909E-2</v>
      </c>
      <c r="P31" s="14">
        <v>9.5399541541661997E-2</v>
      </c>
      <c r="Q31" s="14">
        <v>7.8921363152275603E-2</v>
      </c>
      <c r="R31" s="14"/>
      <c r="S31" s="14">
        <v>6.0500629279639E-2</v>
      </c>
      <c r="T31" s="14">
        <v>0.103598707626297</v>
      </c>
      <c r="U31" s="14">
        <v>0.102570450940886</v>
      </c>
      <c r="V31" s="14">
        <v>6.5229236526952394E-2</v>
      </c>
      <c r="W31" s="14">
        <v>0.110325778651907</v>
      </c>
      <c r="X31" s="14">
        <v>7.6021058135712902E-2</v>
      </c>
      <c r="Y31" s="14">
        <v>0.114307037406119</v>
      </c>
      <c r="Z31" s="14">
        <v>8.7442886658581298E-2</v>
      </c>
      <c r="AA31" s="14">
        <v>5.3815932628076997E-2</v>
      </c>
      <c r="AB31" s="14">
        <v>5.6099017398362802E-2</v>
      </c>
      <c r="AC31" s="14">
        <v>0.119958478815496</v>
      </c>
      <c r="AD31" s="14">
        <v>8.4752937034395098E-2</v>
      </c>
      <c r="AE31" s="14"/>
      <c r="AF31" s="14">
        <v>9.1719033116969897E-2</v>
      </c>
      <c r="AG31" s="14">
        <v>7.5582717163648505E-2</v>
      </c>
      <c r="AH31" s="14">
        <v>9.35840953207773E-2</v>
      </c>
      <c r="AI31" s="14">
        <v>6.38257832485742E-2</v>
      </c>
      <c r="AJ31" s="14">
        <v>0.15818080112765501</v>
      </c>
      <c r="AK31" s="14"/>
      <c r="AL31" s="14">
        <v>9.4240588156445093E-2</v>
      </c>
      <c r="AM31" s="14">
        <v>1.53936754984205E-2</v>
      </c>
      <c r="AN31" s="14">
        <v>3.6650194355810801E-2</v>
      </c>
      <c r="AO31" s="14"/>
      <c r="AP31" s="14">
        <v>8.3410733573116694E-2</v>
      </c>
      <c r="AQ31" s="14">
        <v>8.3634729237797495E-2</v>
      </c>
      <c r="AR31" s="14"/>
      <c r="AS31" s="14">
        <v>6.9800360969405506E-2</v>
      </c>
      <c r="AT31" s="14">
        <v>0.10371038037477801</v>
      </c>
      <c r="AU31" s="14"/>
      <c r="AV31" s="14">
        <v>5.1551068014932699E-2</v>
      </c>
      <c r="AW31" s="14">
        <v>9.4514848724203002E-2</v>
      </c>
      <c r="AX31" s="14"/>
      <c r="AY31" s="14">
        <v>7.78822345021951E-2</v>
      </c>
      <c r="AZ31" s="14">
        <v>9.4909134685513596E-2</v>
      </c>
      <c r="BA31" s="14"/>
      <c r="BB31" s="14">
        <v>8.0933261812572502E-2</v>
      </c>
      <c r="BC31" s="14">
        <v>8.5540054121553799E-2</v>
      </c>
    </row>
    <row r="32" spans="2:55" x14ac:dyDescent="0.35">
      <c r="B32" t="s">
        <v>78</v>
      </c>
      <c r="C32" s="14">
        <v>0.126981099800061</v>
      </c>
      <c r="D32" s="14">
        <v>0.11374333697816701</v>
      </c>
      <c r="E32" s="14">
        <v>0.14028113695213501</v>
      </c>
      <c r="F32" s="14"/>
      <c r="G32" s="14">
        <v>6.4249166533887805E-2</v>
      </c>
      <c r="H32" s="14">
        <v>0.101445971933811</v>
      </c>
      <c r="I32" s="14">
        <v>0.142935026605296</v>
      </c>
      <c r="J32" s="14">
        <v>0.17990884006473301</v>
      </c>
      <c r="K32" s="14">
        <v>0.15449954705414401</v>
      </c>
      <c r="L32" s="14">
        <v>0.11491078021562599</v>
      </c>
      <c r="M32" s="14"/>
      <c r="N32" s="14">
        <v>8.0398231604402903E-2</v>
      </c>
      <c r="O32" s="14">
        <v>0.117490012847679</v>
      </c>
      <c r="P32" s="14">
        <v>0.14415369040400799</v>
      </c>
      <c r="Q32" s="14">
        <v>0.17108646293653401</v>
      </c>
      <c r="R32" s="14"/>
      <c r="S32" s="14">
        <v>9.5374017883362694E-2</v>
      </c>
      <c r="T32" s="14">
        <v>0.11093188325727101</v>
      </c>
      <c r="U32" s="14">
        <v>9.9884405843671101E-2</v>
      </c>
      <c r="V32" s="14">
        <v>0.20341484459390199</v>
      </c>
      <c r="W32" s="14">
        <v>0.14767340561622799</v>
      </c>
      <c r="X32" s="14">
        <v>0.11323085800306799</v>
      </c>
      <c r="Y32" s="14">
        <v>0.144555107060375</v>
      </c>
      <c r="Z32" s="14">
        <v>0.128347041554423</v>
      </c>
      <c r="AA32" s="14">
        <v>0.12841122888235301</v>
      </c>
      <c r="AB32" s="14">
        <v>0.118916646683262</v>
      </c>
      <c r="AC32" s="14">
        <v>0.16727538999150701</v>
      </c>
      <c r="AD32" s="14">
        <v>8.3492957484426006E-2</v>
      </c>
      <c r="AE32" s="14"/>
      <c r="AF32" s="14">
        <v>7.6610876354021501E-2</v>
      </c>
      <c r="AG32" s="14">
        <v>0.140544596483406</v>
      </c>
      <c r="AH32" s="14">
        <v>0.119640757780528</v>
      </c>
      <c r="AI32" s="14">
        <v>0.137126188480095</v>
      </c>
      <c r="AJ32" s="14">
        <v>0.12866211628038901</v>
      </c>
      <c r="AK32" s="14"/>
      <c r="AL32" s="14">
        <v>0.13959317808985899</v>
      </c>
      <c r="AM32" s="14">
        <v>3.9120180128963997E-2</v>
      </c>
      <c r="AN32" s="14">
        <v>0.101267851027909</v>
      </c>
      <c r="AO32" s="14"/>
      <c r="AP32" s="14">
        <v>0.12956397895330801</v>
      </c>
      <c r="AQ32" s="14">
        <v>0.124623238949319</v>
      </c>
      <c r="AR32" s="14"/>
      <c r="AS32" s="14">
        <v>0.115921494414729</v>
      </c>
      <c r="AT32" s="14">
        <v>0.139438700894715</v>
      </c>
      <c r="AU32" s="14"/>
      <c r="AV32" s="14">
        <v>8.0957038031560694E-2</v>
      </c>
      <c r="AW32" s="14">
        <v>0.14179081410234701</v>
      </c>
      <c r="AX32" s="14"/>
      <c r="AY32" s="14">
        <v>0.114145071443208</v>
      </c>
      <c r="AZ32" s="14">
        <v>0.15618499955356599</v>
      </c>
      <c r="BA32" s="14"/>
      <c r="BB32" s="14">
        <v>0.109319710442778</v>
      </c>
      <c r="BC32" s="14">
        <v>0.16957280688918999</v>
      </c>
    </row>
    <row r="33" spans="2:55" x14ac:dyDescent="0.35">
      <c r="B33" t="s">
        <v>79</v>
      </c>
      <c r="C33" s="14">
        <v>0.100197301267267</v>
      </c>
      <c r="D33" s="14">
        <v>0.11545694005893201</v>
      </c>
      <c r="E33" s="14">
        <v>8.5591569753352997E-2</v>
      </c>
      <c r="F33" s="14"/>
      <c r="G33" s="14">
        <v>0.109015586755821</v>
      </c>
      <c r="H33" s="14">
        <v>9.0050461137938395E-2</v>
      </c>
      <c r="I33" s="14">
        <v>8.7476803579842999E-2</v>
      </c>
      <c r="J33" s="14">
        <v>0.12486270754942901</v>
      </c>
      <c r="K33" s="14">
        <v>0.122268563701476</v>
      </c>
      <c r="L33" s="14">
        <v>7.8141286413325406E-2</v>
      </c>
      <c r="M33" s="14"/>
      <c r="N33" s="14">
        <v>3.43107656941097E-2</v>
      </c>
      <c r="O33" s="14">
        <v>8.3464514414240201E-2</v>
      </c>
      <c r="P33" s="14">
        <v>0.104088153024541</v>
      </c>
      <c r="Q33" s="14">
        <v>0.18417845195529001</v>
      </c>
      <c r="R33" s="14"/>
      <c r="S33" s="14">
        <v>2.6781339928823599E-2</v>
      </c>
      <c r="T33" s="14">
        <v>0.113094926370193</v>
      </c>
      <c r="U33" s="14">
        <v>0.121551043854578</v>
      </c>
      <c r="V33" s="14">
        <v>0.12783193805242901</v>
      </c>
      <c r="W33" s="14">
        <v>0.12170670396823099</v>
      </c>
      <c r="X33" s="14">
        <v>0.15587425509246</v>
      </c>
      <c r="Y33" s="14">
        <v>0.11676125354533901</v>
      </c>
      <c r="Z33" s="14">
        <v>9.7236322814118703E-2</v>
      </c>
      <c r="AA33" s="14">
        <v>7.8148058489658098E-2</v>
      </c>
      <c r="AB33" s="14">
        <v>8.9302864196194001E-2</v>
      </c>
      <c r="AC33" s="14">
        <v>0.12451279124054999</v>
      </c>
      <c r="AD33" s="14">
        <v>6.3382597088010306E-2</v>
      </c>
      <c r="AE33" s="14"/>
      <c r="AF33" s="14">
        <v>7.7913056856684496E-2</v>
      </c>
      <c r="AG33" s="14">
        <v>6.6187919318027005E-2</v>
      </c>
      <c r="AH33" s="14">
        <v>4.8034068548840098E-2</v>
      </c>
      <c r="AI33" s="14">
        <v>0.15220489971221099</v>
      </c>
      <c r="AJ33" s="14">
        <v>0.10309965289902499</v>
      </c>
      <c r="AK33" s="14"/>
      <c r="AL33" s="14">
        <v>7.6490490319789398E-2</v>
      </c>
      <c r="AM33" s="14">
        <v>2.12616537029553E-2</v>
      </c>
      <c r="AN33" s="14">
        <v>0.580425132957614</v>
      </c>
      <c r="AO33" s="14"/>
      <c r="AP33" s="14">
        <v>0.12142689408164301</v>
      </c>
      <c r="AQ33" s="14">
        <v>7.9323889354644406E-2</v>
      </c>
      <c r="AR33" s="14"/>
      <c r="AS33" s="14">
        <v>0.103756109603603</v>
      </c>
      <c r="AT33" s="14">
        <v>9.3287457075063696E-2</v>
      </c>
      <c r="AU33" s="14"/>
      <c r="AV33" s="14">
        <v>4.0989398472572401E-2</v>
      </c>
      <c r="AW33" s="14">
        <v>0.117149491267016</v>
      </c>
      <c r="AX33" s="14"/>
      <c r="AY33" s="14">
        <v>8.2972510545652398E-2</v>
      </c>
      <c r="AZ33" s="14">
        <v>0.136019158075944</v>
      </c>
      <c r="BA33" s="14"/>
      <c r="BB33" s="14">
        <v>8.7538578794363206E-2</v>
      </c>
      <c r="BC33" s="14">
        <v>0.15031001885133799</v>
      </c>
    </row>
    <row r="34" spans="2:55" x14ac:dyDescent="0.35">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row>
    <row r="35" spans="2:55" x14ac:dyDescent="0.35">
      <c r="B35" s="6" t="s">
        <v>85</v>
      </c>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row>
    <row r="36" spans="2:55" x14ac:dyDescent="0.35">
      <c r="B36" s="21" t="s">
        <v>82</v>
      </c>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row>
    <row r="37" spans="2:55" x14ac:dyDescent="0.35">
      <c r="B37" t="s">
        <v>71</v>
      </c>
      <c r="C37" s="14">
        <v>8.8460585474709596E-3</v>
      </c>
      <c r="D37" s="14">
        <v>7.1771337389910199E-3</v>
      </c>
      <c r="E37" s="14">
        <v>1.0501753409425401E-2</v>
      </c>
      <c r="F37" s="14"/>
      <c r="G37" s="14">
        <v>1.15634138611511E-2</v>
      </c>
      <c r="H37" s="14">
        <v>2.11018023106164E-2</v>
      </c>
      <c r="I37" s="14">
        <v>1.7789847926521801E-2</v>
      </c>
      <c r="J37" s="14">
        <v>0</v>
      </c>
      <c r="K37" s="14">
        <v>0</v>
      </c>
      <c r="L37" s="14">
        <v>2.8709478206555999E-3</v>
      </c>
      <c r="M37" s="14"/>
      <c r="N37" s="14">
        <v>1.34171799954935E-2</v>
      </c>
      <c r="O37" s="14">
        <v>6.23937988839641E-3</v>
      </c>
      <c r="P37" s="14">
        <v>8.2269159760624197E-3</v>
      </c>
      <c r="Q37" s="14">
        <v>7.2361564464216701E-3</v>
      </c>
      <c r="R37" s="14"/>
      <c r="S37" s="14">
        <v>1.4355826723718801E-2</v>
      </c>
      <c r="T37" s="14">
        <v>0</v>
      </c>
      <c r="U37" s="14">
        <v>0</v>
      </c>
      <c r="V37" s="14">
        <v>5.1502852110611097E-3</v>
      </c>
      <c r="W37" s="14">
        <v>1.7002384031898899E-2</v>
      </c>
      <c r="X37" s="14">
        <v>1.6338016585519099E-2</v>
      </c>
      <c r="Y37" s="14">
        <v>0</v>
      </c>
      <c r="Z37" s="14">
        <v>1.08966973267634E-2</v>
      </c>
      <c r="AA37" s="14">
        <v>1.9426189790025399E-2</v>
      </c>
      <c r="AB37" s="14">
        <v>7.04061561233212E-3</v>
      </c>
      <c r="AC37" s="14">
        <v>1.0113780378942099E-2</v>
      </c>
      <c r="AD37" s="14">
        <v>0</v>
      </c>
      <c r="AE37" s="14"/>
      <c r="AF37" s="14">
        <v>9.8596632246270802E-3</v>
      </c>
      <c r="AG37" s="14">
        <v>6.8646125326713402E-3</v>
      </c>
      <c r="AH37" s="14">
        <v>1.9005047580773801E-2</v>
      </c>
      <c r="AI37" s="14">
        <v>1.05765646578426E-2</v>
      </c>
      <c r="AJ37" s="14">
        <v>8.9413420146691406E-3</v>
      </c>
      <c r="AK37" s="14"/>
      <c r="AL37" s="14">
        <v>2.0569625976143901E-3</v>
      </c>
      <c r="AM37" s="14">
        <v>6.8963634413354694E-2</v>
      </c>
      <c r="AN37" s="14">
        <v>0</v>
      </c>
      <c r="AO37" s="14"/>
      <c r="AP37" s="14">
        <v>7.7504635749079598E-3</v>
      </c>
      <c r="AQ37" s="14">
        <v>1.0019587250647201E-2</v>
      </c>
      <c r="AR37" s="14"/>
      <c r="AS37" s="14">
        <v>1.24065796143295E-2</v>
      </c>
      <c r="AT37" s="14">
        <v>2.6903062650679402E-3</v>
      </c>
      <c r="AU37" s="14"/>
      <c r="AV37" s="14">
        <v>1.4962644363981099E-2</v>
      </c>
      <c r="AW37" s="14">
        <v>6.5778484335764402E-3</v>
      </c>
      <c r="AX37" s="14"/>
      <c r="AY37" s="14">
        <v>1.06689705746883E-2</v>
      </c>
      <c r="AZ37" s="14">
        <v>7.0618290788740396E-3</v>
      </c>
      <c r="BA37" s="14"/>
      <c r="BB37" s="14">
        <v>1.2746872093798701E-2</v>
      </c>
      <c r="BC37" s="14">
        <v>0</v>
      </c>
    </row>
    <row r="38" spans="2:55" x14ac:dyDescent="0.35">
      <c r="B38" t="s">
        <v>72</v>
      </c>
      <c r="C38" s="14">
        <v>2.4860466626217201E-2</v>
      </c>
      <c r="D38" s="14">
        <v>3.2184825095717698E-2</v>
      </c>
      <c r="E38" s="14">
        <v>1.7781596245725201E-2</v>
      </c>
      <c r="F38" s="14"/>
      <c r="G38" s="14">
        <v>4.6099077444606298E-2</v>
      </c>
      <c r="H38" s="14">
        <v>6.3307295368642796E-2</v>
      </c>
      <c r="I38" s="14">
        <v>1.9980650609161699E-2</v>
      </c>
      <c r="J38" s="14">
        <v>1.7879732345299201E-2</v>
      </c>
      <c r="K38" s="14">
        <v>2.98423158733434E-3</v>
      </c>
      <c r="L38" s="14">
        <v>3.65497515089227E-3</v>
      </c>
      <c r="M38" s="14"/>
      <c r="N38" s="14">
        <v>3.6853150340308199E-2</v>
      </c>
      <c r="O38" s="14">
        <v>2.2971621178730001E-2</v>
      </c>
      <c r="P38" s="14">
        <v>2.04837090440863E-2</v>
      </c>
      <c r="Q38" s="14">
        <v>1.79217143997581E-2</v>
      </c>
      <c r="R38" s="14"/>
      <c r="S38" s="14">
        <v>6.6533590899759201E-2</v>
      </c>
      <c r="T38" s="14">
        <v>6.3728957913446599E-3</v>
      </c>
      <c r="U38" s="14">
        <v>3.4240616113657002E-2</v>
      </c>
      <c r="V38" s="14">
        <v>5.1561013802196801E-3</v>
      </c>
      <c r="W38" s="14">
        <v>1.23429328840573E-2</v>
      </c>
      <c r="X38" s="14">
        <v>2.02091709678088E-2</v>
      </c>
      <c r="Y38" s="14">
        <v>1.09109874281448E-2</v>
      </c>
      <c r="Z38" s="14">
        <v>2.2704323101046E-2</v>
      </c>
      <c r="AA38" s="14">
        <v>3.6416106489413E-2</v>
      </c>
      <c r="AB38" s="14">
        <v>3.3923245176697397E-2</v>
      </c>
      <c r="AC38" s="14">
        <v>0</v>
      </c>
      <c r="AD38" s="14">
        <v>0</v>
      </c>
      <c r="AE38" s="14"/>
      <c r="AF38" s="14">
        <v>2.0570424682640701E-2</v>
      </c>
      <c r="AG38" s="14">
        <v>4.2382119409230402E-2</v>
      </c>
      <c r="AH38" s="14">
        <v>2.50933674716298E-2</v>
      </c>
      <c r="AI38" s="14">
        <v>7.8049339085247598E-3</v>
      </c>
      <c r="AJ38" s="14">
        <v>0</v>
      </c>
      <c r="AK38" s="14"/>
      <c r="AL38" s="14">
        <v>1.02002785257663E-2</v>
      </c>
      <c r="AM38" s="14">
        <v>0.15793117071151799</v>
      </c>
      <c r="AN38" s="14">
        <v>0</v>
      </c>
      <c r="AO38" s="14"/>
      <c r="AP38" s="14">
        <v>1.9822879554930901E-2</v>
      </c>
      <c r="AQ38" s="14">
        <v>2.6995005227097101E-2</v>
      </c>
      <c r="AR38" s="14"/>
      <c r="AS38" s="14">
        <v>2.1996065553703401E-2</v>
      </c>
      <c r="AT38" s="14">
        <v>2.8267637734758301E-2</v>
      </c>
      <c r="AU38" s="14"/>
      <c r="AV38" s="14">
        <v>4.3839425502733897E-2</v>
      </c>
      <c r="AW38" s="14">
        <v>1.8972791091542401E-2</v>
      </c>
      <c r="AX38" s="14"/>
      <c r="AY38" s="14">
        <v>2.9092597768686598E-2</v>
      </c>
      <c r="AZ38" s="14">
        <v>1.02974573710499E-2</v>
      </c>
      <c r="BA38" s="14"/>
      <c r="BB38" s="14">
        <v>2.63453597291015E-2</v>
      </c>
      <c r="BC38" s="14">
        <v>2.0925114448548599E-2</v>
      </c>
    </row>
    <row r="39" spans="2:55" x14ac:dyDescent="0.35">
      <c r="B39" t="s">
        <v>73</v>
      </c>
      <c r="C39" s="14">
        <v>4.5737534546808602E-2</v>
      </c>
      <c r="D39" s="14">
        <v>4.8300398440733597E-2</v>
      </c>
      <c r="E39" s="14">
        <v>4.3369578316464298E-2</v>
      </c>
      <c r="F39" s="14"/>
      <c r="G39" s="14">
        <v>6.9470058674133403E-2</v>
      </c>
      <c r="H39" s="14">
        <v>9.1746461525471307E-2</v>
      </c>
      <c r="I39" s="14">
        <v>3.9096129922082903E-2</v>
      </c>
      <c r="J39" s="14">
        <v>2.7654831285498501E-2</v>
      </c>
      <c r="K39" s="14">
        <v>4.3797122100151603E-2</v>
      </c>
      <c r="L39" s="14">
        <v>1.3781238886222199E-2</v>
      </c>
      <c r="M39" s="14"/>
      <c r="N39" s="14">
        <v>4.9006168855172498E-2</v>
      </c>
      <c r="O39" s="14">
        <v>3.2586038044746898E-2</v>
      </c>
      <c r="P39" s="14">
        <v>4.7732154230253801E-2</v>
      </c>
      <c r="Q39" s="14">
        <v>5.4494378441919997E-2</v>
      </c>
      <c r="R39" s="14"/>
      <c r="S39" s="14">
        <v>5.5427123547651301E-2</v>
      </c>
      <c r="T39" s="14">
        <v>3.3843410870206897E-2</v>
      </c>
      <c r="U39" s="14">
        <v>3.7865535422499097E-2</v>
      </c>
      <c r="V39" s="14">
        <v>3.8174481621742501E-2</v>
      </c>
      <c r="W39" s="14">
        <v>7.4415966390848395E-2</v>
      </c>
      <c r="X39" s="14">
        <v>5.8706933154777097E-2</v>
      </c>
      <c r="Y39" s="14">
        <v>1.4283863037275499E-2</v>
      </c>
      <c r="Z39" s="14">
        <v>7.3882467063475496E-2</v>
      </c>
      <c r="AA39" s="14">
        <v>5.1672674122512197E-2</v>
      </c>
      <c r="AB39" s="14">
        <v>1.8014918640985599E-2</v>
      </c>
      <c r="AC39" s="14">
        <v>4.2724457338517499E-2</v>
      </c>
      <c r="AD39" s="14">
        <v>0.101812828439985</v>
      </c>
      <c r="AE39" s="14"/>
      <c r="AF39" s="14">
        <v>3.4414739551422699E-2</v>
      </c>
      <c r="AG39" s="14">
        <v>6.9325594446814895E-2</v>
      </c>
      <c r="AH39" s="14">
        <v>5.10087802644821E-2</v>
      </c>
      <c r="AI39" s="14">
        <v>3.8342039307637001E-2</v>
      </c>
      <c r="AJ39" s="14">
        <v>7.9515922404234801E-2</v>
      </c>
      <c r="AK39" s="14"/>
      <c r="AL39" s="14">
        <v>2.3502471705183599E-2</v>
      </c>
      <c r="AM39" s="14">
        <v>0.244925851603321</v>
      </c>
      <c r="AN39" s="14">
        <v>1.27023559886974E-2</v>
      </c>
      <c r="AO39" s="14"/>
      <c r="AP39" s="14">
        <v>5.1246327246463198E-2</v>
      </c>
      <c r="AQ39" s="14">
        <v>4.1451572022854398E-2</v>
      </c>
      <c r="AR39" s="14"/>
      <c r="AS39" s="14">
        <v>5.3947680233702902E-2</v>
      </c>
      <c r="AT39" s="14">
        <v>3.3515418460851799E-2</v>
      </c>
      <c r="AU39" s="14"/>
      <c r="AV39" s="14">
        <v>5.6465701766748602E-2</v>
      </c>
      <c r="AW39" s="14">
        <v>4.0492976522897697E-2</v>
      </c>
      <c r="AX39" s="14"/>
      <c r="AY39" s="14">
        <v>4.8383707768043897E-2</v>
      </c>
      <c r="AZ39" s="14">
        <v>1.8380396740958298E-2</v>
      </c>
      <c r="BA39" s="14"/>
      <c r="BB39" s="14">
        <v>4.9485248496554099E-2</v>
      </c>
      <c r="BC39" s="14">
        <v>3.5273374992131797E-2</v>
      </c>
    </row>
    <row r="40" spans="2:55" x14ac:dyDescent="0.35">
      <c r="B40" t="s">
        <v>74</v>
      </c>
      <c r="C40" s="14">
        <v>9.4863752830773806E-2</v>
      </c>
      <c r="D40" s="14">
        <v>9.1270468366207794E-2</v>
      </c>
      <c r="E40" s="14">
        <v>9.7712422356633397E-2</v>
      </c>
      <c r="F40" s="14"/>
      <c r="G40" s="14">
        <v>0.164334172915129</v>
      </c>
      <c r="H40" s="14">
        <v>0.13407770653899601</v>
      </c>
      <c r="I40" s="14">
        <v>0.10527150013445299</v>
      </c>
      <c r="J40" s="14">
        <v>8.6139977816272806E-2</v>
      </c>
      <c r="K40" s="14">
        <v>6.4899260668835099E-2</v>
      </c>
      <c r="L40" s="14">
        <v>3.5514725869871401E-2</v>
      </c>
      <c r="M40" s="14"/>
      <c r="N40" s="14">
        <v>9.0479906695122805E-2</v>
      </c>
      <c r="O40" s="14">
        <v>8.2025150487301093E-2</v>
      </c>
      <c r="P40" s="14">
        <v>0.13987879340703699</v>
      </c>
      <c r="Q40" s="14">
        <v>7.2012380878177101E-2</v>
      </c>
      <c r="R40" s="14"/>
      <c r="S40" s="14">
        <v>0.152192698164478</v>
      </c>
      <c r="T40" s="14">
        <v>0.102259939969811</v>
      </c>
      <c r="U40" s="14">
        <v>5.8896899034861103E-2</v>
      </c>
      <c r="V40" s="14">
        <v>6.7073989261016501E-2</v>
      </c>
      <c r="W40" s="14">
        <v>0.116752793520597</v>
      </c>
      <c r="X40" s="14">
        <v>0.103863772747081</v>
      </c>
      <c r="Y40" s="14">
        <v>9.1694749312495702E-2</v>
      </c>
      <c r="Z40" s="14">
        <v>2.5673987482625699E-2</v>
      </c>
      <c r="AA40" s="14">
        <v>9.6311471274439606E-2</v>
      </c>
      <c r="AB40" s="14">
        <v>9.3377835643074794E-2</v>
      </c>
      <c r="AC40" s="14">
        <v>5.5450658321071898E-2</v>
      </c>
      <c r="AD40" s="14">
        <v>6.2868310834390706E-2</v>
      </c>
      <c r="AE40" s="14"/>
      <c r="AF40" s="14">
        <v>8.8264298014646095E-2</v>
      </c>
      <c r="AG40" s="14">
        <v>0.112823964650679</v>
      </c>
      <c r="AH40" s="14">
        <v>5.7640396272805199E-2</v>
      </c>
      <c r="AI40" s="14">
        <v>0.111682835633441</v>
      </c>
      <c r="AJ40" s="14">
        <v>0.14097869352780201</v>
      </c>
      <c r="AK40" s="14"/>
      <c r="AL40" s="14">
        <v>9.4587614865589503E-2</v>
      </c>
      <c r="AM40" s="14">
        <v>0.142170339319004</v>
      </c>
      <c r="AN40" s="14">
        <v>1.51248894793969E-2</v>
      </c>
      <c r="AO40" s="14"/>
      <c r="AP40" s="14">
        <v>8.4146673117215298E-2</v>
      </c>
      <c r="AQ40" s="14">
        <v>0.102483455584632</v>
      </c>
      <c r="AR40" s="14"/>
      <c r="AS40" s="14">
        <v>0.108045144669038</v>
      </c>
      <c r="AT40" s="14">
        <v>7.5823113175029294E-2</v>
      </c>
      <c r="AU40" s="14"/>
      <c r="AV40" s="14">
        <v>0.16072769667161599</v>
      </c>
      <c r="AW40" s="14">
        <v>7.5000854168553496E-2</v>
      </c>
      <c r="AX40" s="14"/>
      <c r="AY40" s="14">
        <v>9.7367206261452094E-2</v>
      </c>
      <c r="AZ40" s="14">
        <v>0.122026404730296</v>
      </c>
      <c r="BA40" s="14"/>
      <c r="BB40" s="14">
        <v>0.10223659735464601</v>
      </c>
      <c r="BC40" s="14">
        <v>7.5752755717557296E-2</v>
      </c>
    </row>
    <row r="41" spans="2:55" x14ac:dyDescent="0.35">
      <c r="B41" t="s">
        <v>75</v>
      </c>
      <c r="C41" s="14">
        <v>0.15518154237339099</v>
      </c>
      <c r="D41" s="14">
        <v>0.148348843024872</v>
      </c>
      <c r="E41" s="14">
        <v>0.16231020575081201</v>
      </c>
      <c r="F41" s="14"/>
      <c r="G41" s="14">
        <v>0.20804581403616801</v>
      </c>
      <c r="H41" s="14">
        <v>0.18375359552575701</v>
      </c>
      <c r="I41" s="14">
        <v>0.14493181823627799</v>
      </c>
      <c r="J41" s="14">
        <v>0.16619384125594999</v>
      </c>
      <c r="K41" s="14">
        <v>0.122330466768356</v>
      </c>
      <c r="L41" s="14">
        <v>0.11821957895733</v>
      </c>
      <c r="M41" s="14"/>
      <c r="N41" s="14">
        <v>0.137669649276529</v>
      </c>
      <c r="O41" s="14">
        <v>0.160334352746972</v>
      </c>
      <c r="P41" s="14">
        <v>0.18005468249009501</v>
      </c>
      <c r="Q41" s="14">
        <v>0.146175635581687</v>
      </c>
      <c r="R41" s="14"/>
      <c r="S41" s="14">
        <v>0.20135791334653799</v>
      </c>
      <c r="T41" s="14">
        <v>0.13498800874769601</v>
      </c>
      <c r="U41" s="14">
        <v>0.13645647997619101</v>
      </c>
      <c r="V41" s="14">
        <v>0.128645945658276</v>
      </c>
      <c r="W41" s="14">
        <v>0.12863528304900099</v>
      </c>
      <c r="X41" s="14">
        <v>0.15410384730170201</v>
      </c>
      <c r="Y41" s="14">
        <v>0.14272347685144701</v>
      </c>
      <c r="Z41" s="14">
        <v>0.23939082282108101</v>
      </c>
      <c r="AA41" s="14">
        <v>0.17759815101749599</v>
      </c>
      <c r="AB41" s="14">
        <v>0.15973772011669801</v>
      </c>
      <c r="AC41" s="14">
        <v>0.14721493298352201</v>
      </c>
      <c r="AD41" s="14">
        <v>6.0414122116176201E-2</v>
      </c>
      <c r="AE41" s="14"/>
      <c r="AF41" s="14">
        <v>0.16386715246342101</v>
      </c>
      <c r="AG41" s="14">
        <v>0.16896499023500799</v>
      </c>
      <c r="AH41" s="14">
        <v>0.12923476214391799</v>
      </c>
      <c r="AI41" s="14">
        <v>0.16217859844066901</v>
      </c>
      <c r="AJ41" s="14">
        <v>0.16157882737411799</v>
      </c>
      <c r="AK41" s="14"/>
      <c r="AL41" s="14">
        <v>0.16097570107429901</v>
      </c>
      <c r="AM41" s="14">
        <v>0.17626715214086799</v>
      </c>
      <c r="AN41" s="14">
        <v>3.46368920459025E-2</v>
      </c>
      <c r="AO41" s="14"/>
      <c r="AP41" s="14">
        <v>0.16362895019566401</v>
      </c>
      <c r="AQ41" s="14">
        <v>0.14726410579715701</v>
      </c>
      <c r="AR41" s="14"/>
      <c r="AS41" s="14">
        <v>0.15849867102545601</v>
      </c>
      <c r="AT41" s="14">
        <v>0.15100970854104401</v>
      </c>
      <c r="AU41" s="14"/>
      <c r="AV41" s="14">
        <v>0.179271751923748</v>
      </c>
      <c r="AW41" s="14">
        <v>0.1479393004873</v>
      </c>
      <c r="AX41" s="14"/>
      <c r="AY41" s="14">
        <v>0.16820729360919301</v>
      </c>
      <c r="AZ41" s="14">
        <v>0.11674304246918001</v>
      </c>
      <c r="BA41" s="14"/>
      <c r="BB41" s="14">
        <v>0.15518795209165201</v>
      </c>
      <c r="BC41" s="14">
        <v>0.14557323804602099</v>
      </c>
    </row>
    <row r="42" spans="2:55" x14ac:dyDescent="0.35">
      <c r="B42" t="s">
        <v>76</v>
      </c>
      <c r="C42" s="14">
        <v>0.266311220259554</v>
      </c>
      <c r="D42" s="14">
        <v>0.235836415713188</v>
      </c>
      <c r="E42" s="14">
        <v>0.29484897968445201</v>
      </c>
      <c r="F42" s="14"/>
      <c r="G42" s="14">
        <v>0.210936187848518</v>
      </c>
      <c r="H42" s="14">
        <v>0.22867295241362401</v>
      </c>
      <c r="I42" s="14">
        <v>0.292488009469554</v>
      </c>
      <c r="J42" s="14">
        <v>0.26741360259031899</v>
      </c>
      <c r="K42" s="14">
        <v>0.31100483188858902</v>
      </c>
      <c r="L42" s="14">
        <v>0.28160115342971898</v>
      </c>
      <c r="M42" s="14"/>
      <c r="N42" s="14">
        <v>0.28135256127422598</v>
      </c>
      <c r="O42" s="14">
        <v>0.28204092582703499</v>
      </c>
      <c r="P42" s="14">
        <v>0.24203020084926599</v>
      </c>
      <c r="Q42" s="14">
        <v>0.25520265898058497</v>
      </c>
      <c r="R42" s="14"/>
      <c r="S42" s="14">
        <v>0.20826797942528799</v>
      </c>
      <c r="T42" s="14">
        <v>0.273791036291129</v>
      </c>
      <c r="U42" s="14">
        <v>0.27335521557738801</v>
      </c>
      <c r="V42" s="14">
        <v>0.28465678845254799</v>
      </c>
      <c r="W42" s="14">
        <v>0.22385850882556299</v>
      </c>
      <c r="X42" s="14">
        <v>0.29445775085237202</v>
      </c>
      <c r="Y42" s="14">
        <v>0.29311544148493102</v>
      </c>
      <c r="Z42" s="14">
        <v>0.25797867082622999</v>
      </c>
      <c r="AA42" s="14">
        <v>0.287058885805762</v>
      </c>
      <c r="AB42" s="14">
        <v>0.26137201685467998</v>
      </c>
      <c r="AC42" s="14">
        <v>0.20280672908776401</v>
      </c>
      <c r="AD42" s="14">
        <v>0.42864428521643</v>
      </c>
      <c r="AE42" s="14"/>
      <c r="AF42" s="14">
        <v>0.264430934949755</v>
      </c>
      <c r="AG42" s="14">
        <v>0.25957645233837301</v>
      </c>
      <c r="AH42" s="14">
        <v>0.27861201057958301</v>
      </c>
      <c r="AI42" s="14">
        <v>0.26817680991774301</v>
      </c>
      <c r="AJ42" s="14">
        <v>0.273720740365751</v>
      </c>
      <c r="AK42" s="14"/>
      <c r="AL42" s="14">
        <v>0.29963222607649298</v>
      </c>
      <c r="AM42" s="14">
        <v>9.6563433133264098E-2</v>
      </c>
      <c r="AN42" s="14">
        <v>8.7999946309439497E-2</v>
      </c>
      <c r="AO42" s="14"/>
      <c r="AP42" s="14">
        <v>0.25107740238314902</v>
      </c>
      <c r="AQ42" s="14">
        <v>0.28224594796938901</v>
      </c>
      <c r="AR42" s="14"/>
      <c r="AS42" s="14">
        <v>0.24903353073944601</v>
      </c>
      <c r="AT42" s="14">
        <v>0.291327842652854</v>
      </c>
      <c r="AU42" s="14"/>
      <c r="AV42" s="14">
        <v>0.25061206173228301</v>
      </c>
      <c r="AW42" s="14">
        <v>0.26688876502925901</v>
      </c>
      <c r="AX42" s="14"/>
      <c r="AY42" s="14">
        <v>0.26033162151466999</v>
      </c>
      <c r="AZ42" s="14">
        <v>0.29678912757295201</v>
      </c>
      <c r="BA42" s="14"/>
      <c r="BB42" s="14">
        <v>0.25717450775828898</v>
      </c>
      <c r="BC42" s="14">
        <v>0.318225803726643</v>
      </c>
    </row>
    <row r="43" spans="2:55" x14ac:dyDescent="0.35">
      <c r="B43" t="s">
        <v>77</v>
      </c>
      <c r="C43" s="14">
        <v>9.6738981335571794E-2</v>
      </c>
      <c r="D43" s="14">
        <v>9.8944812005544405E-2</v>
      </c>
      <c r="E43" s="14">
        <v>9.4869761635222594E-2</v>
      </c>
      <c r="F43" s="14"/>
      <c r="G43" s="14">
        <v>7.1531031058447894E-2</v>
      </c>
      <c r="H43" s="14">
        <v>7.0744439350272401E-2</v>
      </c>
      <c r="I43" s="14">
        <v>7.5152591922396705E-2</v>
      </c>
      <c r="J43" s="14">
        <v>9.8898571461165805E-2</v>
      </c>
      <c r="K43" s="14">
        <v>0.114851030247618</v>
      </c>
      <c r="L43" s="14">
        <v>0.13835377022437301</v>
      </c>
      <c r="M43" s="14"/>
      <c r="N43" s="14">
        <v>0.10982675285938601</v>
      </c>
      <c r="O43" s="14">
        <v>7.7931587983783093E-2</v>
      </c>
      <c r="P43" s="14">
        <v>0.107259304027758</v>
      </c>
      <c r="Q43" s="14">
        <v>9.3690432788752998E-2</v>
      </c>
      <c r="R43" s="14"/>
      <c r="S43" s="14">
        <v>7.8921341935603101E-2</v>
      </c>
      <c r="T43" s="14">
        <v>0.13188709172779101</v>
      </c>
      <c r="U43" s="14">
        <v>0.145278695083642</v>
      </c>
      <c r="V43" s="14">
        <v>8.5179249209013194E-2</v>
      </c>
      <c r="W43" s="14">
        <v>6.3691525809228502E-2</v>
      </c>
      <c r="X43" s="14">
        <v>4.3507307763097199E-2</v>
      </c>
      <c r="Y43" s="14">
        <v>0.152749060606579</v>
      </c>
      <c r="Z43" s="14">
        <v>7.4541025423989396E-2</v>
      </c>
      <c r="AA43" s="14">
        <v>5.4393795860356198E-2</v>
      </c>
      <c r="AB43" s="14">
        <v>9.8292917368517599E-2</v>
      </c>
      <c r="AC43" s="14">
        <v>0.166473916013885</v>
      </c>
      <c r="AD43" s="14">
        <v>8.4233124963826803E-2</v>
      </c>
      <c r="AE43" s="14"/>
      <c r="AF43" s="14">
        <v>9.7477204023118297E-2</v>
      </c>
      <c r="AG43" s="14">
        <v>8.0242327200717001E-2</v>
      </c>
      <c r="AH43" s="14">
        <v>0.11969234469817699</v>
      </c>
      <c r="AI43" s="14">
        <v>0.11252367930795799</v>
      </c>
      <c r="AJ43" s="14">
        <v>9.9948667595317606E-2</v>
      </c>
      <c r="AK43" s="14"/>
      <c r="AL43" s="14">
        <v>0.107854367749857</v>
      </c>
      <c r="AM43" s="14">
        <v>3.2618690593995303E-2</v>
      </c>
      <c r="AN43" s="14">
        <v>5.0518866156402498E-2</v>
      </c>
      <c r="AO43" s="14"/>
      <c r="AP43" s="14">
        <v>9.8943156967759197E-2</v>
      </c>
      <c r="AQ43" s="14">
        <v>9.5716953906047494E-2</v>
      </c>
      <c r="AR43" s="14"/>
      <c r="AS43" s="14">
        <v>8.9075772530515407E-2</v>
      </c>
      <c r="AT43" s="14">
        <v>0.109771535797062</v>
      </c>
      <c r="AU43" s="14"/>
      <c r="AV43" s="14">
        <v>8.3452923252210306E-2</v>
      </c>
      <c r="AW43" s="14">
        <v>0.10441080740141701</v>
      </c>
      <c r="AX43" s="14"/>
      <c r="AY43" s="14">
        <v>9.77020558462149E-2</v>
      </c>
      <c r="AZ43" s="14">
        <v>0.110117428874891</v>
      </c>
      <c r="BA43" s="14"/>
      <c r="BB43" s="14">
        <v>0.102061963994765</v>
      </c>
      <c r="BC43" s="14">
        <v>0.101943000174169</v>
      </c>
    </row>
    <row r="44" spans="2:55" x14ac:dyDescent="0.35">
      <c r="B44" t="s">
        <v>78</v>
      </c>
      <c r="C44" s="14">
        <v>0.166976309885219</v>
      </c>
      <c r="D44" s="14">
        <v>0.17657517785264801</v>
      </c>
      <c r="E44" s="14">
        <v>0.15809470623160299</v>
      </c>
      <c r="F44" s="14"/>
      <c r="G44" s="14">
        <v>9.1663082920520694E-2</v>
      </c>
      <c r="H44" s="14">
        <v>9.5728757111250798E-2</v>
      </c>
      <c r="I44" s="14">
        <v>0.18398681170518699</v>
      </c>
      <c r="J44" s="14">
        <v>0.201621998198314</v>
      </c>
      <c r="K44" s="14">
        <v>0.18924340598772599</v>
      </c>
      <c r="L44" s="14">
        <v>0.21818884651891701</v>
      </c>
      <c r="M44" s="14"/>
      <c r="N44" s="14">
        <v>0.16381989584678799</v>
      </c>
      <c r="O44" s="14">
        <v>0.180782916994914</v>
      </c>
      <c r="P44" s="14">
        <v>0.14498596510690601</v>
      </c>
      <c r="Q44" s="14">
        <v>0.17475874460374199</v>
      </c>
      <c r="R44" s="14"/>
      <c r="S44" s="14">
        <v>0.113554708787261</v>
      </c>
      <c r="T44" s="14">
        <v>0.131691412208467</v>
      </c>
      <c r="U44" s="14">
        <v>0.14522183561712301</v>
      </c>
      <c r="V44" s="14">
        <v>0.22176328267737</v>
      </c>
      <c r="W44" s="14">
        <v>0.21478868008611399</v>
      </c>
      <c r="X44" s="14">
        <v>0.180515219284614</v>
      </c>
      <c r="Y44" s="14">
        <v>0.200220835469025</v>
      </c>
      <c r="Z44" s="14">
        <v>0.17592913314683301</v>
      </c>
      <c r="AA44" s="14">
        <v>0.16679112562756199</v>
      </c>
      <c r="AB44" s="14">
        <v>0.163644833333671</v>
      </c>
      <c r="AC44" s="14">
        <v>0.225240587385721</v>
      </c>
      <c r="AD44" s="14">
        <v>0.124056286358497</v>
      </c>
      <c r="AE44" s="14"/>
      <c r="AF44" s="14">
        <v>0.149755519897142</v>
      </c>
      <c r="AG44" s="14">
        <v>0.18011476271132401</v>
      </c>
      <c r="AH44" s="14">
        <v>0.171557942095832</v>
      </c>
      <c r="AI44" s="14">
        <v>0.14416337677287799</v>
      </c>
      <c r="AJ44" s="14">
        <v>0.116002203702686</v>
      </c>
      <c r="AK44" s="14"/>
      <c r="AL44" s="14">
        <v>0.18492910648988001</v>
      </c>
      <c r="AM44" s="14">
        <v>5.7121613235999701E-2</v>
      </c>
      <c r="AN44" s="14">
        <v>0.10345819273453399</v>
      </c>
      <c r="AO44" s="14"/>
      <c r="AP44" s="14">
        <v>0.15694164636795299</v>
      </c>
      <c r="AQ44" s="14">
        <v>0.17543875736911399</v>
      </c>
      <c r="AR44" s="14"/>
      <c r="AS44" s="14">
        <v>0.15807417190031101</v>
      </c>
      <c r="AT44" s="14">
        <v>0.18000941171562301</v>
      </c>
      <c r="AU44" s="14"/>
      <c r="AV44" s="14">
        <v>0.125162434984015</v>
      </c>
      <c r="AW44" s="14">
        <v>0.181834845660407</v>
      </c>
      <c r="AX44" s="14"/>
      <c r="AY44" s="14">
        <v>0.15515797668610001</v>
      </c>
      <c r="AZ44" s="14">
        <v>0.15881479638954599</v>
      </c>
      <c r="BA44" s="14"/>
      <c r="BB44" s="14">
        <v>0.153758617696512</v>
      </c>
      <c r="BC44" s="14">
        <v>0.185170116273145</v>
      </c>
    </row>
    <row r="45" spans="2:55" x14ac:dyDescent="0.35">
      <c r="B45" t="s">
        <v>79</v>
      </c>
      <c r="C45" s="14">
        <v>0.14048413359499301</v>
      </c>
      <c r="D45" s="14">
        <v>0.16136192576209801</v>
      </c>
      <c r="E45" s="14">
        <v>0.12051099636966101</v>
      </c>
      <c r="F45" s="14"/>
      <c r="G45" s="14">
        <v>0.12635716124132601</v>
      </c>
      <c r="H45" s="14">
        <v>0.110866989855369</v>
      </c>
      <c r="I45" s="14">
        <v>0.121302640074365</v>
      </c>
      <c r="J45" s="14">
        <v>0.13419744504718101</v>
      </c>
      <c r="K45" s="14">
        <v>0.15088965075138999</v>
      </c>
      <c r="L45" s="14">
        <v>0.18781476314202</v>
      </c>
      <c r="M45" s="14"/>
      <c r="N45" s="14">
        <v>0.11757473485697501</v>
      </c>
      <c r="O45" s="14">
        <v>0.15508802684812101</v>
      </c>
      <c r="P45" s="14">
        <v>0.109348274868535</v>
      </c>
      <c r="Q45" s="14">
        <v>0.17850789787895499</v>
      </c>
      <c r="R45" s="14"/>
      <c r="S45" s="14">
        <v>0.109388817169702</v>
      </c>
      <c r="T45" s="14">
        <v>0.185166204393554</v>
      </c>
      <c r="U45" s="14">
        <v>0.16868472317463901</v>
      </c>
      <c r="V45" s="14">
        <v>0.16419987652875401</v>
      </c>
      <c r="W45" s="14">
        <v>0.14851192540269201</v>
      </c>
      <c r="X45" s="14">
        <v>0.128297981343028</v>
      </c>
      <c r="Y45" s="14">
        <v>9.4301585810102007E-2</v>
      </c>
      <c r="Z45" s="14">
        <v>0.119002872807957</v>
      </c>
      <c r="AA45" s="14">
        <v>0.110331600012432</v>
      </c>
      <c r="AB45" s="14">
        <v>0.164595897253343</v>
      </c>
      <c r="AC45" s="14">
        <v>0.149974938490577</v>
      </c>
      <c r="AD45" s="14">
        <v>0.13797104207069399</v>
      </c>
      <c r="AE45" s="14"/>
      <c r="AF45" s="14">
        <v>0.171360063193226</v>
      </c>
      <c r="AG45" s="14">
        <v>7.9705176475182202E-2</v>
      </c>
      <c r="AH45" s="14">
        <v>0.14815534889279899</v>
      </c>
      <c r="AI45" s="14">
        <v>0.14455116205330701</v>
      </c>
      <c r="AJ45" s="14">
        <v>0.119313603015422</v>
      </c>
      <c r="AK45" s="14"/>
      <c r="AL45" s="14">
        <v>0.116261270915317</v>
      </c>
      <c r="AM45" s="14">
        <v>2.3438114848675799E-2</v>
      </c>
      <c r="AN45" s="14">
        <v>0.69555885728562705</v>
      </c>
      <c r="AO45" s="14"/>
      <c r="AP45" s="14">
        <v>0.166442500591958</v>
      </c>
      <c r="AQ45" s="14">
        <v>0.118384614873062</v>
      </c>
      <c r="AR45" s="14"/>
      <c r="AS45" s="14">
        <v>0.148922383733498</v>
      </c>
      <c r="AT45" s="14">
        <v>0.12758502565771099</v>
      </c>
      <c r="AU45" s="14"/>
      <c r="AV45" s="14">
        <v>8.5505359802664202E-2</v>
      </c>
      <c r="AW45" s="14">
        <v>0.15788181120504699</v>
      </c>
      <c r="AX45" s="14"/>
      <c r="AY45" s="14">
        <v>0.133088569970951</v>
      </c>
      <c r="AZ45" s="14">
        <v>0.15976951677225401</v>
      </c>
      <c r="BA45" s="14"/>
      <c r="BB45" s="14">
        <v>0.14100288078468201</v>
      </c>
      <c r="BC45" s="14">
        <v>0.11713659662178499</v>
      </c>
    </row>
    <row r="46" spans="2:55" x14ac:dyDescent="0.35">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row>
    <row r="47" spans="2:55" x14ac:dyDescent="0.35">
      <c r="B47" s="6" t="s">
        <v>86</v>
      </c>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row>
    <row r="48" spans="2:55" x14ac:dyDescent="0.35">
      <c r="B48" s="21" t="s">
        <v>82</v>
      </c>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row>
    <row r="49" spans="2:55" x14ac:dyDescent="0.35">
      <c r="B49" t="s">
        <v>71</v>
      </c>
      <c r="C49" s="14">
        <v>6.8909983682192404E-3</v>
      </c>
      <c r="D49" s="14">
        <v>1.24526844011999E-2</v>
      </c>
      <c r="E49" s="14">
        <v>1.4804436194180901E-3</v>
      </c>
      <c r="F49" s="14"/>
      <c r="G49" s="14">
        <v>1.8379367256807999E-2</v>
      </c>
      <c r="H49" s="14">
        <v>5.6642440315511798E-3</v>
      </c>
      <c r="I49" s="14">
        <v>1.7701873242076099E-2</v>
      </c>
      <c r="J49" s="14">
        <v>0</v>
      </c>
      <c r="K49" s="14">
        <v>2.57299445560012E-3</v>
      </c>
      <c r="L49" s="14">
        <v>0</v>
      </c>
      <c r="M49" s="14"/>
      <c r="N49" s="14">
        <v>6.4841456334533299E-3</v>
      </c>
      <c r="O49" s="14">
        <v>4.3674257267465903E-3</v>
      </c>
      <c r="P49" s="14">
        <v>7.0210674440307399E-3</v>
      </c>
      <c r="Q49" s="14">
        <v>9.8946225996949192E-3</v>
      </c>
      <c r="R49" s="14"/>
      <c r="S49" s="14">
        <v>1.25767710999483E-2</v>
      </c>
      <c r="T49" s="14">
        <v>3.4340290982956198E-3</v>
      </c>
      <c r="U49" s="14">
        <v>0</v>
      </c>
      <c r="V49" s="14">
        <v>1.53284137931114E-2</v>
      </c>
      <c r="W49" s="14">
        <v>8.3417250360817204E-3</v>
      </c>
      <c r="X49" s="14">
        <v>8.32753556750538E-3</v>
      </c>
      <c r="Y49" s="14">
        <v>7.4522328794171299E-3</v>
      </c>
      <c r="Z49" s="14">
        <v>0</v>
      </c>
      <c r="AA49" s="14">
        <v>3.9575473334254197E-3</v>
      </c>
      <c r="AB49" s="14">
        <v>1.0514181573258201E-2</v>
      </c>
      <c r="AC49" s="14">
        <v>0</v>
      </c>
      <c r="AD49" s="14">
        <v>0</v>
      </c>
      <c r="AE49" s="14"/>
      <c r="AF49" s="14">
        <v>1.44715870578822E-2</v>
      </c>
      <c r="AG49" s="14">
        <v>8.1022732646711896E-3</v>
      </c>
      <c r="AH49" s="14">
        <v>5.2213069099083199E-3</v>
      </c>
      <c r="AI49" s="14">
        <v>0</v>
      </c>
      <c r="AJ49" s="14">
        <v>0</v>
      </c>
      <c r="AK49" s="14"/>
      <c r="AL49" s="14">
        <v>1.78300833751623E-3</v>
      </c>
      <c r="AM49" s="14">
        <v>5.22553791292239E-2</v>
      </c>
      <c r="AN49" s="14">
        <v>0</v>
      </c>
      <c r="AO49" s="14"/>
      <c r="AP49" s="14">
        <v>7.8722066467893804E-3</v>
      </c>
      <c r="AQ49" s="14">
        <v>6.2842500402821699E-3</v>
      </c>
      <c r="AR49" s="14"/>
      <c r="AS49" s="14">
        <v>1.0313992368459601E-2</v>
      </c>
      <c r="AT49" s="14">
        <v>2.26711117064104E-3</v>
      </c>
      <c r="AU49" s="14"/>
      <c r="AV49" s="14">
        <v>2.01962480116743E-2</v>
      </c>
      <c r="AW49" s="14">
        <v>2.8425203893069802E-3</v>
      </c>
      <c r="AX49" s="14"/>
      <c r="AY49" s="14">
        <v>6.54366760952703E-3</v>
      </c>
      <c r="AZ49" s="14">
        <v>0</v>
      </c>
      <c r="BA49" s="14"/>
      <c r="BB49" s="14">
        <v>9.9296962965928701E-3</v>
      </c>
      <c r="BC49" s="14">
        <v>0</v>
      </c>
    </row>
    <row r="50" spans="2:55" x14ac:dyDescent="0.35">
      <c r="B50" t="s">
        <v>72</v>
      </c>
      <c r="C50" s="14">
        <v>2.0915124489434202E-2</v>
      </c>
      <c r="D50" s="14">
        <v>1.93197750355125E-2</v>
      </c>
      <c r="E50" s="14">
        <v>2.2534495691318601E-2</v>
      </c>
      <c r="F50" s="14"/>
      <c r="G50" s="14">
        <v>2.6105928592980401E-2</v>
      </c>
      <c r="H50" s="14">
        <v>6.0834691135698199E-2</v>
      </c>
      <c r="I50" s="14">
        <v>2.04620823891551E-2</v>
      </c>
      <c r="J50" s="14">
        <v>1.7314058572947901E-2</v>
      </c>
      <c r="K50" s="14">
        <v>0</v>
      </c>
      <c r="L50" s="14">
        <v>2.1311785114380001E-3</v>
      </c>
      <c r="M50" s="14"/>
      <c r="N50" s="14">
        <v>2.0299282605954299E-2</v>
      </c>
      <c r="O50" s="14">
        <v>3.0958710147710702E-2</v>
      </c>
      <c r="P50" s="14">
        <v>1.7282417855115799E-2</v>
      </c>
      <c r="Q50" s="14">
        <v>1.44954896460494E-2</v>
      </c>
      <c r="R50" s="14"/>
      <c r="S50" s="14">
        <v>4.4179966192578399E-2</v>
      </c>
      <c r="T50" s="14">
        <v>1.0680287523436799E-2</v>
      </c>
      <c r="U50" s="14">
        <v>3.3319342746526599E-2</v>
      </c>
      <c r="V50" s="14">
        <v>4.7992621684186804E-3</v>
      </c>
      <c r="W50" s="14">
        <v>2.04407907072858E-2</v>
      </c>
      <c r="X50" s="14">
        <v>1.01432700538825E-2</v>
      </c>
      <c r="Y50" s="14">
        <v>1.0389830825932001E-2</v>
      </c>
      <c r="Z50" s="14">
        <v>0</v>
      </c>
      <c r="AA50" s="14">
        <v>3.2704704093014798E-2</v>
      </c>
      <c r="AB50" s="14">
        <v>1.9319929560488499E-2</v>
      </c>
      <c r="AC50" s="14">
        <v>1.0113780378942099E-2</v>
      </c>
      <c r="AD50" s="14">
        <v>4.0736387844055102E-2</v>
      </c>
      <c r="AE50" s="14"/>
      <c r="AF50" s="14">
        <v>1.8933959710460298E-2</v>
      </c>
      <c r="AG50" s="14">
        <v>2.8640062724783401E-2</v>
      </c>
      <c r="AH50" s="14">
        <v>2.7675776777237902E-2</v>
      </c>
      <c r="AI50" s="14">
        <v>1.70625016051878E-2</v>
      </c>
      <c r="AJ50" s="14">
        <v>1.77394550358589E-2</v>
      </c>
      <c r="AK50" s="14"/>
      <c r="AL50" s="14">
        <v>9.1832914448133802E-3</v>
      </c>
      <c r="AM50" s="14">
        <v>0.127981857508006</v>
      </c>
      <c r="AN50" s="14">
        <v>0</v>
      </c>
      <c r="AO50" s="14"/>
      <c r="AP50" s="14">
        <v>2.37497447667895E-2</v>
      </c>
      <c r="AQ50" s="14">
        <v>1.6227713269289099E-2</v>
      </c>
      <c r="AR50" s="14"/>
      <c r="AS50" s="14">
        <v>2.5082995263037401E-2</v>
      </c>
      <c r="AT50" s="14">
        <v>1.07540751036243E-2</v>
      </c>
      <c r="AU50" s="14"/>
      <c r="AV50" s="14">
        <v>3.8277483767390201E-2</v>
      </c>
      <c r="AW50" s="14">
        <v>1.4804537294223E-2</v>
      </c>
      <c r="AX50" s="14"/>
      <c r="AY50" s="14">
        <v>2.2147702523249602E-2</v>
      </c>
      <c r="AZ50" s="14">
        <v>5.3729797344410002E-3</v>
      </c>
      <c r="BA50" s="14"/>
      <c r="BB50" s="14">
        <v>2.4649152562840601E-2</v>
      </c>
      <c r="BC50" s="14">
        <v>4.1535892904052598E-3</v>
      </c>
    </row>
    <row r="51" spans="2:55" x14ac:dyDescent="0.35">
      <c r="B51" t="s">
        <v>73</v>
      </c>
      <c r="C51" s="14">
        <v>3.4094964161201002E-2</v>
      </c>
      <c r="D51" s="14">
        <v>4.9756425963883799E-2</v>
      </c>
      <c r="E51" s="14">
        <v>1.8902316406819102E-2</v>
      </c>
      <c r="F51" s="14"/>
      <c r="G51" s="14">
        <v>7.8760887519725806E-2</v>
      </c>
      <c r="H51" s="14">
        <v>6.1886781897533397E-2</v>
      </c>
      <c r="I51" s="14">
        <v>4.1033998320160997E-2</v>
      </c>
      <c r="J51" s="14">
        <v>7.8747871829667505E-3</v>
      </c>
      <c r="K51" s="14">
        <v>2.0349655268193399E-2</v>
      </c>
      <c r="L51" s="14">
        <v>6.6879015729865102E-3</v>
      </c>
      <c r="M51" s="14"/>
      <c r="N51" s="14">
        <v>4.24546811894373E-2</v>
      </c>
      <c r="O51" s="14">
        <v>2.8108535811257801E-2</v>
      </c>
      <c r="P51" s="14">
        <v>4.9995390706472798E-2</v>
      </c>
      <c r="Q51" s="14">
        <v>1.54625632829846E-2</v>
      </c>
      <c r="R51" s="14"/>
      <c r="S51" s="14">
        <v>6.1080692355064303E-2</v>
      </c>
      <c r="T51" s="14">
        <v>1.47869990602679E-2</v>
      </c>
      <c r="U51" s="14">
        <v>1.71565123916992E-2</v>
      </c>
      <c r="V51" s="14">
        <v>3.8415474353072299E-2</v>
      </c>
      <c r="W51" s="14">
        <v>3.87245637028827E-2</v>
      </c>
      <c r="X51" s="14">
        <v>3.1178717168475398E-2</v>
      </c>
      <c r="Y51" s="14">
        <v>1.3996377715741699E-2</v>
      </c>
      <c r="Z51" s="14">
        <v>5.50065915350616E-2</v>
      </c>
      <c r="AA51" s="14">
        <v>6.0656571632455303E-2</v>
      </c>
      <c r="AB51" s="14">
        <v>2.2623774264601399E-2</v>
      </c>
      <c r="AC51" s="14">
        <v>2.49268062911529E-2</v>
      </c>
      <c r="AD51" s="14">
        <v>0</v>
      </c>
      <c r="AE51" s="14"/>
      <c r="AF51" s="14">
        <v>1.9382414319483E-2</v>
      </c>
      <c r="AG51" s="14">
        <v>5.48447559589436E-2</v>
      </c>
      <c r="AH51" s="14">
        <v>3.9487507854062603E-2</v>
      </c>
      <c r="AI51" s="14">
        <v>2.3030251400959999E-2</v>
      </c>
      <c r="AJ51" s="14">
        <v>5.8307056938456399E-2</v>
      </c>
      <c r="AK51" s="14"/>
      <c r="AL51" s="14">
        <v>1.6607731610410899E-2</v>
      </c>
      <c r="AM51" s="14">
        <v>0.19533632185602501</v>
      </c>
      <c r="AN51" s="14">
        <v>0</v>
      </c>
      <c r="AO51" s="14"/>
      <c r="AP51" s="14">
        <v>3.62932573832941E-2</v>
      </c>
      <c r="AQ51" s="14">
        <v>3.0743922170791801E-2</v>
      </c>
      <c r="AR51" s="14"/>
      <c r="AS51" s="14">
        <v>4.4075962902256197E-2</v>
      </c>
      <c r="AT51" s="14">
        <v>1.9960342548100699E-2</v>
      </c>
      <c r="AU51" s="14"/>
      <c r="AV51" s="14">
        <v>6.4256269288754594E-2</v>
      </c>
      <c r="AW51" s="14">
        <v>2.4684460052074701E-2</v>
      </c>
      <c r="AX51" s="14"/>
      <c r="AY51" s="14">
        <v>4.3345828297561499E-2</v>
      </c>
      <c r="AZ51" s="14">
        <v>7.66679653075188E-3</v>
      </c>
      <c r="BA51" s="14"/>
      <c r="BB51" s="14">
        <v>3.9895417884497603E-2</v>
      </c>
      <c r="BC51" s="14">
        <v>1.4388654560733899E-2</v>
      </c>
    </row>
    <row r="52" spans="2:55" x14ac:dyDescent="0.35">
      <c r="B52" t="s">
        <v>74</v>
      </c>
      <c r="C52" s="14">
        <v>5.4805827846514998E-2</v>
      </c>
      <c r="D52" s="14">
        <v>5.7325338619517198E-2</v>
      </c>
      <c r="E52" s="14">
        <v>5.2506893818409603E-2</v>
      </c>
      <c r="F52" s="14"/>
      <c r="G52" s="14">
        <v>8.1292620654866907E-2</v>
      </c>
      <c r="H52" s="14">
        <v>9.6168536398288595E-2</v>
      </c>
      <c r="I52" s="14">
        <v>6.3933205407125798E-2</v>
      </c>
      <c r="J52" s="14">
        <v>6.1921947489606902E-2</v>
      </c>
      <c r="K52" s="14">
        <v>3.0123112627159901E-2</v>
      </c>
      <c r="L52" s="14">
        <v>6.7610282052898299E-3</v>
      </c>
      <c r="M52" s="14"/>
      <c r="N52" s="14">
        <v>7.1277956774733406E-2</v>
      </c>
      <c r="O52" s="14">
        <v>4.7667966151205401E-2</v>
      </c>
      <c r="P52" s="14">
        <v>6.3518539679350006E-2</v>
      </c>
      <c r="Q52" s="14">
        <v>3.7225192339352599E-2</v>
      </c>
      <c r="R52" s="14"/>
      <c r="S52" s="14">
        <v>8.2450958036903693E-2</v>
      </c>
      <c r="T52" s="14">
        <v>3.1441476570979697E-2</v>
      </c>
      <c r="U52" s="14">
        <v>0</v>
      </c>
      <c r="V52" s="14">
        <v>7.4190646468537694E-2</v>
      </c>
      <c r="W52" s="14">
        <v>5.0326786164988098E-2</v>
      </c>
      <c r="X52" s="14">
        <v>8.4678342772392098E-2</v>
      </c>
      <c r="Y52" s="14">
        <v>4.8382747668646697E-2</v>
      </c>
      <c r="Z52" s="14">
        <v>4.8463795909776702E-2</v>
      </c>
      <c r="AA52" s="14">
        <v>6.5080175938939694E-2</v>
      </c>
      <c r="AB52" s="14">
        <v>5.4340107946747103E-2</v>
      </c>
      <c r="AC52" s="14">
        <v>1.81077530576924E-2</v>
      </c>
      <c r="AD52" s="14">
        <v>8.6395423631452806E-2</v>
      </c>
      <c r="AE52" s="14"/>
      <c r="AF52" s="14">
        <v>5.0964257426143397E-2</v>
      </c>
      <c r="AG52" s="14">
        <v>6.9577504897736106E-2</v>
      </c>
      <c r="AH52" s="14">
        <v>5.0307696001438598E-2</v>
      </c>
      <c r="AI52" s="14">
        <v>8.6252797785553101E-2</v>
      </c>
      <c r="AJ52" s="14">
        <v>4.64105582357024E-2</v>
      </c>
      <c r="AK52" s="14"/>
      <c r="AL52" s="14">
        <v>4.3990656156723103E-2</v>
      </c>
      <c r="AM52" s="14">
        <v>0.16849013586966</v>
      </c>
      <c r="AN52" s="14">
        <v>9.0132036269026192E-3</v>
      </c>
      <c r="AO52" s="14"/>
      <c r="AP52" s="14">
        <v>5.3106858574916302E-2</v>
      </c>
      <c r="AQ52" s="14">
        <v>5.6766971059728E-2</v>
      </c>
      <c r="AR52" s="14"/>
      <c r="AS52" s="14">
        <v>6.2293423684190802E-2</v>
      </c>
      <c r="AT52" s="14">
        <v>4.5354474365442203E-2</v>
      </c>
      <c r="AU52" s="14"/>
      <c r="AV52" s="14">
        <v>0.104262859110555</v>
      </c>
      <c r="AW52" s="14">
        <v>3.9377575114758798E-2</v>
      </c>
      <c r="AX52" s="14"/>
      <c r="AY52" s="14">
        <v>5.8458331828329102E-2</v>
      </c>
      <c r="AZ52" s="14">
        <v>5.6462920007232201E-2</v>
      </c>
      <c r="BA52" s="14"/>
      <c r="BB52" s="14">
        <v>5.67383277700838E-2</v>
      </c>
      <c r="BC52" s="14">
        <v>4.6440603774883203E-2</v>
      </c>
    </row>
    <row r="53" spans="2:55" x14ac:dyDescent="0.35">
      <c r="B53" t="s">
        <v>75</v>
      </c>
      <c r="C53" s="14">
        <v>8.6352159394730094E-2</v>
      </c>
      <c r="D53" s="14">
        <v>7.9641142353971503E-2</v>
      </c>
      <c r="E53" s="14">
        <v>9.3159430323737094E-2</v>
      </c>
      <c r="F53" s="14"/>
      <c r="G53" s="14">
        <v>8.9573907721830798E-2</v>
      </c>
      <c r="H53" s="14">
        <v>0.13020159871251899</v>
      </c>
      <c r="I53" s="14">
        <v>0.100104624028845</v>
      </c>
      <c r="J53" s="14">
        <v>9.3534367333999904E-2</v>
      </c>
      <c r="K53" s="14">
        <v>7.7126503834939006E-2</v>
      </c>
      <c r="L53" s="14">
        <v>3.7485409037357802E-2</v>
      </c>
      <c r="M53" s="14"/>
      <c r="N53" s="14">
        <v>0.11035845937852</v>
      </c>
      <c r="O53" s="14">
        <v>7.3145343174495003E-2</v>
      </c>
      <c r="P53" s="14">
        <v>9.1588340521983697E-2</v>
      </c>
      <c r="Q53" s="14">
        <v>7.0254267886416005E-2</v>
      </c>
      <c r="R53" s="14"/>
      <c r="S53" s="14">
        <v>0.12242438569243901</v>
      </c>
      <c r="T53" s="14">
        <v>7.0135140199662896E-2</v>
      </c>
      <c r="U53" s="14">
        <v>7.7871263773424099E-2</v>
      </c>
      <c r="V53" s="14">
        <v>7.5361345468142105E-2</v>
      </c>
      <c r="W53" s="14">
        <v>8.1263577130731707E-2</v>
      </c>
      <c r="X53" s="14">
        <v>9.6148481556215804E-2</v>
      </c>
      <c r="Y53" s="14">
        <v>9.3862078009105801E-2</v>
      </c>
      <c r="Z53" s="14">
        <v>5.4435790923548701E-2</v>
      </c>
      <c r="AA53" s="14">
        <v>8.0514563597050906E-2</v>
      </c>
      <c r="AB53" s="14">
        <v>5.8199864085996499E-2</v>
      </c>
      <c r="AC53" s="14">
        <v>0.11004798771621099</v>
      </c>
      <c r="AD53" s="14">
        <v>0.115064536981222</v>
      </c>
      <c r="AE53" s="14"/>
      <c r="AF53" s="14">
        <v>7.2645696060320397E-2</v>
      </c>
      <c r="AG53" s="14">
        <v>9.6773071971557698E-2</v>
      </c>
      <c r="AH53" s="14">
        <v>6.4224127155894706E-2</v>
      </c>
      <c r="AI53" s="14">
        <v>0.121907657671117</v>
      </c>
      <c r="AJ53" s="14">
        <v>8.8021136800728095E-2</v>
      </c>
      <c r="AK53" s="14"/>
      <c r="AL53" s="14">
        <v>8.8287235992305396E-2</v>
      </c>
      <c r="AM53" s="14">
        <v>0.10597020095177</v>
      </c>
      <c r="AN53" s="14">
        <v>2.38413508350938E-2</v>
      </c>
      <c r="AO53" s="14"/>
      <c r="AP53" s="14">
        <v>7.85190065547854E-2</v>
      </c>
      <c r="AQ53" s="14">
        <v>9.17814057122458E-2</v>
      </c>
      <c r="AR53" s="14"/>
      <c r="AS53" s="14">
        <v>9.1103867585240403E-2</v>
      </c>
      <c r="AT53" s="14">
        <v>8.0090419706539295E-2</v>
      </c>
      <c r="AU53" s="14"/>
      <c r="AV53" s="14">
        <v>0.12546125903945099</v>
      </c>
      <c r="AW53" s="14">
        <v>7.5126191022696395E-2</v>
      </c>
      <c r="AX53" s="14"/>
      <c r="AY53" s="14">
        <v>9.4392368273466101E-2</v>
      </c>
      <c r="AZ53" s="14">
        <v>6.2541371126748999E-2</v>
      </c>
      <c r="BA53" s="14"/>
      <c r="BB53" s="14">
        <v>8.6517623391221904E-2</v>
      </c>
      <c r="BC53" s="14">
        <v>9.3177050576394096E-2</v>
      </c>
    </row>
    <row r="54" spans="2:55" x14ac:dyDescent="0.35">
      <c r="B54" t="s">
        <v>76</v>
      </c>
      <c r="C54" s="14">
        <v>0.177344319619651</v>
      </c>
      <c r="D54" s="14">
        <v>0.17208174001403301</v>
      </c>
      <c r="E54" s="14">
        <v>0.18198783845165001</v>
      </c>
      <c r="F54" s="14"/>
      <c r="G54" s="14">
        <v>0.167996486871581</v>
      </c>
      <c r="H54" s="14">
        <v>0.160628842398119</v>
      </c>
      <c r="I54" s="14">
        <v>0.219942398217368</v>
      </c>
      <c r="J54" s="14">
        <v>0.18801602201954301</v>
      </c>
      <c r="K54" s="14">
        <v>0.14848210381823901</v>
      </c>
      <c r="L54" s="14">
        <v>0.17324606254135899</v>
      </c>
      <c r="M54" s="14"/>
      <c r="N54" s="14">
        <v>0.20310447951666299</v>
      </c>
      <c r="O54" s="14">
        <v>0.20492961830387199</v>
      </c>
      <c r="P54" s="14">
        <v>0.16336005541716</v>
      </c>
      <c r="Q54" s="14">
        <v>0.13262212586160499</v>
      </c>
      <c r="R54" s="14"/>
      <c r="S54" s="14">
        <v>0.19073667190394</v>
      </c>
      <c r="T54" s="14">
        <v>0.194206592636197</v>
      </c>
      <c r="U54" s="14">
        <v>0.19943592888928099</v>
      </c>
      <c r="V54" s="14">
        <v>0.122794392124541</v>
      </c>
      <c r="W54" s="14">
        <v>0.19959766240933399</v>
      </c>
      <c r="X54" s="14">
        <v>0.213108940815702</v>
      </c>
      <c r="Y54" s="14">
        <v>0.15708367407223101</v>
      </c>
      <c r="Z54" s="14">
        <v>0.108632443149422</v>
      </c>
      <c r="AA54" s="14">
        <v>0.208034385253031</v>
      </c>
      <c r="AB54" s="14">
        <v>0.18097606553333001</v>
      </c>
      <c r="AC54" s="14">
        <v>0.109706811169587</v>
      </c>
      <c r="AD54" s="14">
        <v>0.123290067256106</v>
      </c>
      <c r="AE54" s="14"/>
      <c r="AF54" s="14">
        <v>0.20872729707820301</v>
      </c>
      <c r="AG54" s="14">
        <v>0.15555854701566099</v>
      </c>
      <c r="AH54" s="14">
        <v>0.186229161271868</v>
      </c>
      <c r="AI54" s="14">
        <v>0.19059148849277899</v>
      </c>
      <c r="AJ54" s="14">
        <v>0.25868544583831898</v>
      </c>
      <c r="AK54" s="14"/>
      <c r="AL54" s="14">
        <v>0.19158001482918399</v>
      </c>
      <c r="AM54" s="14">
        <v>0.13526311171139599</v>
      </c>
      <c r="AN54" s="14">
        <v>4.7303252527605401E-2</v>
      </c>
      <c r="AO54" s="14"/>
      <c r="AP54" s="14">
        <v>0.177666313541088</v>
      </c>
      <c r="AQ54" s="14">
        <v>0.17443964060489001</v>
      </c>
      <c r="AR54" s="14"/>
      <c r="AS54" s="14">
        <v>0.17800808660973699</v>
      </c>
      <c r="AT54" s="14">
        <v>0.17872989314537199</v>
      </c>
      <c r="AU54" s="14"/>
      <c r="AV54" s="14">
        <v>0.18877664834208999</v>
      </c>
      <c r="AW54" s="14">
        <v>0.17163630098052099</v>
      </c>
      <c r="AX54" s="14"/>
      <c r="AY54" s="14">
        <v>0.176628778965603</v>
      </c>
      <c r="AZ54" s="14">
        <v>0.19931303444819901</v>
      </c>
      <c r="BA54" s="14"/>
      <c r="BB54" s="14">
        <v>0.18224086001484099</v>
      </c>
      <c r="BC54" s="14">
        <v>0.202336738720063</v>
      </c>
    </row>
    <row r="55" spans="2:55" x14ac:dyDescent="0.35">
      <c r="B55" t="s">
        <v>77</v>
      </c>
      <c r="C55" s="14">
        <v>8.7815512482887007E-2</v>
      </c>
      <c r="D55" s="14">
        <v>7.6883466154218094E-2</v>
      </c>
      <c r="E55" s="14">
        <v>9.7762156782616502E-2</v>
      </c>
      <c r="F55" s="14"/>
      <c r="G55" s="14">
        <v>8.0869994642618806E-2</v>
      </c>
      <c r="H55" s="14">
        <v>4.9097179385291401E-2</v>
      </c>
      <c r="I55" s="14">
        <v>8.7937086578724497E-2</v>
      </c>
      <c r="J55" s="14">
        <v>8.6844260696093897E-2</v>
      </c>
      <c r="K55" s="14">
        <v>0.103884421727734</v>
      </c>
      <c r="L55" s="14">
        <v>0.11401796441275</v>
      </c>
      <c r="M55" s="14"/>
      <c r="N55" s="14">
        <v>8.4306604762456994E-2</v>
      </c>
      <c r="O55" s="14">
        <v>8.8164769764061901E-2</v>
      </c>
      <c r="P55" s="14">
        <v>0.105566394690635</v>
      </c>
      <c r="Q55" s="14">
        <v>7.2449547422574104E-2</v>
      </c>
      <c r="R55" s="14"/>
      <c r="S55" s="14">
        <v>7.7929868141114106E-2</v>
      </c>
      <c r="T55" s="14">
        <v>0.112688945307629</v>
      </c>
      <c r="U55" s="14">
        <v>0.100256061134012</v>
      </c>
      <c r="V55" s="14">
        <v>9.6181649049838905E-2</v>
      </c>
      <c r="W55" s="14">
        <v>9.5283032985709101E-2</v>
      </c>
      <c r="X55" s="14">
        <v>7.9992016441467695E-2</v>
      </c>
      <c r="Y55" s="14">
        <v>7.6800131691816903E-2</v>
      </c>
      <c r="Z55" s="14">
        <v>0.17571463396957701</v>
      </c>
      <c r="AA55" s="14">
        <v>8.0987354326850905E-2</v>
      </c>
      <c r="AB55" s="14">
        <v>7.2713577681292205E-2</v>
      </c>
      <c r="AC55" s="14">
        <v>1.8974806175310801E-2</v>
      </c>
      <c r="AD55" s="14">
        <v>7.1012233125660906E-2</v>
      </c>
      <c r="AE55" s="14"/>
      <c r="AF55" s="14">
        <v>8.1197113041588206E-2</v>
      </c>
      <c r="AG55" s="14">
        <v>9.3592703615189204E-2</v>
      </c>
      <c r="AH55" s="14">
        <v>0.104146515639934</v>
      </c>
      <c r="AI55" s="14">
        <v>8.5531861598057105E-2</v>
      </c>
      <c r="AJ55" s="14">
        <v>9.1647549473879097E-2</v>
      </c>
      <c r="AK55" s="14"/>
      <c r="AL55" s="14">
        <v>0.10087920474840099</v>
      </c>
      <c r="AM55" s="14">
        <v>2.7535395582991801E-2</v>
      </c>
      <c r="AN55" s="14">
        <v>6.8123748976185302E-3</v>
      </c>
      <c r="AO55" s="14"/>
      <c r="AP55" s="14">
        <v>7.7896992814819294E-2</v>
      </c>
      <c r="AQ55" s="14">
        <v>9.8671436823664305E-2</v>
      </c>
      <c r="AR55" s="14"/>
      <c r="AS55" s="14">
        <v>7.4965674945764699E-2</v>
      </c>
      <c r="AT55" s="14">
        <v>0.104025652180176</v>
      </c>
      <c r="AU55" s="14"/>
      <c r="AV55" s="14">
        <v>7.5970165284148697E-2</v>
      </c>
      <c r="AW55" s="14">
        <v>9.2921593077016501E-2</v>
      </c>
      <c r="AX55" s="14"/>
      <c r="AY55" s="14">
        <v>8.3262044366910301E-2</v>
      </c>
      <c r="AZ55" s="14">
        <v>9.7581318220924196E-2</v>
      </c>
      <c r="BA55" s="14"/>
      <c r="BB55" s="14">
        <v>8.3080363430460505E-2</v>
      </c>
      <c r="BC55" s="14">
        <v>0.109053656360015</v>
      </c>
    </row>
    <row r="56" spans="2:55" x14ac:dyDescent="0.35">
      <c r="B56" t="s">
        <v>78</v>
      </c>
      <c r="C56" s="14">
        <v>0.24569929852188299</v>
      </c>
      <c r="D56" s="14">
        <v>0.227797384232999</v>
      </c>
      <c r="E56" s="14">
        <v>0.26390315487257299</v>
      </c>
      <c r="F56" s="14"/>
      <c r="G56" s="14">
        <v>0.165483611698378</v>
      </c>
      <c r="H56" s="14">
        <v>0.21914860279461401</v>
      </c>
      <c r="I56" s="14">
        <v>0.23913366663441801</v>
      </c>
      <c r="J56" s="14">
        <v>0.28182906648758799</v>
      </c>
      <c r="K56" s="14">
        <v>0.28053230056959699</v>
      </c>
      <c r="L56" s="14">
        <v>0.27310855309767901</v>
      </c>
      <c r="M56" s="14"/>
      <c r="N56" s="14">
        <v>0.226426336167526</v>
      </c>
      <c r="O56" s="14">
        <v>0.26105333078370402</v>
      </c>
      <c r="P56" s="14">
        <v>0.22556859153641301</v>
      </c>
      <c r="Q56" s="14">
        <v>0.27018365114046999</v>
      </c>
      <c r="R56" s="14"/>
      <c r="S56" s="14">
        <v>0.21512134411008599</v>
      </c>
      <c r="T56" s="14">
        <v>0.21909385853904001</v>
      </c>
      <c r="U56" s="14">
        <v>0.264785592626054</v>
      </c>
      <c r="V56" s="14">
        <v>0.25122582015130202</v>
      </c>
      <c r="W56" s="14">
        <v>0.232970846610806</v>
      </c>
      <c r="X56" s="14">
        <v>0.218762507993044</v>
      </c>
      <c r="Y56" s="14">
        <v>0.29625232943216101</v>
      </c>
      <c r="Z56" s="14">
        <v>0.24730171385667099</v>
      </c>
      <c r="AA56" s="14">
        <v>0.242359765641571</v>
      </c>
      <c r="AB56" s="14">
        <v>0.25999981536551597</v>
      </c>
      <c r="AC56" s="14">
        <v>0.33705382466609002</v>
      </c>
      <c r="AD56" s="14">
        <v>0.226713353340702</v>
      </c>
      <c r="AE56" s="14"/>
      <c r="AF56" s="14">
        <v>0.22611358568121001</v>
      </c>
      <c r="AG56" s="14">
        <v>0.25052994007594798</v>
      </c>
      <c r="AH56" s="14">
        <v>0.27866344247554597</v>
      </c>
      <c r="AI56" s="14">
        <v>0.23193677816139799</v>
      </c>
      <c r="AJ56" s="14">
        <v>0.209941743082798</v>
      </c>
      <c r="AK56" s="14"/>
      <c r="AL56" s="14">
        <v>0.27346616494176101</v>
      </c>
      <c r="AM56" s="14">
        <v>9.2266683318340106E-2</v>
      </c>
      <c r="AN56" s="14">
        <v>0.118306655396432</v>
      </c>
      <c r="AO56" s="14"/>
      <c r="AP56" s="14">
        <v>0.24580301235399801</v>
      </c>
      <c r="AQ56" s="14">
        <v>0.24812449515523</v>
      </c>
      <c r="AR56" s="14"/>
      <c r="AS56" s="14">
        <v>0.23313708510139</v>
      </c>
      <c r="AT56" s="14">
        <v>0.26227108837972901</v>
      </c>
      <c r="AU56" s="14"/>
      <c r="AV56" s="14">
        <v>0.20206644475572699</v>
      </c>
      <c r="AW56" s="14">
        <v>0.26200618337725801</v>
      </c>
      <c r="AX56" s="14"/>
      <c r="AY56" s="14">
        <v>0.23194183105254201</v>
      </c>
      <c r="AZ56" s="14">
        <v>0.26452384097966503</v>
      </c>
      <c r="BA56" s="14"/>
      <c r="BB56" s="14">
        <v>0.232984281208646</v>
      </c>
      <c r="BC56" s="14">
        <v>0.25001641281843001</v>
      </c>
    </row>
    <row r="57" spans="2:55" x14ac:dyDescent="0.35">
      <c r="B57" t="s">
        <v>79</v>
      </c>
      <c r="C57" s="14">
        <v>0.28608179511547899</v>
      </c>
      <c r="D57" s="14">
        <v>0.30474204322466503</v>
      </c>
      <c r="E57" s="14">
        <v>0.26776327003345801</v>
      </c>
      <c r="F57" s="14"/>
      <c r="G57" s="14">
        <v>0.29153719504121001</v>
      </c>
      <c r="H57" s="14">
        <v>0.216369523246386</v>
      </c>
      <c r="I57" s="14">
        <v>0.20975106518212699</v>
      </c>
      <c r="J57" s="14">
        <v>0.26266549021725399</v>
      </c>
      <c r="K57" s="14">
        <v>0.33692890769853701</v>
      </c>
      <c r="L57" s="14">
        <v>0.38656190262113999</v>
      </c>
      <c r="M57" s="14"/>
      <c r="N57" s="14">
        <v>0.23528805397125599</v>
      </c>
      <c r="O57" s="14">
        <v>0.26160430013694702</v>
      </c>
      <c r="P57" s="14">
        <v>0.27609920214883898</v>
      </c>
      <c r="Q57" s="14">
        <v>0.37741253982085299</v>
      </c>
      <c r="R57" s="14"/>
      <c r="S57" s="14">
        <v>0.19349934246792599</v>
      </c>
      <c r="T57" s="14">
        <v>0.34353267106449098</v>
      </c>
      <c r="U57" s="14">
        <v>0.30717529843900199</v>
      </c>
      <c r="V57" s="14">
        <v>0.32170299642303501</v>
      </c>
      <c r="W57" s="14">
        <v>0.27305101525218101</v>
      </c>
      <c r="X57" s="14">
        <v>0.25766018763131499</v>
      </c>
      <c r="Y57" s="14">
        <v>0.29578059770494802</v>
      </c>
      <c r="Z57" s="14">
        <v>0.31044503065594298</v>
      </c>
      <c r="AA57" s="14">
        <v>0.225704932183661</v>
      </c>
      <c r="AB57" s="14">
        <v>0.32131268398877</v>
      </c>
      <c r="AC57" s="14">
        <v>0.37106823054501398</v>
      </c>
      <c r="AD57" s="14">
        <v>0.33678799782080199</v>
      </c>
      <c r="AE57" s="14"/>
      <c r="AF57" s="14">
        <v>0.30756408962470999</v>
      </c>
      <c r="AG57" s="14">
        <v>0.24238114047550999</v>
      </c>
      <c r="AH57" s="14">
        <v>0.24404446591411</v>
      </c>
      <c r="AI57" s="14">
        <v>0.24368666328494901</v>
      </c>
      <c r="AJ57" s="14">
        <v>0.22924705459425801</v>
      </c>
      <c r="AK57" s="14"/>
      <c r="AL57" s="14">
        <v>0.27422269193888499</v>
      </c>
      <c r="AM57" s="14">
        <v>9.49009140725873E-2</v>
      </c>
      <c r="AN57" s="14">
        <v>0.79472316271634802</v>
      </c>
      <c r="AO57" s="14"/>
      <c r="AP57" s="14">
        <v>0.29909260736352</v>
      </c>
      <c r="AQ57" s="14">
        <v>0.276960165163879</v>
      </c>
      <c r="AR57" s="14"/>
      <c r="AS57" s="14">
        <v>0.28101891153992398</v>
      </c>
      <c r="AT57" s="14">
        <v>0.29654694340037502</v>
      </c>
      <c r="AU57" s="14"/>
      <c r="AV57" s="14">
        <v>0.18073262240020899</v>
      </c>
      <c r="AW57" s="14">
        <v>0.316600638692144</v>
      </c>
      <c r="AX57" s="14"/>
      <c r="AY57" s="14">
        <v>0.283279447082811</v>
      </c>
      <c r="AZ57" s="14">
        <v>0.30653773895203801</v>
      </c>
      <c r="BA57" s="14"/>
      <c r="BB57" s="14">
        <v>0.28396427744081498</v>
      </c>
      <c r="BC57" s="14">
        <v>0.28043329389907601</v>
      </c>
    </row>
    <row r="58" spans="2:55" x14ac:dyDescent="0.35">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row>
    <row r="59" spans="2:55" x14ac:dyDescent="0.35">
      <c r="B59" s="6" t="s">
        <v>87</v>
      </c>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row>
    <row r="60" spans="2:55" x14ac:dyDescent="0.35">
      <c r="B60" s="21" t="s">
        <v>82</v>
      </c>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row>
    <row r="61" spans="2:55" x14ac:dyDescent="0.35">
      <c r="B61" t="s">
        <v>71</v>
      </c>
      <c r="C61" s="14">
        <v>7.89461410049732E-3</v>
      </c>
      <c r="D61" s="14">
        <v>1.2322130789093199E-2</v>
      </c>
      <c r="E61" s="14">
        <v>3.5944987555841901E-3</v>
      </c>
      <c r="F61" s="14"/>
      <c r="G61" s="14">
        <v>1.5704217719514298E-2</v>
      </c>
      <c r="H61" s="14">
        <v>1.95546988761508E-2</v>
      </c>
      <c r="I61" s="14">
        <v>1.3917680148289899E-2</v>
      </c>
      <c r="J61" s="14">
        <v>0</v>
      </c>
      <c r="K61" s="14">
        <v>0</v>
      </c>
      <c r="L61" s="14">
        <v>0</v>
      </c>
      <c r="M61" s="14"/>
      <c r="N61" s="14">
        <v>1.6903174536435899E-2</v>
      </c>
      <c r="O61" s="14">
        <v>1.75778767887809E-3</v>
      </c>
      <c r="P61" s="14">
        <v>1.0483632060491001E-2</v>
      </c>
      <c r="Q61" s="14">
        <v>2.3382411777875698E-3</v>
      </c>
      <c r="R61" s="14"/>
      <c r="S61" s="14">
        <v>1.3220766222212899E-2</v>
      </c>
      <c r="T61" s="14">
        <v>3.7538854802858001E-3</v>
      </c>
      <c r="U61" s="14">
        <v>0</v>
      </c>
      <c r="V61" s="14">
        <v>5.1502852110611097E-3</v>
      </c>
      <c r="W61" s="14">
        <v>2.0131860653853799E-2</v>
      </c>
      <c r="X61" s="14">
        <v>4.3053084230555098E-3</v>
      </c>
      <c r="Y61" s="14">
        <v>6.1914435271447797E-3</v>
      </c>
      <c r="Z61" s="14">
        <v>2.22488588772864E-2</v>
      </c>
      <c r="AA61" s="14">
        <v>1.7333934210970198E-2</v>
      </c>
      <c r="AB61" s="14">
        <v>0</v>
      </c>
      <c r="AC61" s="14">
        <v>0</v>
      </c>
      <c r="AD61" s="14">
        <v>0</v>
      </c>
      <c r="AE61" s="14"/>
      <c r="AF61" s="14">
        <v>1.08740626898129E-2</v>
      </c>
      <c r="AG61" s="14">
        <v>1.10602517470827E-2</v>
      </c>
      <c r="AH61" s="14">
        <v>1.07373042172273E-2</v>
      </c>
      <c r="AI61" s="14">
        <v>0</v>
      </c>
      <c r="AJ61" s="14">
        <v>8.9413420146691406E-3</v>
      </c>
      <c r="AK61" s="14"/>
      <c r="AL61" s="14">
        <v>1.56621090929882E-3</v>
      </c>
      <c r="AM61" s="14">
        <v>6.3734281142328195E-2</v>
      </c>
      <c r="AN61" s="14">
        <v>0</v>
      </c>
      <c r="AO61" s="14"/>
      <c r="AP61" s="14">
        <v>1.1535485497938499E-2</v>
      </c>
      <c r="AQ61" s="14">
        <v>4.2649963558900102E-3</v>
      </c>
      <c r="AR61" s="14"/>
      <c r="AS61" s="14">
        <v>8.2196576325735092E-3</v>
      </c>
      <c r="AT61" s="14">
        <v>7.9797319185197502E-3</v>
      </c>
      <c r="AU61" s="14"/>
      <c r="AV61" s="14">
        <v>1.9172386179004901E-2</v>
      </c>
      <c r="AW61" s="14">
        <v>3.9290304500778301E-3</v>
      </c>
      <c r="AX61" s="14"/>
      <c r="AY61" s="14">
        <v>1.10410422326905E-2</v>
      </c>
      <c r="AZ61" s="14">
        <v>0</v>
      </c>
      <c r="BA61" s="14"/>
      <c r="BB61" s="14">
        <v>1.07184467307842E-2</v>
      </c>
      <c r="BC61" s="14">
        <v>0</v>
      </c>
    </row>
    <row r="62" spans="2:55" x14ac:dyDescent="0.35">
      <c r="B62" t="s">
        <v>72</v>
      </c>
      <c r="C62" s="14">
        <v>1.89386340150858E-2</v>
      </c>
      <c r="D62" s="14">
        <v>2.8485035572809399E-2</v>
      </c>
      <c r="E62" s="14">
        <v>9.6725700951269308E-3</v>
      </c>
      <c r="F62" s="14"/>
      <c r="G62" s="14">
        <v>5.1246621004242598E-2</v>
      </c>
      <c r="H62" s="14">
        <v>2.9546315054518001E-2</v>
      </c>
      <c r="I62" s="14">
        <v>2.8762955541250201E-2</v>
      </c>
      <c r="J62" s="14">
        <v>7.9393020155381199E-3</v>
      </c>
      <c r="K62" s="14">
        <v>3.7754164761909501E-3</v>
      </c>
      <c r="L62" s="14">
        <v>0</v>
      </c>
      <c r="M62" s="14"/>
      <c r="N62" s="14">
        <v>1.9723764790093301E-2</v>
      </c>
      <c r="O62" s="14">
        <v>1.7522354579388201E-2</v>
      </c>
      <c r="P62" s="14">
        <v>2.74922033340687E-2</v>
      </c>
      <c r="Q62" s="14">
        <v>1.2198007834391299E-2</v>
      </c>
      <c r="R62" s="14"/>
      <c r="S62" s="14">
        <v>5.6452865883508202E-2</v>
      </c>
      <c r="T62" s="14">
        <v>6.89018473496553E-3</v>
      </c>
      <c r="U62" s="14">
        <v>0</v>
      </c>
      <c r="V62" s="14">
        <v>1.48200222361345E-2</v>
      </c>
      <c r="W62" s="14">
        <v>1.4106439778270599E-2</v>
      </c>
      <c r="X62" s="14">
        <v>2.5622821365754299E-2</v>
      </c>
      <c r="Y62" s="14">
        <v>1.34688249344197E-2</v>
      </c>
      <c r="Z62" s="14">
        <v>0</v>
      </c>
      <c r="AA62" s="14">
        <v>1.53370295048227E-2</v>
      </c>
      <c r="AB62" s="14">
        <v>2.5151855875286198E-2</v>
      </c>
      <c r="AC62" s="14">
        <v>9.9418990259662592E-3</v>
      </c>
      <c r="AD62" s="14">
        <v>0</v>
      </c>
      <c r="AE62" s="14"/>
      <c r="AF62" s="14">
        <v>1.77095803681128E-2</v>
      </c>
      <c r="AG62" s="14">
        <v>3.02213952578342E-2</v>
      </c>
      <c r="AH62" s="14">
        <v>5.0511379222853599E-3</v>
      </c>
      <c r="AI62" s="14">
        <v>1.97963182019107E-2</v>
      </c>
      <c r="AJ62" s="14">
        <v>1.24935659481656E-2</v>
      </c>
      <c r="AK62" s="14"/>
      <c r="AL62" s="14">
        <v>7.5145686922463402E-3</v>
      </c>
      <c r="AM62" s="14">
        <v>0.12238969209171199</v>
      </c>
      <c r="AN62" s="14">
        <v>0</v>
      </c>
      <c r="AO62" s="14"/>
      <c r="AP62" s="14">
        <v>2.04703312481304E-2</v>
      </c>
      <c r="AQ62" s="14">
        <v>1.6318016093058101E-2</v>
      </c>
      <c r="AR62" s="14"/>
      <c r="AS62" s="14">
        <v>2.4270704046525302E-2</v>
      </c>
      <c r="AT62" s="14">
        <v>1.0860176525588201E-2</v>
      </c>
      <c r="AU62" s="14"/>
      <c r="AV62" s="14">
        <v>4.9128872302448501E-2</v>
      </c>
      <c r="AW62" s="14">
        <v>9.8681181808447198E-3</v>
      </c>
      <c r="AX62" s="14"/>
      <c r="AY62" s="14">
        <v>1.94157940121206E-2</v>
      </c>
      <c r="AZ62" s="14">
        <v>0</v>
      </c>
      <c r="BA62" s="14"/>
      <c r="BB62" s="14">
        <v>2.05992399404092E-2</v>
      </c>
      <c r="BC62" s="14">
        <v>4.8161595059786197E-3</v>
      </c>
    </row>
    <row r="63" spans="2:55" x14ac:dyDescent="0.35">
      <c r="B63" t="s">
        <v>73</v>
      </c>
      <c r="C63" s="14">
        <v>3.0558676105412699E-2</v>
      </c>
      <c r="D63" s="14">
        <v>3.9698592999933502E-2</v>
      </c>
      <c r="E63" s="14">
        <v>2.1723732599826299E-2</v>
      </c>
      <c r="F63" s="14"/>
      <c r="G63" s="14">
        <v>7.4276087962952805E-2</v>
      </c>
      <c r="H63" s="14">
        <v>7.8421625460191005E-2</v>
      </c>
      <c r="I63" s="14">
        <v>2.6064388342015798E-2</v>
      </c>
      <c r="J63" s="14">
        <v>9.1518255430724504E-3</v>
      </c>
      <c r="K63" s="14">
        <v>2.98423158733434E-3</v>
      </c>
      <c r="L63" s="14">
        <v>2.0114385732428099E-3</v>
      </c>
      <c r="M63" s="14"/>
      <c r="N63" s="14">
        <v>4.6458917761002402E-2</v>
      </c>
      <c r="O63" s="14">
        <v>2.3721745373887201E-2</v>
      </c>
      <c r="P63" s="14">
        <v>3.1970129904936001E-2</v>
      </c>
      <c r="Q63" s="14">
        <v>1.95055064804323E-2</v>
      </c>
      <c r="R63" s="14"/>
      <c r="S63" s="14">
        <v>5.4658453341640399E-2</v>
      </c>
      <c r="T63" s="14">
        <v>4.2780330961393496E-3</v>
      </c>
      <c r="U63" s="14">
        <v>2.37960921022203E-2</v>
      </c>
      <c r="V63" s="14">
        <v>2.32029530100408E-2</v>
      </c>
      <c r="W63" s="14">
        <v>3.8042669295305899E-2</v>
      </c>
      <c r="X63" s="14">
        <v>3.3048914182859497E-2</v>
      </c>
      <c r="Y63" s="14">
        <v>3.2006896714123802E-2</v>
      </c>
      <c r="Z63" s="14">
        <v>0</v>
      </c>
      <c r="AA63" s="14">
        <v>4.74519654090906E-2</v>
      </c>
      <c r="AB63" s="14">
        <v>3.1671201332301002E-2</v>
      </c>
      <c r="AC63" s="14">
        <v>0</v>
      </c>
      <c r="AD63" s="14">
        <v>6.96004407987178E-2</v>
      </c>
      <c r="AE63" s="14"/>
      <c r="AF63" s="14">
        <v>1.1388833633775399E-2</v>
      </c>
      <c r="AG63" s="14">
        <v>4.5002859854632302E-2</v>
      </c>
      <c r="AH63" s="14">
        <v>3.1234794011493601E-2</v>
      </c>
      <c r="AI63" s="14">
        <v>2.7427196499342301E-2</v>
      </c>
      <c r="AJ63" s="14">
        <v>4.4196714545942699E-2</v>
      </c>
      <c r="AK63" s="14"/>
      <c r="AL63" s="14">
        <v>1.5656024163373899E-2</v>
      </c>
      <c r="AM63" s="14">
        <v>0.16461076597504301</v>
      </c>
      <c r="AN63" s="14">
        <v>7.4447953055683099E-3</v>
      </c>
      <c r="AO63" s="14"/>
      <c r="AP63" s="14">
        <v>3.0974289457119601E-2</v>
      </c>
      <c r="AQ63" s="14">
        <v>3.0255138857234201E-2</v>
      </c>
      <c r="AR63" s="14"/>
      <c r="AS63" s="14">
        <v>3.7316496007770303E-2</v>
      </c>
      <c r="AT63" s="14">
        <v>1.67844223996352E-2</v>
      </c>
      <c r="AU63" s="14"/>
      <c r="AV63" s="14">
        <v>5.8469325067580201E-2</v>
      </c>
      <c r="AW63" s="14">
        <v>2.1110700884235001E-2</v>
      </c>
      <c r="AX63" s="14"/>
      <c r="AY63" s="14">
        <v>3.3979797962329299E-2</v>
      </c>
      <c r="AZ63" s="14">
        <v>1.52283434621114E-2</v>
      </c>
      <c r="BA63" s="14"/>
      <c r="BB63" s="14">
        <v>3.2042535907199798E-2</v>
      </c>
      <c r="BC63" s="14">
        <v>2.4086255357181501E-2</v>
      </c>
    </row>
    <row r="64" spans="2:55" x14ac:dyDescent="0.35">
      <c r="B64" t="s">
        <v>74</v>
      </c>
      <c r="C64" s="14">
        <v>5.5646129125025298E-2</v>
      </c>
      <c r="D64" s="14">
        <v>6.5076655616663898E-2</v>
      </c>
      <c r="E64" s="14">
        <v>4.66012485446613E-2</v>
      </c>
      <c r="F64" s="14"/>
      <c r="G64" s="14">
        <v>0.13478599056268101</v>
      </c>
      <c r="H64" s="14">
        <v>0.10763520190721</v>
      </c>
      <c r="I64" s="14">
        <v>6.3567807278437694E-2</v>
      </c>
      <c r="J64" s="14">
        <v>1.8887491344652001E-2</v>
      </c>
      <c r="K64" s="14">
        <v>1.3081113979226599E-2</v>
      </c>
      <c r="L64" s="14">
        <v>1.2721306972984301E-2</v>
      </c>
      <c r="M64" s="14"/>
      <c r="N64" s="14">
        <v>7.4086234032217799E-2</v>
      </c>
      <c r="O64" s="14">
        <v>4.5588860858128397E-2</v>
      </c>
      <c r="P64" s="14">
        <v>4.6221441320179003E-2</v>
      </c>
      <c r="Q64" s="14">
        <v>5.49210215012155E-2</v>
      </c>
      <c r="R64" s="14"/>
      <c r="S64" s="14">
        <v>8.4435055245846297E-2</v>
      </c>
      <c r="T64" s="14">
        <v>4.47413380218913E-2</v>
      </c>
      <c r="U64" s="14">
        <v>3.9549013157072897E-2</v>
      </c>
      <c r="V64" s="14">
        <v>4.7727511544184302E-2</v>
      </c>
      <c r="W64" s="14">
        <v>7.6960855187055602E-2</v>
      </c>
      <c r="X64" s="14">
        <v>4.3378468505630798E-2</v>
      </c>
      <c r="Y64" s="14">
        <v>1.1621204679264399E-2</v>
      </c>
      <c r="Z64" s="14">
        <v>8.5136406660436606E-2</v>
      </c>
      <c r="AA64" s="14">
        <v>6.7714497952201594E-2</v>
      </c>
      <c r="AB64" s="14">
        <v>5.4156721092177902E-2</v>
      </c>
      <c r="AC64" s="14">
        <v>5.4438640282133403E-2</v>
      </c>
      <c r="AD64" s="14">
        <v>6.2104624101612597E-2</v>
      </c>
      <c r="AE64" s="14"/>
      <c r="AF64" s="14">
        <v>7.1902178104882003E-2</v>
      </c>
      <c r="AG64" s="14">
        <v>7.4584628428380095E-2</v>
      </c>
      <c r="AH64" s="14">
        <v>5.3041551705357702E-2</v>
      </c>
      <c r="AI64" s="14">
        <v>3.5139904803484702E-2</v>
      </c>
      <c r="AJ64" s="14">
        <v>6.3310761359322398E-2</v>
      </c>
      <c r="AK64" s="14"/>
      <c r="AL64" s="14">
        <v>4.9912041511642899E-2</v>
      </c>
      <c r="AM64" s="14">
        <v>0.13012203131008801</v>
      </c>
      <c r="AN64" s="14">
        <v>6.2384514660268203E-3</v>
      </c>
      <c r="AO64" s="14"/>
      <c r="AP64" s="14">
        <v>5.2244591626961601E-2</v>
      </c>
      <c r="AQ64" s="14">
        <v>5.31819165635933E-2</v>
      </c>
      <c r="AR64" s="14"/>
      <c r="AS64" s="14">
        <v>6.1880567107478301E-2</v>
      </c>
      <c r="AT64" s="14">
        <v>4.57045127624068E-2</v>
      </c>
      <c r="AU64" s="14"/>
      <c r="AV64" s="14">
        <v>0.127364956672016</v>
      </c>
      <c r="AW64" s="14">
        <v>2.95984534540083E-2</v>
      </c>
      <c r="AX64" s="14"/>
      <c r="AY64" s="14">
        <v>6.8859273679085398E-2</v>
      </c>
      <c r="AZ64" s="14">
        <v>2.74599022260648E-2</v>
      </c>
      <c r="BA64" s="14"/>
      <c r="BB64" s="14">
        <v>6.9969237740179893E-2</v>
      </c>
      <c r="BC64" s="14">
        <v>1.17947616514572E-2</v>
      </c>
    </row>
    <row r="65" spans="2:55" x14ac:dyDescent="0.35">
      <c r="B65" t="s">
        <v>75</v>
      </c>
      <c r="C65" s="14">
        <v>6.1037954400534201E-2</v>
      </c>
      <c r="D65" s="14">
        <v>6.3474339022091195E-2</v>
      </c>
      <c r="E65" s="14">
        <v>5.8838532689320801E-2</v>
      </c>
      <c r="F65" s="14"/>
      <c r="G65" s="14">
        <v>0.103340997461488</v>
      </c>
      <c r="H65" s="14">
        <v>0.100468184437934</v>
      </c>
      <c r="I65" s="14">
        <v>7.5099556734388298E-2</v>
      </c>
      <c r="J65" s="14">
        <v>3.7539938480263498E-2</v>
      </c>
      <c r="K65" s="14">
        <v>1.82186587463424E-2</v>
      </c>
      <c r="L65" s="14">
        <v>3.7164586304483702E-2</v>
      </c>
      <c r="M65" s="14"/>
      <c r="N65" s="14">
        <v>9.6379515617230599E-2</v>
      </c>
      <c r="O65" s="14">
        <v>5.3638637401047698E-2</v>
      </c>
      <c r="P65" s="14">
        <v>5.6733418221445599E-2</v>
      </c>
      <c r="Q65" s="14">
        <v>3.2716020429876203E-2</v>
      </c>
      <c r="R65" s="14"/>
      <c r="S65" s="14">
        <v>0.13642606615380001</v>
      </c>
      <c r="T65" s="14">
        <v>4.0231120281309901E-2</v>
      </c>
      <c r="U65" s="14">
        <v>5.21639891323597E-2</v>
      </c>
      <c r="V65" s="14">
        <v>3.8473365712279703E-2</v>
      </c>
      <c r="W65" s="14">
        <v>5.6944589738514698E-2</v>
      </c>
      <c r="X65" s="14">
        <v>7.5179764949613107E-2</v>
      </c>
      <c r="Y65" s="14">
        <v>3.2790779983910397E-2</v>
      </c>
      <c r="Z65" s="14">
        <v>1.1848756759462E-2</v>
      </c>
      <c r="AA65" s="14">
        <v>8.3517156605468004E-2</v>
      </c>
      <c r="AB65" s="14">
        <v>4.1680666813464197E-2</v>
      </c>
      <c r="AC65" s="14">
        <v>4.6159258315247198E-2</v>
      </c>
      <c r="AD65" s="14">
        <v>0</v>
      </c>
      <c r="AE65" s="14"/>
      <c r="AF65" s="14">
        <v>5.6122398194476598E-2</v>
      </c>
      <c r="AG65" s="14">
        <v>7.7804137895365694E-2</v>
      </c>
      <c r="AH65" s="14">
        <v>7.0967423078796804E-2</v>
      </c>
      <c r="AI65" s="14">
        <v>3.6849903957010197E-2</v>
      </c>
      <c r="AJ65" s="14">
        <v>6.7327455823521398E-2</v>
      </c>
      <c r="AK65" s="14"/>
      <c r="AL65" s="14">
        <v>5.5784086286370202E-2</v>
      </c>
      <c r="AM65" s="14">
        <v>0.13818802505952901</v>
      </c>
      <c r="AN65" s="14">
        <v>0</v>
      </c>
      <c r="AO65" s="14"/>
      <c r="AP65" s="14">
        <v>5.7546657264261301E-2</v>
      </c>
      <c r="AQ65" s="14">
        <v>6.1569168375532501E-2</v>
      </c>
      <c r="AR65" s="14"/>
      <c r="AS65" s="14">
        <v>8.0023701669804603E-2</v>
      </c>
      <c r="AT65" s="14">
        <v>3.6103098551910101E-2</v>
      </c>
      <c r="AU65" s="14"/>
      <c r="AV65" s="14">
        <v>9.4338743887414103E-2</v>
      </c>
      <c r="AW65" s="14">
        <v>4.7345191159077302E-2</v>
      </c>
      <c r="AX65" s="14"/>
      <c r="AY65" s="14">
        <v>7.3324448857907398E-2</v>
      </c>
      <c r="AZ65" s="14">
        <v>2.8585290345750601E-2</v>
      </c>
      <c r="BA65" s="14"/>
      <c r="BB65" s="14">
        <v>6.9504232910241395E-2</v>
      </c>
      <c r="BC65" s="14">
        <v>4.7316075413258198E-2</v>
      </c>
    </row>
    <row r="66" spans="2:55" x14ac:dyDescent="0.35">
      <c r="B66" t="s">
        <v>76</v>
      </c>
      <c r="C66" s="14">
        <v>0.17926839925773499</v>
      </c>
      <c r="D66" s="14">
        <v>0.18766386181882699</v>
      </c>
      <c r="E66" s="14">
        <v>0.17159806545300699</v>
      </c>
      <c r="F66" s="14"/>
      <c r="G66" s="14">
        <v>0.166427842176751</v>
      </c>
      <c r="H66" s="14">
        <v>0.19258363555250799</v>
      </c>
      <c r="I66" s="14">
        <v>0.20620251773105999</v>
      </c>
      <c r="J66" s="14">
        <v>0.153215977773451</v>
      </c>
      <c r="K66" s="14">
        <v>0.193115162767687</v>
      </c>
      <c r="L66" s="14">
        <v>0.16686379807619101</v>
      </c>
      <c r="M66" s="14"/>
      <c r="N66" s="14">
        <v>0.26550903170554602</v>
      </c>
      <c r="O66" s="14">
        <v>0.18656859701883699</v>
      </c>
      <c r="P66" s="14">
        <v>0.17912211857450699</v>
      </c>
      <c r="Q66" s="14">
        <v>8.0133335263298994E-2</v>
      </c>
      <c r="R66" s="14"/>
      <c r="S66" s="14">
        <v>0.24399460571814699</v>
      </c>
      <c r="T66" s="14">
        <v>0.188994318373399</v>
      </c>
      <c r="U66" s="14">
        <v>0.20244874525898901</v>
      </c>
      <c r="V66" s="14">
        <v>0.17741833115830799</v>
      </c>
      <c r="W66" s="14">
        <v>0.160582930813265</v>
      </c>
      <c r="X66" s="14">
        <v>0.15427849820775799</v>
      </c>
      <c r="Y66" s="14">
        <v>0.139383557541436</v>
      </c>
      <c r="Z66" s="14">
        <v>0.145476010733191</v>
      </c>
      <c r="AA66" s="14">
        <v>0.18780211568744301</v>
      </c>
      <c r="AB66" s="14">
        <v>0.16056991462345499</v>
      </c>
      <c r="AC66" s="14">
        <v>0.16605684408566199</v>
      </c>
      <c r="AD66" s="14">
        <v>9.6426604163295904E-2</v>
      </c>
      <c r="AE66" s="14"/>
      <c r="AF66" s="14">
        <v>0.22513170990366299</v>
      </c>
      <c r="AG66" s="14">
        <v>0.195599019141841</v>
      </c>
      <c r="AH66" s="14">
        <v>0.199003984638711</v>
      </c>
      <c r="AI66" s="14">
        <v>0.19239539883972201</v>
      </c>
      <c r="AJ66" s="14">
        <v>0.13547487280651899</v>
      </c>
      <c r="AK66" s="14"/>
      <c r="AL66" s="14">
        <v>0.18856901101423601</v>
      </c>
      <c r="AM66" s="14">
        <v>0.167372083067513</v>
      </c>
      <c r="AN66" s="14">
        <v>6.6711509523652304E-2</v>
      </c>
      <c r="AO66" s="14"/>
      <c r="AP66" s="14">
        <v>0.19161977219323301</v>
      </c>
      <c r="AQ66" s="14">
        <v>0.17440553018990401</v>
      </c>
      <c r="AR66" s="14"/>
      <c r="AS66" s="14">
        <v>0.19352995502366499</v>
      </c>
      <c r="AT66" s="14">
        <v>0.15804171951087501</v>
      </c>
      <c r="AU66" s="14"/>
      <c r="AV66" s="14">
        <v>0.236388739647441</v>
      </c>
      <c r="AW66" s="14">
        <v>0.16496900888843899</v>
      </c>
      <c r="AX66" s="14"/>
      <c r="AY66" s="14">
        <v>0.20074299138176799</v>
      </c>
      <c r="AZ66" s="14">
        <v>0.113800103674792</v>
      </c>
      <c r="BA66" s="14"/>
      <c r="BB66" s="14">
        <v>0.19743759758928101</v>
      </c>
      <c r="BC66" s="14">
        <v>0.16343383421400401</v>
      </c>
    </row>
    <row r="67" spans="2:55" x14ac:dyDescent="0.35">
      <c r="B67" t="s">
        <v>77</v>
      </c>
      <c r="C67" s="14">
        <v>0.122968989298152</v>
      </c>
      <c r="D67" s="14">
        <v>0.109373319963018</v>
      </c>
      <c r="E67" s="14">
        <v>0.135667433742996</v>
      </c>
      <c r="F67" s="14"/>
      <c r="G67" s="14">
        <v>9.1678311865768206E-2</v>
      </c>
      <c r="H67" s="14">
        <v>8.4426214460956397E-2</v>
      </c>
      <c r="I67" s="14">
        <v>9.7064608855537804E-2</v>
      </c>
      <c r="J67" s="14">
        <v>0.15305205241223099</v>
      </c>
      <c r="K67" s="14">
        <v>0.107051443112699</v>
      </c>
      <c r="L67" s="14">
        <v>0.182507481293778</v>
      </c>
      <c r="M67" s="14"/>
      <c r="N67" s="14">
        <v>0.13148538219964001</v>
      </c>
      <c r="O67" s="14">
        <v>0.14361683613434101</v>
      </c>
      <c r="P67" s="14">
        <v>0.119528091000615</v>
      </c>
      <c r="Q67" s="14">
        <v>9.4377975945304504E-2</v>
      </c>
      <c r="R67" s="14"/>
      <c r="S67" s="14">
        <v>7.8248812581978106E-2</v>
      </c>
      <c r="T67" s="14">
        <v>0.15979480274053101</v>
      </c>
      <c r="U67" s="14">
        <v>0.167722447386914</v>
      </c>
      <c r="V67" s="14">
        <v>0.12425126379740201</v>
      </c>
      <c r="W67" s="14">
        <v>0.107327089821295</v>
      </c>
      <c r="X67" s="14">
        <v>9.6496915226510993E-2</v>
      </c>
      <c r="Y67" s="14">
        <v>8.1998588319116397E-2</v>
      </c>
      <c r="Z67" s="14">
        <v>0.158584387098895</v>
      </c>
      <c r="AA67" s="14">
        <v>0.14765487861162299</v>
      </c>
      <c r="AB67" s="14">
        <v>0.14789646780513299</v>
      </c>
      <c r="AC67" s="14">
        <v>9.0187147286025102E-2</v>
      </c>
      <c r="AD67" s="14">
        <v>0.11559683390733901</v>
      </c>
      <c r="AE67" s="14"/>
      <c r="AF67" s="14">
        <v>0.137129263853113</v>
      </c>
      <c r="AG67" s="14">
        <v>0.10682973184048</v>
      </c>
      <c r="AH67" s="14">
        <v>0.15374724315997501</v>
      </c>
      <c r="AI67" s="14">
        <v>0.127494237193854</v>
      </c>
      <c r="AJ67" s="14">
        <v>0.111288449359913</v>
      </c>
      <c r="AK67" s="14"/>
      <c r="AL67" s="14">
        <v>0.13805852562281401</v>
      </c>
      <c r="AM67" s="14">
        <v>4.2985969789701102E-2</v>
      </c>
      <c r="AN67" s="14">
        <v>4.77267861473425E-2</v>
      </c>
      <c r="AO67" s="14"/>
      <c r="AP67" s="14">
        <v>0.106263950565001</v>
      </c>
      <c r="AQ67" s="14">
        <v>0.137985826448427</v>
      </c>
      <c r="AR67" s="14"/>
      <c r="AS67" s="14">
        <v>0.11772942185985801</v>
      </c>
      <c r="AT67" s="14">
        <v>0.13178442987632</v>
      </c>
      <c r="AU67" s="14"/>
      <c r="AV67" s="14">
        <v>0.11054882014926901</v>
      </c>
      <c r="AW67" s="14">
        <v>0.126749030476761</v>
      </c>
      <c r="AX67" s="14"/>
      <c r="AY67" s="14">
        <v>0.11771828826681301</v>
      </c>
      <c r="AZ67" s="14">
        <v>0.124198211689797</v>
      </c>
      <c r="BA67" s="14"/>
      <c r="BB67" s="14">
        <v>0.121272151286167</v>
      </c>
      <c r="BC67" s="14">
        <v>0.131834566864268</v>
      </c>
    </row>
    <row r="68" spans="2:55" x14ac:dyDescent="0.35">
      <c r="B68" t="s">
        <v>78</v>
      </c>
      <c r="C68" s="14">
        <v>0.239903010497302</v>
      </c>
      <c r="D68" s="14">
        <v>0.22251319370882799</v>
      </c>
      <c r="E68" s="14">
        <v>0.25558591132821601</v>
      </c>
      <c r="F68" s="14"/>
      <c r="G68" s="14">
        <v>0.13605117948481299</v>
      </c>
      <c r="H68" s="14">
        <v>0.20286866570459</v>
      </c>
      <c r="I68" s="14">
        <v>0.24088291117534799</v>
      </c>
      <c r="J68" s="14">
        <v>0.27932399087449</v>
      </c>
      <c r="K68" s="14">
        <v>0.294533123856006</v>
      </c>
      <c r="L68" s="14">
        <v>0.26944248539597698</v>
      </c>
      <c r="M68" s="14"/>
      <c r="N68" s="14">
        <v>0.20104669053052199</v>
      </c>
      <c r="O68" s="14">
        <v>0.274424603347308</v>
      </c>
      <c r="P68" s="14">
        <v>0.225446227814209</v>
      </c>
      <c r="Q68" s="14">
        <v>0.26056642733492602</v>
      </c>
      <c r="R68" s="14"/>
      <c r="S68" s="14">
        <v>0.16108712838686301</v>
      </c>
      <c r="T68" s="14">
        <v>0.24487123233811001</v>
      </c>
      <c r="U68" s="14">
        <v>0.233004043407668</v>
      </c>
      <c r="V68" s="14">
        <v>0.32169182362063797</v>
      </c>
      <c r="W68" s="14">
        <v>0.29051655771329699</v>
      </c>
      <c r="X68" s="14">
        <v>0.25810466964164203</v>
      </c>
      <c r="Y68" s="14">
        <v>0.29696376500833199</v>
      </c>
      <c r="Z68" s="14">
        <v>0.27940173571937299</v>
      </c>
      <c r="AA68" s="14">
        <v>0.205112279143329</v>
      </c>
      <c r="AB68" s="14">
        <v>0.27980428359710902</v>
      </c>
      <c r="AC68" s="14">
        <v>0.198919830251855</v>
      </c>
      <c r="AD68" s="14">
        <v>6.0414122116176201E-2</v>
      </c>
      <c r="AE68" s="14"/>
      <c r="AF68" s="14">
        <v>0.22023705886463901</v>
      </c>
      <c r="AG68" s="14">
        <v>0.25316207262713197</v>
      </c>
      <c r="AH68" s="14">
        <v>0.26259165906194698</v>
      </c>
      <c r="AI68" s="14">
        <v>0.24330165641266299</v>
      </c>
      <c r="AJ68" s="14">
        <v>0.26143354450483702</v>
      </c>
      <c r="AK68" s="14"/>
      <c r="AL68" s="14">
        <v>0.26402299300403198</v>
      </c>
      <c r="AM68" s="14">
        <v>0.116612613965526</v>
      </c>
      <c r="AN68" s="14">
        <v>0.111564608496066</v>
      </c>
      <c r="AO68" s="14"/>
      <c r="AP68" s="14">
        <v>0.241101305049883</v>
      </c>
      <c r="AQ68" s="14">
        <v>0.24232196721504701</v>
      </c>
      <c r="AR68" s="14"/>
      <c r="AS68" s="14">
        <v>0.207478352854925</v>
      </c>
      <c r="AT68" s="14">
        <v>0.28509009810279601</v>
      </c>
      <c r="AU68" s="14"/>
      <c r="AV68" s="14">
        <v>0.16989404453382601</v>
      </c>
      <c r="AW68" s="14">
        <v>0.26410326355577202</v>
      </c>
      <c r="AX68" s="14"/>
      <c r="AY68" s="14">
        <v>0.22587415594348301</v>
      </c>
      <c r="AZ68" s="14">
        <v>0.30896035195319299</v>
      </c>
      <c r="BA68" s="14"/>
      <c r="BB68" s="14">
        <v>0.22419767705367799</v>
      </c>
      <c r="BC68" s="14">
        <v>0.30941746564432598</v>
      </c>
    </row>
    <row r="69" spans="2:55" x14ac:dyDescent="0.35">
      <c r="B69" t="s">
        <v>79</v>
      </c>
      <c r="C69" s="14">
        <v>0.28378359320025598</v>
      </c>
      <c r="D69" s="14">
        <v>0.27139287050873601</v>
      </c>
      <c r="E69" s="14">
        <v>0.29671800679126098</v>
      </c>
      <c r="F69" s="14"/>
      <c r="G69" s="14">
        <v>0.22648875176178801</v>
      </c>
      <c r="H69" s="14">
        <v>0.18449545854594199</v>
      </c>
      <c r="I69" s="14">
        <v>0.24843757419367299</v>
      </c>
      <c r="J69" s="14">
        <v>0.34088942155630098</v>
      </c>
      <c r="K69" s="14">
        <v>0.36724084947451402</v>
      </c>
      <c r="L69" s="14">
        <v>0.32928890338334299</v>
      </c>
      <c r="M69" s="14"/>
      <c r="N69" s="14">
        <v>0.148407288827311</v>
      </c>
      <c r="O69" s="14">
        <v>0.253160577608184</v>
      </c>
      <c r="P69" s="14">
        <v>0.303002737769548</v>
      </c>
      <c r="Q69" s="14">
        <v>0.44324346403276699</v>
      </c>
      <c r="R69" s="14"/>
      <c r="S69" s="14">
        <v>0.17147624646600401</v>
      </c>
      <c r="T69" s="14">
        <v>0.30644508493336903</v>
      </c>
      <c r="U69" s="14">
        <v>0.28131566955477599</v>
      </c>
      <c r="V69" s="14">
        <v>0.24726444370995099</v>
      </c>
      <c r="W69" s="14">
        <v>0.235387006999143</v>
      </c>
      <c r="X69" s="14">
        <v>0.30958463949717602</v>
      </c>
      <c r="Y69" s="14">
        <v>0.38557493929225201</v>
      </c>
      <c r="Z69" s="14">
        <v>0.29730384415135602</v>
      </c>
      <c r="AA69" s="14">
        <v>0.22807614287505101</v>
      </c>
      <c r="AB69" s="14">
        <v>0.25906888886107399</v>
      </c>
      <c r="AC69" s="14">
        <v>0.434296380753111</v>
      </c>
      <c r="AD69" s="14">
        <v>0.59585737491285895</v>
      </c>
      <c r="AE69" s="14"/>
      <c r="AF69" s="14">
        <v>0.24950491438752501</v>
      </c>
      <c r="AG69" s="14">
        <v>0.20573590320725199</v>
      </c>
      <c r="AH69" s="14">
        <v>0.21362490220420599</v>
      </c>
      <c r="AI69" s="14">
        <v>0.31759538409201299</v>
      </c>
      <c r="AJ69" s="14">
        <v>0.29553329363710901</v>
      </c>
      <c r="AK69" s="14"/>
      <c r="AL69" s="14">
        <v>0.27891653879598499</v>
      </c>
      <c r="AM69" s="14">
        <v>5.3984537598559201E-2</v>
      </c>
      <c r="AN69" s="14">
        <v>0.76031384906134403</v>
      </c>
      <c r="AO69" s="14"/>
      <c r="AP69" s="14">
        <v>0.28824361709747098</v>
      </c>
      <c r="AQ69" s="14">
        <v>0.27969743990131402</v>
      </c>
      <c r="AR69" s="14"/>
      <c r="AS69" s="14">
        <v>0.26955114379739897</v>
      </c>
      <c r="AT69" s="14">
        <v>0.307651810351949</v>
      </c>
      <c r="AU69" s="14"/>
      <c r="AV69" s="14">
        <v>0.134694111561001</v>
      </c>
      <c r="AW69" s="14">
        <v>0.332327202950784</v>
      </c>
      <c r="AX69" s="14"/>
      <c r="AY69" s="14">
        <v>0.249044207663803</v>
      </c>
      <c r="AZ69" s="14">
        <v>0.38176779664829003</v>
      </c>
      <c r="BA69" s="14"/>
      <c r="BB69" s="14">
        <v>0.254258880842059</v>
      </c>
      <c r="BC69" s="14">
        <v>0.30730088134952599</v>
      </c>
    </row>
    <row r="70" spans="2:55" x14ac:dyDescent="0.35">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row>
    <row r="71" spans="2:55" x14ac:dyDescent="0.35">
      <c r="B71" s="6" t="s">
        <v>88</v>
      </c>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row>
    <row r="72" spans="2:55" x14ac:dyDescent="0.35">
      <c r="B72" s="21" t="s">
        <v>82</v>
      </c>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row>
    <row r="73" spans="2:55" x14ac:dyDescent="0.35">
      <c r="B73" t="s">
        <v>71</v>
      </c>
      <c r="C73" s="14">
        <v>1.9659697942157699E-2</v>
      </c>
      <c r="D73" s="14">
        <v>2.3676119890886201E-2</v>
      </c>
      <c r="E73" s="14">
        <v>1.57956315015476E-2</v>
      </c>
      <c r="F73" s="14"/>
      <c r="G73" s="14">
        <v>5.1913837199089402E-2</v>
      </c>
      <c r="H73" s="14">
        <v>1.5690830518476698E-2</v>
      </c>
      <c r="I73" s="14">
        <v>1.9404453526272E-2</v>
      </c>
      <c r="J73" s="14">
        <v>1.75024066964991E-2</v>
      </c>
      <c r="K73" s="14">
        <v>1.1040148456049099E-2</v>
      </c>
      <c r="L73" s="14">
        <v>9.3046844250805998E-3</v>
      </c>
      <c r="M73" s="14"/>
      <c r="N73" s="14">
        <v>1.50509494068142E-2</v>
      </c>
      <c r="O73" s="14">
        <v>8.0815126275368705E-3</v>
      </c>
      <c r="P73" s="14">
        <v>2.3792325179755901E-2</v>
      </c>
      <c r="Q73" s="14">
        <v>3.3198383681697197E-2</v>
      </c>
      <c r="R73" s="14"/>
      <c r="S73" s="14">
        <v>2.2477423786718301E-2</v>
      </c>
      <c r="T73" s="14">
        <v>1.16626103172609E-2</v>
      </c>
      <c r="U73" s="14">
        <v>4.2157772576406398E-2</v>
      </c>
      <c r="V73" s="14">
        <v>2.5092235959220499E-2</v>
      </c>
      <c r="W73" s="14">
        <v>2.12870604171242E-2</v>
      </c>
      <c r="X73" s="14">
        <v>1.11034570703279E-2</v>
      </c>
      <c r="Y73" s="14">
        <v>1.7328729254741701E-2</v>
      </c>
      <c r="Z73" s="14">
        <v>0</v>
      </c>
      <c r="AA73" s="14">
        <v>1.3232540300889301E-2</v>
      </c>
      <c r="AB73" s="14">
        <v>3.6084279286604903E-2</v>
      </c>
      <c r="AC73" s="14">
        <v>0</v>
      </c>
      <c r="AD73" s="14">
        <v>2.6550048643160701E-2</v>
      </c>
      <c r="AE73" s="14"/>
      <c r="AF73" s="14">
        <v>1.7546197862214601E-2</v>
      </c>
      <c r="AG73" s="14">
        <v>3.00100602731414E-2</v>
      </c>
      <c r="AH73" s="14">
        <v>1.20506525450215E-2</v>
      </c>
      <c r="AI73" s="14">
        <v>8.0050642349720792E-3</v>
      </c>
      <c r="AJ73" s="14">
        <v>8.9413420146691406E-3</v>
      </c>
      <c r="AK73" s="14"/>
      <c r="AL73" s="14">
        <v>1.60106763523339E-2</v>
      </c>
      <c r="AM73" s="14">
        <v>6.0395525760062997E-2</v>
      </c>
      <c r="AN73" s="14">
        <v>0</v>
      </c>
      <c r="AO73" s="14"/>
      <c r="AP73" s="14">
        <v>1.8616923313899698E-2</v>
      </c>
      <c r="AQ73" s="14">
        <v>2.1113740856764599E-2</v>
      </c>
      <c r="AR73" s="14"/>
      <c r="AS73" s="14">
        <v>2.38331914503596E-2</v>
      </c>
      <c r="AT73" s="14">
        <v>1.48370834307784E-2</v>
      </c>
      <c r="AU73" s="14"/>
      <c r="AV73" s="14">
        <v>3.1016687245496E-2</v>
      </c>
      <c r="AW73" s="14">
        <v>1.60806335961995E-2</v>
      </c>
      <c r="AX73" s="14"/>
      <c r="AY73" s="14">
        <v>2.0769585596936702E-2</v>
      </c>
      <c r="AZ73" s="14">
        <v>1.25484727356787E-2</v>
      </c>
      <c r="BA73" s="14"/>
      <c r="BB73" s="14">
        <v>2.3487349152159501E-2</v>
      </c>
      <c r="BC73" s="14">
        <v>4.8502670952647398E-3</v>
      </c>
    </row>
    <row r="74" spans="2:55" x14ac:dyDescent="0.35">
      <c r="B74" t="s">
        <v>72</v>
      </c>
      <c r="C74" s="14">
        <v>7.6717547269748207E-2</v>
      </c>
      <c r="D74" s="14">
        <v>9.5628143285149306E-2</v>
      </c>
      <c r="E74" s="14">
        <v>5.6521187823298999E-2</v>
      </c>
      <c r="F74" s="14"/>
      <c r="G74" s="14">
        <v>0.118304975052009</v>
      </c>
      <c r="H74" s="14">
        <v>0.11952134621657599</v>
      </c>
      <c r="I74" s="14">
        <v>5.7959168487848198E-2</v>
      </c>
      <c r="J74" s="14">
        <v>7.1047359459485995E-2</v>
      </c>
      <c r="K74" s="14">
        <v>7.6459214839476097E-2</v>
      </c>
      <c r="L74" s="14">
        <v>3.4196796107235097E-2</v>
      </c>
      <c r="M74" s="14"/>
      <c r="N74" s="14">
        <v>7.7019969491735493E-2</v>
      </c>
      <c r="O74" s="14">
        <v>6.0927579093798201E-2</v>
      </c>
      <c r="P74" s="14">
        <v>9.4530561228591006E-2</v>
      </c>
      <c r="Q74" s="14">
        <v>7.5634826519624193E-2</v>
      </c>
      <c r="R74" s="14"/>
      <c r="S74" s="14">
        <v>0.105820071178159</v>
      </c>
      <c r="T74" s="14">
        <v>6.5160272221441801E-2</v>
      </c>
      <c r="U74" s="14">
        <v>6.8257871418523505E-2</v>
      </c>
      <c r="V74" s="14">
        <v>4.2605298293352002E-2</v>
      </c>
      <c r="W74" s="14">
        <v>7.4889583828649006E-2</v>
      </c>
      <c r="X74" s="14">
        <v>7.8663193458619801E-2</v>
      </c>
      <c r="Y74" s="14">
        <v>8.1725002958952395E-2</v>
      </c>
      <c r="Z74" s="14">
        <v>3.3360075332198098E-2</v>
      </c>
      <c r="AA74" s="14">
        <v>9.8224254861631097E-2</v>
      </c>
      <c r="AB74" s="14">
        <v>7.5053565823830701E-2</v>
      </c>
      <c r="AC74" s="14">
        <v>8.3730212037439897E-2</v>
      </c>
      <c r="AD74" s="14">
        <v>7.3252719971996297E-2</v>
      </c>
      <c r="AE74" s="14"/>
      <c r="AF74" s="14">
        <v>6.7707947165219801E-2</v>
      </c>
      <c r="AG74" s="14">
        <v>9.46186409741087E-2</v>
      </c>
      <c r="AH74" s="14">
        <v>6.3682401180240794E-2</v>
      </c>
      <c r="AI74" s="14">
        <v>7.5587108157821603E-2</v>
      </c>
      <c r="AJ74" s="14">
        <v>9.2722422027223902E-2</v>
      </c>
      <c r="AK74" s="14"/>
      <c r="AL74" s="14">
        <v>6.4612396686850607E-2</v>
      </c>
      <c r="AM74" s="14">
        <v>0.19230673326553699</v>
      </c>
      <c r="AN74" s="14">
        <v>4.6085379462081702E-2</v>
      </c>
      <c r="AO74" s="14"/>
      <c r="AP74" s="14">
        <v>6.1755597877908998E-2</v>
      </c>
      <c r="AQ74" s="14">
        <v>8.7753999478949199E-2</v>
      </c>
      <c r="AR74" s="14"/>
      <c r="AS74" s="14">
        <v>8.04916425923934E-2</v>
      </c>
      <c r="AT74" s="14">
        <v>6.7828461708789603E-2</v>
      </c>
      <c r="AU74" s="14"/>
      <c r="AV74" s="14">
        <v>0.10371216592570499</v>
      </c>
      <c r="AW74" s="14">
        <v>7.0131091150156505E-2</v>
      </c>
      <c r="AX74" s="14"/>
      <c r="AY74" s="14">
        <v>7.7381986399052305E-2</v>
      </c>
      <c r="AZ74" s="14">
        <v>7.1119628640686106E-2</v>
      </c>
      <c r="BA74" s="14"/>
      <c r="BB74" s="14">
        <v>7.5748284560289994E-2</v>
      </c>
      <c r="BC74" s="14">
        <v>6.9494737555600705E-2</v>
      </c>
    </row>
    <row r="75" spans="2:55" x14ac:dyDescent="0.35">
      <c r="B75" t="s">
        <v>73</v>
      </c>
      <c r="C75" s="14">
        <v>9.2023793515780702E-2</v>
      </c>
      <c r="D75" s="14">
        <v>0.102534024203291</v>
      </c>
      <c r="E75" s="14">
        <v>8.2031674778514196E-2</v>
      </c>
      <c r="F75" s="14"/>
      <c r="G75" s="14">
        <v>0.103579694305252</v>
      </c>
      <c r="H75" s="14">
        <v>0.10426574753297101</v>
      </c>
      <c r="I75" s="14">
        <v>0.108731916428167</v>
      </c>
      <c r="J75" s="14">
        <v>7.7270847858499594E-2</v>
      </c>
      <c r="K75" s="14">
        <v>8.2974155305451297E-2</v>
      </c>
      <c r="L75" s="14">
        <v>7.8835980655188403E-2</v>
      </c>
      <c r="M75" s="14"/>
      <c r="N75" s="14">
        <v>9.5825102426968095E-2</v>
      </c>
      <c r="O75" s="14">
        <v>9.3716126438098901E-2</v>
      </c>
      <c r="P75" s="14">
        <v>0.10639536073418999</v>
      </c>
      <c r="Q75" s="14">
        <v>7.42636774250829E-2</v>
      </c>
      <c r="R75" s="14"/>
      <c r="S75" s="14">
        <v>0.120215637861136</v>
      </c>
      <c r="T75" s="14">
        <v>6.5228393234550305E-2</v>
      </c>
      <c r="U75" s="14">
        <v>5.0101215907692502E-2</v>
      </c>
      <c r="V75" s="14">
        <v>0.11665488469666301</v>
      </c>
      <c r="W75" s="14">
        <v>0.10665326941758201</v>
      </c>
      <c r="X75" s="14">
        <v>7.0404236172380702E-2</v>
      </c>
      <c r="Y75" s="14">
        <v>6.4165037614423298E-2</v>
      </c>
      <c r="Z75" s="14">
        <v>5.6675585305001101E-2</v>
      </c>
      <c r="AA75" s="14">
        <v>9.7872173241207797E-2</v>
      </c>
      <c r="AB75" s="14">
        <v>0.133846846314395</v>
      </c>
      <c r="AC75" s="14">
        <v>0.110906671036837</v>
      </c>
      <c r="AD75" s="14">
        <v>8.8514488338060998E-2</v>
      </c>
      <c r="AE75" s="14"/>
      <c r="AF75" s="14">
        <v>9.4708784760760598E-2</v>
      </c>
      <c r="AG75" s="14">
        <v>9.5333308990852406E-2</v>
      </c>
      <c r="AH75" s="14">
        <v>8.6885080493206701E-2</v>
      </c>
      <c r="AI75" s="14">
        <v>0.102258726336984</v>
      </c>
      <c r="AJ75" s="14">
        <v>8.1182163224997106E-2</v>
      </c>
      <c r="AK75" s="14"/>
      <c r="AL75" s="14">
        <v>7.8179602523940697E-2</v>
      </c>
      <c r="AM75" s="14">
        <v>0.229417580582191</v>
      </c>
      <c r="AN75" s="14">
        <v>4.7791847279286703E-2</v>
      </c>
      <c r="AO75" s="14"/>
      <c r="AP75" s="14">
        <v>8.3026219617947303E-2</v>
      </c>
      <c r="AQ75" s="14">
        <v>0.10051926064915399</v>
      </c>
      <c r="AR75" s="14"/>
      <c r="AS75" s="14">
        <v>9.0660959920985801E-2</v>
      </c>
      <c r="AT75" s="14">
        <v>9.0499941714773796E-2</v>
      </c>
      <c r="AU75" s="14"/>
      <c r="AV75" s="14">
        <v>0.14248320365199801</v>
      </c>
      <c r="AW75" s="14">
        <v>7.3899879917186495E-2</v>
      </c>
      <c r="AX75" s="14"/>
      <c r="AY75" s="14">
        <v>9.8672782098866194E-2</v>
      </c>
      <c r="AZ75" s="14">
        <v>6.5809459551813193E-2</v>
      </c>
      <c r="BA75" s="14"/>
      <c r="BB75" s="14">
        <v>9.6862887339627807E-2</v>
      </c>
      <c r="BC75" s="14">
        <v>8.1765125235439898E-2</v>
      </c>
    </row>
    <row r="76" spans="2:55" x14ac:dyDescent="0.35">
      <c r="B76" t="s">
        <v>74</v>
      </c>
      <c r="C76" s="14">
        <v>0.109053980541305</v>
      </c>
      <c r="D76" s="14">
        <v>0.112910194095557</v>
      </c>
      <c r="E76" s="14">
        <v>0.10560945114798199</v>
      </c>
      <c r="F76" s="14"/>
      <c r="G76" s="14">
        <v>0.18355134590745001</v>
      </c>
      <c r="H76" s="14">
        <v>0.13201864778023401</v>
      </c>
      <c r="I76" s="14">
        <v>0.114544247807712</v>
      </c>
      <c r="J76" s="14">
        <v>0.109616601748476</v>
      </c>
      <c r="K76" s="14">
        <v>6.6674520215698405E-2</v>
      </c>
      <c r="L76" s="14">
        <v>6.4453189792596705E-2</v>
      </c>
      <c r="M76" s="14"/>
      <c r="N76" s="14">
        <v>0.11144009272394199</v>
      </c>
      <c r="O76" s="14">
        <v>0.11436323243494199</v>
      </c>
      <c r="P76" s="14">
        <v>7.9112016574377095E-2</v>
      </c>
      <c r="Q76" s="14">
        <v>0.12813582217153199</v>
      </c>
      <c r="R76" s="14"/>
      <c r="S76" s="14">
        <v>0.120731333955982</v>
      </c>
      <c r="T76" s="14">
        <v>9.6770271212788098E-2</v>
      </c>
      <c r="U76" s="14">
        <v>0.119198223816173</v>
      </c>
      <c r="V76" s="14">
        <v>0.10961909872591399</v>
      </c>
      <c r="W76" s="14">
        <v>0.14417308090764899</v>
      </c>
      <c r="X76" s="14">
        <v>7.5527809780470204E-2</v>
      </c>
      <c r="Y76" s="14">
        <v>0.13674987565612001</v>
      </c>
      <c r="Z76" s="14">
        <v>0.121860270182616</v>
      </c>
      <c r="AA76" s="14">
        <v>9.0944313537808796E-2</v>
      </c>
      <c r="AB76" s="14">
        <v>0.123696555212811</v>
      </c>
      <c r="AC76" s="14">
        <v>7.1455424241094995E-2</v>
      </c>
      <c r="AD76" s="14">
        <v>9.2275832834754504E-2</v>
      </c>
      <c r="AE76" s="14"/>
      <c r="AF76" s="14">
        <v>0.10192389465917601</v>
      </c>
      <c r="AG76" s="14">
        <v>0.12501183031867</v>
      </c>
      <c r="AH76" s="14">
        <v>8.99571825681591E-2</v>
      </c>
      <c r="AI76" s="14">
        <v>9.9947613411893899E-2</v>
      </c>
      <c r="AJ76" s="14">
        <v>0.113060333882238</v>
      </c>
      <c r="AK76" s="14"/>
      <c r="AL76" s="14">
        <v>0.10700712089919601</v>
      </c>
      <c r="AM76" s="14">
        <v>0.14973759145349999</v>
      </c>
      <c r="AN76" s="14">
        <v>6.6471052233330899E-2</v>
      </c>
      <c r="AO76" s="14"/>
      <c r="AP76" s="14">
        <v>0.105201835551489</v>
      </c>
      <c r="AQ76" s="14">
        <v>0.111149943130183</v>
      </c>
      <c r="AR76" s="14"/>
      <c r="AS76" s="14">
        <v>0.122075295647535</v>
      </c>
      <c r="AT76" s="14">
        <v>9.0806853819503999E-2</v>
      </c>
      <c r="AU76" s="14"/>
      <c r="AV76" s="14">
        <v>0.13651063606601899</v>
      </c>
      <c r="AW76" s="14">
        <v>0.102432455536071</v>
      </c>
      <c r="AX76" s="14"/>
      <c r="AY76" s="14">
        <v>0.12175418129522</v>
      </c>
      <c r="AZ76" s="14">
        <v>8.3866655706343995E-2</v>
      </c>
      <c r="BA76" s="14"/>
      <c r="BB76" s="14">
        <v>0.106711212015439</v>
      </c>
      <c r="BC76" s="14">
        <v>0.13212482301282799</v>
      </c>
    </row>
    <row r="77" spans="2:55" x14ac:dyDescent="0.35">
      <c r="B77" t="s">
        <v>75</v>
      </c>
      <c r="C77" s="14">
        <v>9.736667938436E-2</v>
      </c>
      <c r="D77" s="14">
        <v>0.111961394831271</v>
      </c>
      <c r="E77" s="14">
        <v>8.3401896653335902E-2</v>
      </c>
      <c r="F77" s="14"/>
      <c r="G77" s="14">
        <v>0.109714509909787</v>
      </c>
      <c r="H77" s="14">
        <v>0.13616126882070001</v>
      </c>
      <c r="I77" s="14">
        <v>7.8081321019556199E-2</v>
      </c>
      <c r="J77" s="14">
        <v>7.1827544729942197E-2</v>
      </c>
      <c r="K77" s="14">
        <v>0.10397604226278501</v>
      </c>
      <c r="L77" s="14">
        <v>8.9466227904229298E-2</v>
      </c>
      <c r="M77" s="14"/>
      <c r="N77" s="14">
        <v>0.101852792201947</v>
      </c>
      <c r="O77" s="14">
        <v>8.53601817685741E-2</v>
      </c>
      <c r="P77" s="14">
        <v>0.13848494689340299</v>
      </c>
      <c r="Q77" s="14">
        <v>6.9650240958210999E-2</v>
      </c>
      <c r="R77" s="14"/>
      <c r="S77" s="14">
        <v>0.104289123235871</v>
      </c>
      <c r="T77" s="14">
        <v>8.2410831537604604E-2</v>
      </c>
      <c r="U77" s="14">
        <v>0.11195404923251399</v>
      </c>
      <c r="V77" s="14">
        <v>9.42557169887175E-2</v>
      </c>
      <c r="W77" s="14">
        <v>0.12256370949947799</v>
      </c>
      <c r="X77" s="14">
        <v>0.106009987832704</v>
      </c>
      <c r="Y77" s="14">
        <v>7.8351318690138505E-2</v>
      </c>
      <c r="Z77" s="14">
        <v>0.143469210783984</v>
      </c>
      <c r="AA77" s="14">
        <v>8.0060940718354401E-2</v>
      </c>
      <c r="AB77" s="14">
        <v>0.12689458986871299</v>
      </c>
      <c r="AC77" s="14">
        <v>8.5777055444767103E-2</v>
      </c>
      <c r="AD77" s="14">
        <v>0</v>
      </c>
      <c r="AE77" s="14"/>
      <c r="AF77" s="14">
        <v>0.123319815593012</v>
      </c>
      <c r="AG77" s="14">
        <v>8.3142051912396306E-2</v>
      </c>
      <c r="AH77" s="14">
        <v>0.118551203505935</v>
      </c>
      <c r="AI77" s="14">
        <v>0.105581225603618</v>
      </c>
      <c r="AJ77" s="14">
        <v>0.159986907136452</v>
      </c>
      <c r="AK77" s="14"/>
      <c r="AL77" s="14">
        <v>9.3670136549089594E-2</v>
      </c>
      <c r="AM77" s="14">
        <v>0.126233502113485</v>
      </c>
      <c r="AN77" s="14">
        <v>9.9391012102289095E-2</v>
      </c>
      <c r="AO77" s="14"/>
      <c r="AP77" s="14">
        <v>0.106378885701266</v>
      </c>
      <c r="AQ77" s="14">
        <v>9.0083220461470506E-2</v>
      </c>
      <c r="AR77" s="14"/>
      <c r="AS77" s="14">
        <v>9.5219040682999301E-2</v>
      </c>
      <c r="AT77" s="14">
        <v>0.101229195699116</v>
      </c>
      <c r="AU77" s="14"/>
      <c r="AV77" s="14">
        <v>0.10856098620519899</v>
      </c>
      <c r="AW77" s="14">
        <v>9.5664948379330497E-2</v>
      </c>
      <c r="AX77" s="14"/>
      <c r="AY77" s="14">
        <v>9.9353536656775501E-2</v>
      </c>
      <c r="AZ77" s="14">
        <v>8.6448273462767206E-2</v>
      </c>
      <c r="BA77" s="14"/>
      <c r="BB77" s="14">
        <v>9.0053070504912097E-2</v>
      </c>
      <c r="BC77" s="14">
        <v>9.9178639307955396E-2</v>
      </c>
    </row>
    <row r="78" spans="2:55" x14ac:dyDescent="0.35">
      <c r="B78" t="s">
        <v>76</v>
      </c>
      <c r="C78" s="14">
        <v>0.178808144273881</v>
      </c>
      <c r="D78" s="14">
        <v>0.18392323512343201</v>
      </c>
      <c r="E78" s="14">
        <v>0.17335299579032501</v>
      </c>
      <c r="F78" s="14"/>
      <c r="G78" s="14">
        <v>0.19068899573676401</v>
      </c>
      <c r="H78" s="14">
        <v>0.13480188464427101</v>
      </c>
      <c r="I78" s="14">
        <v>0.23777192991127499</v>
      </c>
      <c r="J78" s="14">
        <v>0.21099285251102201</v>
      </c>
      <c r="K78" s="14">
        <v>0.16692715448474299</v>
      </c>
      <c r="L78" s="14">
        <v>0.14079329170718999</v>
      </c>
      <c r="M78" s="14"/>
      <c r="N78" s="14">
        <v>0.19951822619731899</v>
      </c>
      <c r="O78" s="14">
        <v>0.17943687071463499</v>
      </c>
      <c r="P78" s="14">
        <v>0.17937349975634001</v>
      </c>
      <c r="Q78" s="14">
        <v>0.15672255190987799</v>
      </c>
      <c r="R78" s="14"/>
      <c r="S78" s="14">
        <v>0.140773099782359</v>
      </c>
      <c r="T78" s="14">
        <v>0.20535778160794499</v>
      </c>
      <c r="U78" s="14">
        <v>0.21321409497587901</v>
      </c>
      <c r="V78" s="14">
        <v>0.13961026656193601</v>
      </c>
      <c r="W78" s="14">
        <v>0.173966984995683</v>
      </c>
      <c r="X78" s="14">
        <v>0.23733300301631599</v>
      </c>
      <c r="Y78" s="14">
        <v>0.155359275789242</v>
      </c>
      <c r="Z78" s="14">
        <v>0.13513803597432</v>
      </c>
      <c r="AA78" s="14">
        <v>0.18069906701511801</v>
      </c>
      <c r="AB78" s="14">
        <v>0.19514440757824</v>
      </c>
      <c r="AC78" s="14">
        <v>0.193991278607408</v>
      </c>
      <c r="AD78" s="14">
        <v>0.143008498394536</v>
      </c>
      <c r="AE78" s="14"/>
      <c r="AF78" s="14">
        <v>0.147127324905104</v>
      </c>
      <c r="AG78" s="14">
        <v>0.20108923180035801</v>
      </c>
      <c r="AH78" s="14">
        <v>0.21534307327044799</v>
      </c>
      <c r="AI78" s="14">
        <v>0.17829233012302001</v>
      </c>
      <c r="AJ78" s="14">
        <v>0.18838662556776001</v>
      </c>
      <c r="AK78" s="14"/>
      <c r="AL78" s="14">
        <v>0.196930222506535</v>
      </c>
      <c r="AM78" s="14">
        <v>9.2591795899800197E-2</v>
      </c>
      <c r="AN78" s="14">
        <v>7.1031839011535799E-2</v>
      </c>
      <c r="AO78" s="14"/>
      <c r="AP78" s="14">
        <v>0.18739056299224199</v>
      </c>
      <c r="AQ78" s="14">
        <v>0.17114378986472201</v>
      </c>
      <c r="AR78" s="14"/>
      <c r="AS78" s="14">
        <v>0.177053292058514</v>
      </c>
      <c r="AT78" s="14">
        <v>0.180245798617891</v>
      </c>
      <c r="AU78" s="14"/>
      <c r="AV78" s="14">
        <v>0.176723132919549</v>
      </c>
      <c r="AW78" s="14">
        <v>0.17983834177230601</v>
      </c>
      <c r="AX78" s="14"/>
      <c r="AY78" s="14">
        <v>0.18269653398093</v>
      </c>
      <c r="AZ78" s="14">
        <v>0.16148835865639799</v>
      </c>
      <c r="BA78" s="14"/>
      <c r="BB78" s="14">
        <v>0.18811839116756501</v>
      </c>
      <c r="BC78" s="14">
        <v>0.15628091349628101</v>
      </c>
    </row>
    <row r="79" spans="2:55" x14ac:dyDescent="0.35">
      <c r="B79" t="s">
        <v>77</v>
      </c>
      <c r="C79" s="14">
        <v>4.4044219463105799E-2</v>
      </c>
      <c r="D79" s="14">
        <v>3.7665882846027697E-2</v>
      </c>
      <c r="E79" s="14">
        <v>5.0402119725295E-2</v>
      </c>
      <c r="F79" s="14"/>
      <c r="G79" s="14">
        <v>2.22654339396594E-2</v>
      </c>
      <c r="H79" s="14">
        <v>5.3162544520745002E-2</v>
      </c>
      <c r="I79" s="14">
        <v>3.1855359527914899E-2</v>
      </c>
      <c r="J79" s="14">
        <v>3.7495804536923902E-2</v>
      </c>
      <c r="K79" s="14">
        <v>5.92606438532816E-2</v>
      </c>
      <c r="L79" s="14">
        <v>5.60290254132602E-2</v>
      </c>
      <c r="M79" s="14"/>
      <c r="N79" s="14">
        <v>5.1754594816496802E-2</v>
      </c>
      <c r="O79" s="14">
        <v>4.2112463591150097E-2</v>
      </c>
      <c r="P79" s="14">
        <v>4.8979998829294102E-2</v>
      </c>
      <c r="Q79" s="14">
        <v>3.3742304755628297E-2</v>
      </c>
      <c r="R79" s="14"/>
      <c r="S79" s="14">
        <v>4.5303742248976098E-2</v>
      </c>
      <c r="T79" s="14">
        <v>4.7831803903937403E-2</v>
      </c>
      <c r="U79" s="14">
        <v>5.77477383106558E-2</v>
      </c>
      <c r="V79" s="14">
        <v>3.51113285599838E-2</v>
      </c>
      <c r="W79" s="14">
        <v>3.4415697434673397E-2</v>
      </c>
      <c r="X79" s="14">
        <v>2.3604494679272E-2</v>
      </c>
      <c r="Y79" s="14">
        <v>6.6873213031166695E-2</v>
      </c>
      <c r="Z79" s="14">
        <v>0.106163768283492</v>
      </c>
      <c r="AA79" s="14">
        <v>4.77443140402369E-2</v>
      </c>
      <c r="AB79" s="14">
        <v>3.0535663962892302E-2</v>
      </c>
      <c r="AC79" s="14">
        <v>1.42737709334622E-2</v>
      </c>
      <c r="AD79" s="14">
        <v>2.8373515065928001E-2</v>
      </c>
      <c r="AE79" s="14"/>
      <c r="AF79" s="14">
        <v>4.9226032876278497E-2</v>
      </c>
      <c r="AG79" s="14">
        <v>3.8989885555789902E-2</v>
      </c>
      <c r="AH79" s="14">
        <v>5.4780772107985397E-2</v>
      </c>
      <c r="AI79" s="14">
        <v>4.2871948793824E-2</v>
      </c>
      <c r="AJ79" s="14">
        <v>5.0285238711253302E-2</v>
      </c>
      <c r="AK79" s="14"/>
      <c r="AL79" s="14">
        <v>4.8610382330610498E-2</v>
      </c>
      <c r="AM79" s="14">
        <v>2.1568669450126299E-2</v>
      </c>
      <c r="AN79" s="14">
        <v>1.8218578304646599E-2</v>
      </c>
      <c r="AO79" s="14"/>
      <c r="AP79" s="14">
        <v>4.3628566253882298E-2</v>
      </c>
      <c r="AQ79" s="14">
        <v>4.57096794690348E-2</v>
      </c>
      <c r="AR79" s="14"/>
      <c r="AS79" s="14">
        <v>4.1419023951148902E-2</v>
      </c>
      <c r="AT79" s="14">
        <v>4.9323585221426797E-2</v>
      </c>
      <c r="AU79" s="14"/>
      <c r="AV79" s="14">
        <v>4.3941629574070003E-2</v>
      </c>
      <c r="AW79" s="14">
        <v>4.5619900572444902E-2</v>
      </c>
      <c r="AX79" s="14"/>
      <c r="AY79" s="14">
        <v>4.2159505382016203E-2</v>
      </c>
      <c r="AZ79" s="14">
        <v>6.3585621152319402E-2</v>
      </c>
      <c r="BA79" s="14"/>
      <c r="BB79" s="14">
        <v>4.3612661886080602E-2</v>
      </c>
      <c r="BC79" s="14">
        <v>5.5386840505687797E-2</v>
      </c>
    </row>
    <row r="80" spans="2:55" x14ac:dyDescent="0.35">
      <c r="B80" t="s">
        <v>78</v>
      </c>
      <c r="C80" s="14">
        <v>0.192149932931864</v>
      </c>
      <c r="D80" s="14">
        <v>0.169701091183524</v>
      </c>
      <c r="E80" s="14">
        <v>0.21463613870668199</v>
      </c>
      <c r="F80" s="14"/>
      <c r="G80" s="14">
        <v>0.112681636215963</v>
      </c>
      <c r="H80" s="14">
        <v>0.18660892052894301</v>
      </c>
      <c r="I80" s="14">
        <v>0.190753672910321</v>
      </c>
      <c r="J80" s="14">
        <v>0.213479926877784</v>
      </c>
      <c r="K80" s="14">
        <v>0.17718432602897499</v>
      </c>
      <c r="L80" s="14">
        <v>0.24310937413001699</v>
      </c>
      <c r="M80" s="14"/>
      <c r="N80" s="14">
        <v>0.176007212710132</v>
      </c>
      <c r="O80" s="14">
        <v>0.23345808120435599</v>
      </c>
      <c r="P80" s="14">
        <v>0.150868263786301</v>
      </c>
      <c r="Q80" s="14">
        <v>0.198608178804665</v>
      </c>
      <c r="R80" s="14"/>
      <c r="S80" s="14">
        <v>0.19695779452571299</v>
      </c>
      <c r="T80" s="14">
        <v>0.21448606985504401</v>
      </c>
      <c r="U80" s="14">
        <v>0.17560198018475701</v>
      </c>
      <c r="V80" s="14">
        <v>0.21846811837639599</v>
      </c>
      <c r="W80" s="14">
        <v>0.16818767179939201</v>
      </c>
      <c r="X80" s="14">
        <v>0.17661668730921901</v>
      </c>
      <c r="Y80" s="14">
        <v>0.187161867509546</v>
      </c>
      <c r="Z80" s="14">
        <v>0.23577721264809301</v>
      </c>
      <c r="AA80" s="14">
        <v>0.218080286667172</v>
      </c>
      <c r="AB80" s="14">
        <v>0.12161633168097299</v>
      </c>
      <c r="AC80" s="14">
        <v>0.223570527157571</v>
      </c>
      <c r="AD80" s="14">
        <v>0.15922178235982901</v>
      </c>
      <c r="AE80" s="14"/>
      <c r="AF80" s="14">
        <v>0.18190088423742201</v>
      </c>
      <c r="AG80" s="14">
        <v>0.199703316401039</v>
      </c>
      <c r="AH80" s="14">
        <v>0.21168123341846401</v>
      </c>
      <c r="AI80" s="14">
        <v>0.18399868242557799</v>
      </c>
      <c r="AJ80" s="14">
        <v>0.149191859004106</v>
      </c>
      <c r="AK80" s="14"/>
      <c r="AL80" s="14">
        <v>0.206944605161515</v>
      </c>
      <c r="AM80" s="14">
        <v>8.3678297235992599E-2</v>
      </c>
      <c r="AN80" s="14">
        <v>0.17155216307104801</v>
      </c>
      <c r="AO80" s="14"/>
      <c r="AP80" s="14">
        <v>0.19895985818956999</v>
      </c>
      <c r="AQ80" s="14">
        <v>0.187676437960206</v>
      </c>
      <c r="AR80" s="14"/>
      <c r="AS80" s="14">
        <v>0.194840517638324</v>
      </c>
      <c r="AT80" s="14">
        <v>0.19041047243836501</v>
      </c>
      <c r="AU80" s="14"/>
      <c r="AV80" s="14">
        <v>0.14683834847260799</v>
      </c>
      <c r="AW80" s="14">
        <v>0.20274122642824799</v>
      </c>
      <c r="AX80" s="14"/>
      <c r="AY80" s="14">
        <v>0.183185754754217</v>
      </c>
      <c r="AZ80" s="14">
        <v>0.19085500779539</v>
      </c>
      <c r="BA80" s="14"/>
      <c r="BB80" s="14">
        <v>0.18566295482843301</v>
      </c>
      <c r="BC80" s="14">
        <v>0.221165947532417</v>
      </c>
    </row>
    <row r="81" spans="2:55" x14ac:dyDescent="0.35">
      <c r="B81" t="s">
        <v>79</v>
      </c>
      <c r="C81" s="14">
        <v>0.19017600467779699</v>
      </c>
      <c r="D81" s="14">
        <v>0.16199991454086199</v>
      </c>
      <c r="E81" s="14">
        <v>0.21824890387301901</v>
      </c>
      <c r="F81" s="14"/>
      <c r="G81" s="14">
        <v>0.107299571734026</v>
      </c>
      <c r="H81" s="14">
        <v>0.117768809437084</v>
      </c>
      <c r="I81" s="14">
        <v>0.160897930380932</v>
      </c>
      <c r="J81" s="14">
        <v>0.19076665558136699</v>
      </c>
      <c r="K81" s="14">
        <v>0.255503794553541</v>
      </c>
      <c r="L81" s="14">
        <v>0.28381142986520402</v>
      </c>
      <c r="M81" s="14"/>
      <c r="N81" s="14">
        <v>0.17153106002464499</v>
      </c>
      <c r="O81" s="14">
        <v>0.18254395212690799</v>
      </c>
      <c r="P81" s="14">
        <v>0.17846302701774799</v>
      </c>
      <c r="Q81" s="14">
        <v>0.230044013773681</v>
      </c>
      <c r="R81" s="14"/>
      <c r="S81" s="14">
        <v>0.14343177342508501</v>
      </c>
      <c r="T81" s="14">
        <v>0.21109196610942799</v>
      </c>
      <c r="U81" s="14">
        <v>0.16176705357740001</v>
      </c>
      <c r="V81" s="14">
        <v>0.21858305183781601</v>
      </c>
      <c r="W81" s="14">
        <v>0.153862941699769</v>
      </c>
      <c r="X81" s="14">
        <v>0.22073713068069101</v>
      </c>
      <c r="Y81" s="14">
        <v>0.21228567949567101</v>
      </c>
      <c r="Z81" s="14">
        <v>0.16755584149029501</v>
      </c>
      <c r="AA81" s="14">
        <v>0.173142109617581</v>
      </c>
      <c r="AB81" s="14">
        <v>0.15712776027153999</v>
      </c>
      <c r="AC81" s="14">
        <v>0.21629506054142</v>
      </c>
      <c r="AD81" s="14">
        <v>0.38880311439173398</v>
      </c>
      <c r="AE81" s="14"/>
      <c r="AF81" s="14">
        <v>0.21653911794081199</v>
      </c>
      <c r="AG81" s="14">
        <v>0.13210167377364401</v>
      </c>
      <c r="AH81" s="14">
        <v>0.14706840091053899</v>
      </c>
      <c r="AI81" s="14">
        <v>0.203457300912289</v>
      </c>
      <c r="AJ81" s="14">
        <v>0.15624310843130099</v>
      </c>
      <c r="AK81" s="14"/>
      <c r="AL81" s="14">
        <v>0.188034856989929</v>
      </c>
      <c r="AM81" s="14">
        <v>4.4070304239305899E-2</v>
      </c>
      <c r="AN81" s="14">
        <v>0.47945812853578101</v>
      </c>
      <c r="AO81" s="14"/>
      <c r="AP81" s="14">
        <v>0.195041550501795</v>
      </c>
      <c r="AQ81" s="14">
        <v>0.18484992812951601</v>
      </c>
      <c r="AR81" s="14"/>
      <c r="AS81" s="14">
        <v>0.17440703605773999</v>
      </c>
      <c r="AT81" s="14">
        <v>0.21481860734935601</v>
      </c>
      <c r="AU81" s="14"/>
      <c r="AV81" s="14">
        <v>0.110213209939355</v>
      </c>
      <c r="AW81" s="14">
        <v>0.213591522648056</v>
      </c>
      <c r="AX81" s="14"/>
      <c r="AY81" s="14">
        <v>0.174026133835987</v>
      </c>
      <c r="AZ81" s="14">
        <v>0.26427852229860299</v>
      </c>
      <c r="BA81" s="14"/>
      <c r="BB81" s="14">
        <v>0.18974318854549299</v>
      </c>
      <c r="BC81" s="14">
        <v>0.17975270625852599</v>
      </c>
    </row>
    <row r="82" spans="2:55" x14ac:dyDescent="0.35">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row>
    <row r="83" spans="2:55" x14ac:dyDescent="0.35">
      <c r="B83" s="6" t="s">
        <v>91</v>
      </c>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row>
    <row r="84" spans="2:55" x14ac:dyDescent="0.35">
      <c r="B84" s="21" t="s">
        <v>82</v>
      </c>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row>
    <row r="85" spans="2:55" x14ac:dyDescent="0.35">
      <c r="B85" t="s">
        <v>71</v>
      </c>
      <c r="C85" s="14">
        <v>8.47354230615667E-3</v>
      </c>
      <c r="D85" s="14">
        <v>8.7309771957777595E-3</v>
      </c>
      <c r="E85" s="14">
        <v>8.2471027410940603E-3</v>
      </c>
      <c r="F85" s="14"/>
      <c r="G85" s="14">
        <v>1.40145525453812E-2</v>
      </c>
      <c r="H85" s="14">
        <v>2.39473809021226E-2</v>
      </c>
      <c r="I85" s="14">
        <v>1.4272842056376399E-2</v>
      </c>
      <c r="J85" s="14">
        <v>0</v>
      </c>
      <c r="K85" s="14">
        <v>0</v>
      </c>
      <c r="L85" s="14">
        <v>0</v>
      </c>
      <c r="M85" s="14"/>
      <c r="N85" s="14">
        <v>1.5310068217390799E-2</v>
      </c>
      <c r="O85" s="14">
        <v>1.8544253759325501E-3</v>
      </c>
      <c r="P85" s="14">
        <v>5.3877718604917399E-3</v>
      </c>
      <c r="Q85" s="14">
        <v>1.07545945743786E-2</v>
      </c>
      <c r="R85" s="14"/>
      <c r="S85" s="14">
        <v>1.69598273638151E-2</v>
      </c>
      <c r="T85" s="14">
        <v>0</v>
      </c>
      <c r="U85" s="14">
        <v>0</v>
      </c>
      <c r="V85" s="14">
        <v>1.01781285820503E-2</v>
      </c>
      <c r="W85" s="14">
        <v>1.7002384031898899E-2</v>
      </c>
      <c r="X85" s="14">
        <v>2.2762458222482799E-2</v>
      </c>
      <c r="Y85" s="14">
        <v>0</v>
      </c>
      <c r="Z85" s="14">
        <v>0</v>
      </c>
      <c r="AA85" s="14">
        <v>1.31949323035004E-2</v>
      </c>
      <c r="AB85" s="14">
        <v>0</v>
      </c>
      <c r="AC85" s="14">
        <v>9.9418990259662592E-3</v>
      </c>
      <c r="AD85" s="14">
        <v>0</v>
      </c>
      <c r="AE85" s="14"/>
      <c r="AF85" s="14">
        <v>4.7247886532020703E-3</v>
      </c>
      <c r="AG85" s="14">
        <v>9.9609561829482104E-3</v>
      </c>
      <c r="AH85" s="14">
        <v>1.16774118728001E-2</v>
      </c>
      <c r="AI85" s="14">
        <v>0</v>
      </c>
      <c r="AJ85" s="14">
        <v>2.9915654544235799E-2</v>
      </c>
      <c r="AK85" s="14"/>
      <c r="AL85" s="14">
        <v>1.26667210327354E-3</v>
      </c>
      <c r="AM85" s="14">
        <v>7.1772345874482807E-2</v>
      </c>
      <c r="AN85" s="14">
        <v>0</v>
      </c>
      <c r="AO85" s="14"/>
      <c r="AP85" s="14">
        <v>8.7971691215682508E-3</v>
      </c>
      <c r="AQ85" s="14">
        <v>8.4593816030110493E-3</v>
      </c>
      <c r="AR85" s="14"/>
      <c r="AS85" s="14">
        <v>1.01978749774918E-2</v>
      </c>
      <c r="AT85" s="14">
        <v>5.0388297715473398E-3</v>
      </c>
      <c r="AU85" s="14"/>
      <c r="AV85" s="14">
        <v>2.2370954154194499E-2</v>
      </c>
      <c r="AW85" s="14">
        <v>3.6836206879698099E-3</v>
      </c>
      <c r="AX85" s="14"/>
      <c r="AY85" s="14">
        <v>1.05719693130712E-2</v>
      </c>
      <c r="AZ85" s="14">
        <v>0</v>
      </c>
      <c r="BA85" s="14"/>
      <c r="BB85" s="14">
        <v>1.1491908023100799E-2</v>
      </c>
      <c r="BC85" s="14">
        <v>0</v>
      </c>
    </row>
    <row r="86" spans="2:55" x14ac:dyDescent="0.35">
      <c r="B86" t="s">
        <v>72</v>
      </c>
      <c r="C86" s="14">
        <v>2.1779927505305299E-2</v>
      </c>
      <c r="D86" s="14">
        <v>2.3137279491984498E-2</v>
      </c>
      <c r="E86" s="14">
        <v>2.0518610944194899E-2</v>
      </c>
      <c r="F86" s="14"/>
      <c r="G86" s="14">
        <v>4.6008360334632903E-2</v>
      </c>
      <c r="H86" s="14">
        <v>4.6518369169180902E-2</v>
      </c>
      <c r="I86" s="14">
        <v>3.2911612642936502E-2</v>
      </c>
      <c r="J86" s="14">
        <v>2.5038291253589701E-3</v>
      </c>
      <c r="K86" s="14">
        <v>6.7472354149330496E-3</v>
      </c>
      <c r="L86" s="14">
        <v>2.20415095415962E-3</v>
      </c>
      <c r="M86" s="14"/>
      <c r="N86" s="14">
        <v>2.4037385876172601E-2</v>
      </c>
      <c r="O86" s="14">
        <v>2.09726407044378E-2</v>
      </c>
      <c r="P86" s="14">
        <v>2.6645452973661599E-2</v>
      </c>
      <c r="Q86" s="14">
        <v>1.6080063796518999E-2</v>
      </c>
      <c r="R86" s="14"/>
      <c r="S86" s="14">
        <v>5.4480567368154702E-2</v>
      </c>
      <c r="T86" s="14">
        <v>3.5159076725107801E-3</v>
      </c>
      <c r="U86" s="14">
        <v>0</v>
      </c>
      <c r="V86" s="14">
        <v>0</v>
      </c>
      <c r="W86" s="14">
        <v>1.6812172073735799E-2</v>
      </c>
      <c r="X86" s="14">
        <v>2.6462631172545201E-2</v>
      </c>
      <c r="Y86" s="14">
        <v>2.0275121496270299E-2</v>
      </c>
      <c r="Z86" s="14">
        <v>3.6850469974024302E-2</v>
      </c>
      <c r="AA86" s="14">
        <v>3.2735251865168298E-2</v>
      </c>
      <c r="AB86" s="14">
        <v>1.20293725334179E-2</v>
      </c>
      <c r="AC86" s="14">
        <v>2.4387551312404301E-2</v>
      </c>
      <c r="AD86" s="14">
        <v>3.7505485237680602E-2</v>
      </c>
      <c r="AE86" s="14"/>
      <c r="AF86" s="14">
        <v>1.71974869011319E-2</v>
      </c>
      <c r="AG86" s="14">
        <v>3.1629205060243498E-2</v>
      </c>
      <c r="AH86" s="14">
        <v>7.3276357079736596E-3</v>
      </c>
      <c r="AI86" s="14">
        <v>1.8841128174988099E-2</v>
      </c>
      <c r="AJ86" s="14">
        <v>9.2949165652849997E-3</v>
      </c>
      <c r="AK86" s="14"/>
      <c r="AL86" s="14">
        <v>8.9614847176210603E-3</v>
      </c>
      <c r="AM86" s="14">
        <v>0.138157195158084</v>
      </c>
      <c r="AN86" s="14">
        <v>0</v>
      </c>
      <c r="AO86" s="14"/>
      <c r="AP86" s="14">
        <v>1.8290935943865098E-2</v>
      </c>
      <c r="AQ86" s="14">
        <v>2.2523745372233499E-2</v>
      </c>
      <c r="AR86" s="14"/>
      <c r="AS86" s="14">
        <v>2.4479173928261402E-2</v>
      </c>
      <c r="AT86" s="14">
        <v>1.93171528360883E-2</v>
      </c>
      <c r="AU86" s="14"/>
      <c r="AV86" s="14">
        <v>4.0128705180513702E-2</v>
      </c>
      <c r="AW86" s="14">
        <v>1.52003025576515E-2</v>
      </c>
      <c r="AX86" s="14"/>
      <c r="AY86" s="14">
        <v>2.4912013819438101E-2</v>
      </c>
      <c r="AZ86" s="14">
        <v>1.4957621028926799E-2</v>
      </c>
      <c r="BA86" s="14"/>
      <c r="BB86" s="14">
        <v>2.3467927300448398E-2</v>
      </c>
      <c r="BC86" s="14">
        <v>1.4813936343633601E-2</v>
      </c>
    </row>
    <row r="87" spans="2:55" x14ac:dyDescent="0.35">
      <c r="B87" t="s">
        <v>73</v>
      </c>
      <c r="C87" s="14">
        <v>4.1663849913079497E-2</v>
      </c>
      <c r="D87" s="14">
        <v>5.5913810131751E-2</v>
      </c>
      <c r="E87" s="14">
        <v>2.7871771344736701E-2</v>
      </c>
      <c r="F87" s="14"/>
      <c r="G87" s="14">
        <v>8.8273332880446198E-2</v>
      </c>
      <c r="H87" s="14">
        <v>8.9416665955205005E-2</v>
      </c>
      <c r="I87" s="14">
        <v>4.4225422061593897E-2</v>
      </c>
      <c r="J87" s="14">
        <v>2.3849021566600102E-2</v>
      </c>
      <c r="K87" s="14">
        <v>1.4758801888957999E-2</v>
      </c>
      <c r="L87" s="14">
        <v>2.1819949881146401E-3</v>
      </c>
      <c r="M87" s="14"/>
      <c r="N87" s="14">
        <v>5.0645147774669497E-2</v>
      </c>
      <c r="O87" s="14">
        <v>4.33126002911213E-2</v>
      </c>
      <c r="P87" s="14">
        <v>4.3823119520824502E-2</v>
      </c>
      <c r="Q87" s="14">
        <v>2.8687939468685301E-2</v>
      </c>
      <c r="R87" s="14"/>
      <c r="S87" s="14">
        <v>5.3476209373143797E-2</v>
      </c>
      <c r="T87" s="14">
        <v>2.0444621483549901E-2</v>
      </c>
      <c r="U87" s="14">
        <v>3.1626831044511E-2</v>
      </c>
      <c r="V87" s="14">
        <v>4.5687195252647902E-2</v>
      </c>
      <c r="W87" s="14">
        <v>3.2175376799940203E-2</v>
      </c>
      <c r="X87" s="14">
        <v>3.8711332979162003E-2</v>
      </c>
      <c r="Y87" s="14">
        <v>5.1922165418163899E-3</v>
      </c>
      <c r="Z87" s="14">
        <v>3.7522744242087701E-2</v>
      </c>
      <c r="AA87" s="14">
        <v>7.5527391452666695E-2</v>
      </c>
      <c r="AB87" s="14">
        <v>6.3460997645673894E-2</v>
      </c>
      <c r="AC87" s="14">
        <v>2.47362511465214E-2</v>
      </c>
      <c r="AD87" s="14">
        <v>6.5335526707987104E-2</v>
      </c>
      <c r="AE87" s="14"/>
      <c r="AF87" s="14">
        <v>4.2548902836620398E-2</v>
      </c>
      <c r="AG87" s="14">
        <v>6.3975750172304405E-2</v>
      </c>
      <c r="AH87" s="14">
        <v>2.6245540870330802E-2</v>
      </c>
      <c r="AI87" s="14">
        <v>2.0706593598830401E-2</v>
      </c>
      <c r="AJ87" s="14">
        <v>2.8319055488341301E-2</v>
      </c>
      <c r="AK87" s="14"/>
      <c r="AL87" s="14">
        <v>2.1985114873097001E-2</v>
      </c>
      <c r="AM87" s="14">
        <v>0.22497480113845</v>
      </c>
      <c r="AN87" s="14">
        <v>0</v>
      </c>
      <c r="AO87" s="14"/>
      <c r="AP87" s="14">
        <v>4.4496523936119498E-2</v>
      </c>
      <c r="AQ87" s="14">
        <v>3.6387186412826497E-2</v>
      </c>
      <c r="AR87" s="14"/>
      <c r="AS87" s="14">
        <v>5.2490526816607298E-2</v>
      </c>
      <c r="AT87" s="14">
        <v>2.1918539671451201E-2</v>
      </c>
      <c r="AU87" s="14"/>
      <c r="AV87" s="14">
        <v>8.1256108455874401E-2</v>
      </c>
      <c r="AW87" s="14">
        <v>2.78274333995236E-2</v>
      </c>
      <c r="AX87" s="14"/>
      <c r="AY87" s="14">
        <v>5.21946449710727E-2</v>
      </c>
      <c r="AZ87" s="14">
        <v>0</v>
      </c>
      <c r="BA87" s="14"/>
      <c r="BB87" s="14">
        <v>5.1729237387771999E-2</v>
      </c>
      <c r="BC87" s="14">
        <v>9.1033525280210595E-3</v>
      </c>
    </row>
    <row r="88" spans="2:55" x14ac:dyDescent="0.35">
      <c r="B88" t="s">
        <v>74</v>
      </c>
      <c r="C88" s="14">
        <v>7.4701082377149702E-2</v>
      </c>
      <c r="D88" s="14">
        <v>6.8675427797251401E-2</v>
      </c>
      <c r="E88" s="14">
        <v>8.0804824936602196E-2</v>
      </c>
      <c r="F88" s="14"/>
      <c r="G88" s="14">
        <v>0.173154893032092</v>
      </c>
      <c r="H88" s="14">
        <v>0.127089549142999</v>
      </c>
      <c r="I88" s="14">
        <v>9.6799081732165504E-2</v>
      </c>
      <c r="J88" s="14">
        <v>4.1346474044430599E-2</v>
      </c>
      <c r="K88" s="14">
        <v>2.7929752564309601E-2</v>
      </c>
      <c r="L88" s="14">
        <v>7.1869381159536099E-3</v>
      </c>
      <c r="M88" s="14"/>
      <c r="N88" s="14">
        <v>9.5023257846969397E-2</v>
      </c>
      <c r="O88" s="14">
        <v>7.0251692679325101E-2</v>
      </c>
      <c r="P88" s="14">
        <v>7.6918560013982507E-2</v>
      </c>
      <c r="Q88" s="14">
        <v>5.3903277406598997E-2</v>
      </c>
      <c r="R88" s="14"/>
      <c r="S88" s="14">
        <v>0.143033928284239</v>
      </c>
      <c r="T88" s="14">
        <v>4.8973396688683002E-2</v>
      </c>
      <c r="U88" s="14">
        <v>3.9363856180557502E-2</v>
      </c>
      <c r="V88" s="14">
        <v>5.9429364625798703E-2</v>
      </c>
      <c r="W88" s="14">
        <v>7.7920735296689705E-2</v>
      </c>
      <c r="X88" s="14">
        <v>8.0459007628509896E-2</v>
      </c>
      <c r="Y88" s="14">
        <v>9.0263530345466497E-2</v>
      </c>
      <c r="Z88" s="14">
        <v>6.5462497490486202E-2</v>
      </c>
      <c r="AA88" s="14">
        <v>7.3408384687859096E-2</v>
      </c>
      <c r="AB88" s="14">
        <v>6.37365283753661E-2</v>
      </c>
      <c r="AC88" s="14">
        <v>4.43392561395635E-2</v>
      </c>
      <c r="AD88" s="14">
        <v>4.2148180170998098E-2</v>
      </c>
      <c r="AE88" s="14"/>
      <c r="AF88" s="14">
        <v>4.95342483401294E-2</v>
      </c>
      <c r="AG88" s="14">
        <v>9.9337951338528699E-2</v>
      </c>
      <c r="AH88" s="14">
        <v>5.8665438877406002E-2</v>
      </c>
      <c r="AI88" s="14">
        <v>7.3042838071749702E-2</v>
      </c>
      <c r="AJ88" s="14">
        <v>0.15383763155678101</v>
      </c>
      <c r="AK88" s="14"/>
      <c r="AL88" s="14">
        <v>6.7313128871969996E-2</v>
      </c>
      <c r="AM88" s="14">
        <v>0.176898782369416</v>
      </c>
      <c r="AN88" s="14">
        <v>0</v>
      </c>
      <c r="AO88" s="14"/>
      <c r="AP88" s="14">
        <v>7.7028483689925806E-2</v>
      </c>
      <c r="AQ88" s="14">
        <v>7.0457660764374805E-2</v>
      </c>
      <c r="AR88" s="14"/>
      <c r="AS88" s="14">
        <v>8.2686661182352503E-2</v>
      </c>
      <c r="AT88" s="14">
        <v>5.9712910038846503E-2</v>
      </c>
      <c r="AU88" s="14"/>
      <c r="AV88" s="14">
        <v>0.14663496302543799</v>
      </c>
      <c r="AW88" s="14">
        <v>5.3232231869306097E-2</v>
      </c>
      <c r="AX88" s="14"/>
      <c r="AY88" s="14">
        <v>8.5916650633159106E-2</v>
      </c>
      <c r="AZ88" s="14">
        <v>2.3327123581823001E-2</v>
      </c>
      <c r="BA88" s="14"/>
      <c r="BB88" s="14">
        <v>8.2673039885858501E-2</v>
      </c>
      <c r="BC88" s="14">
        <v>3.9901894491219003E-2</v>
      </c>
    </row>
    <row r="89" spans="2:55" x14ac:dyDescent="0.35">
      <c r="B89" t="s">
        <v>75</v>
      </c>
      <c r="C89" s="14">
        <v>9.5405143957796201E-2</v>
      </c>
      <c r="D89" s="14">
        <v>8.09157746638898E-2</v>
      </c>
      <c r="E89" s="14">
        <v>0.109834409176388</v>
      </c>
      <c r="F89" s="14"/>
      <c r="G89" s="14">
        <v>0.14825898988879199</v>
      </c>
      <c r="H89" s="14">
        <v>0.136416477424948</v>
      </c>
      <c r="I89" s="14">
        <v>9.4838617939089903E-2</v>
      </c>
      <c r="J89" s="14">
        <v>8.6246636388110295E-2</v>
      </c>
      <c r="K89" s="14">
        <v>8.3041296478451598E-2</v>
      </c>
      <c r="L89" s="14">
        <v>4.3055900977115001E-2</v>
      </c>
      <c r="M89" s="14"/>
      <c r="N89" s="14">
        <v>9.7277566410310601E-2</v>
      </c>
      <c r="O89" s="14">
        <v>0.110878442003292</v>
      </c>
      <c r="P89" s="14">
        <v>0.10352412508933601</v>
      </c>
      <c r="Q89" s="14">
        <v>7.0919598522767899E-2</v>
      </c>
      <c r="R89" s="14"/>
      <c r="S89" s="14">
        <v>0.16418416493435001</v>
      </c>
      <c r="T89" s="14">
        <v>6.9125784142961194E-2</v>
      </c>
      <c r="U89" s="14">
        <v>9.4284050574998599E-2</v>
      </c>
      <c r="V89" s="14">
        <v>8.7053124214269001E-2</v>
      </c>
      <c r="W89" s="14">
        <v>7.3553403407093002E-2</v>
      </c>
      <c r="X89" s="14">
        <v>9.4164972457492696E-2</v>
      </c>
      <c r="Y89" s="14">
        <v>5.8698383335550601E-2</v>
      </c>
      <c r="Z89" s="14">
        <v>0.11686326211232401</v>
      </c>
      <c r="AA89" s="14">
        <v>0.117191484991526</v>
      </c>
      <c r="AB89" s="14">
        <v>6.41377261492551E-2</v>
      </c>
      <c r="AC89" s="14">
        <v>6.3128211318928498E-2</v>
      </c>
      <c r="AD89" s="14">
        <v>0.107665082942836</v>
      </c>
      <c r="AE89" s="14"/>
      <c r="AF89" s="14">
        <v>0.113405569750475</v>
      </c>
      <c r="AG89" s="14">
        <v>0.102092404040242</v>
      </c>
      <c r="AH89" s="14">
        <v>9.7683144593789406E-2</v>
      </c>
      <c r="AI89" s="14">
        <v>9.5398715181330196E-2</v>
      </c>
      <c r="AJ89" s="14">
        <v>1.7309645350760398E-2</v>
      </c>
      <c r="AK89" s="14"/>
      <c r="AL89" s="14">
        <v>9.6353421018004801E-2</v>
      </c>
      <c r="AM89" s="14">
        <v>0.14162501006066999</v>
      </c>
      <c r="AN89" s="14">
        <v>0</v>
      </c>
      <c r="AO89" s="14"/>
      <c r="AP89" s="14">
        <v>9.5609037051816795E-2</v>
      </c>
      <c r="AQ89" s="14">
        <v>9.4982916616862603E-2</v>
      </c>
      <c r="AR89" s="14"/>
      <c r="AS89" s="14">
        <v>9.7511752163971496E-2</v>
      </c>
      <c r="AT89" s="14">
        <v>9.5093667145578098E-2</v>
      </c>
      <c r="AU89" s="14"/>
      <c r="AV89" s="14">
        <v>0.11139118392915801</v>
      </c>
      <c r="AW89" s="14">
        <v>8.7435097123403804E-2</v>
      </c>
      <c r="AX89" s="14"/>
      <c r="AY89" s="14">
        <v>0.102465990701799</v>
      </c>
      <c r="AZ89" s="14">
        <v>0.106566954951042</v>
      </c>
      <c r="BA89" s="14"/>
      <c r="BB89" s="14">
        <v>9.1428602420316502E-2</v>
      </c>
      <c r="BC89" s="14">
        <v>0.114227313649114</v>
      </c>
    </row>
    <row r="90" spans="2:55" x14ac:dyDescent="0.35">
      <c r="B90" t="s">
        <v>76</v>
      </c>
      <c r="C90" s="14">
        <v>0.20138627643464599</v>
      </c>
      <c r="D90" s="14">
        <v>0.15642536520522499</v>
      </c>
      <c r="E90" s="14">
        <v>0.245882091942212</v>
      </c>
      <c r="F90" s="14"/>
      <c r="G90" s="14">
        <v>0.204940370268204</v>
      </c>
      <c r="H90" s="14">
        <v>0.19599667394432499</v>
      </c>
      <c r="I90" s="14">
        <v>0.25575516899186002</v>
      </c>
      <c r="J90" s="14">
        <v>0.18757912382526901</v>
      </c>
      <c r="K90" s="14">
        <v>0.17197862140350101</v>
      </c>
      <c r="L90" s="14">
        <v>0.19018208848576601</v>
      </c>
      <c r="M90" s="14"/>
      <c r="N90" s="14">
        <v>0.223390214452099</v>
      </c>
      <c r="O90" s="14">
        <v>0.20335797915800499</v>
      </c>
      <c r="P90" s="14">
        <v>0.20378426959266199</v>
      </c>
      <c r="Q90" s="14">
        <v>0.175076720295682</v>
      </c>
      <c r="R90" s="14"/>
      <c r="S90" s="14">
        <v>0.149311424810154</v>
      </c>
      <c r="T90" s="14">
        <v>0.175234902432338</v>
      </c>
      <c r="U90" s="14">
        <v>0.22656998813648099</v>
      </c>
      <c r="V90" s="14">
        <v>0.183785923580912</v>
      </c>
      <c r="W90" s="14">
        <v>0.25071516213438699</v>
      </c>
      <c r="X90" s="14">
        <v>0.27769286502796903</v>
      </c>
      <c r="Y90" s="14">
        <v>0.23134140765344599</v>
      </c>
      <c r="Z90" s="14">
        <v>0.17201863351576099</v>
      </c>
      <c r="AA90" s="14">
        <v>0.223987280229349</v>
      </c>
      <c r="AB90" s="14">
        <v>0.16191747875537299</v>
      </c>
      <c r="AC90" s="14">
        <v>0.213829295499885</v>
      </c>
      <c r="AD90" s="14">
        <v>0.17393372565656101</v>
      </c>
      <c r="AE90" s="14"/>
      <c r="AF90" s="14">
        <v>0.212005664518091</v>
      </c>
      <c r="AG90" s="14">
        <v>0.190854498383183</v>
      </c>
      <c r="AH90" s="14">
        <v>0.14338379193020101</v>
      </c>
      <c r="AI90" s="14">
        <v>0.244111532073159</v>
      </c>
      <c r="AJ90" s="14">
        <v>0.246434271054705</v>
      </c>
      <c r="AK90" s="14"/>
      <c r="AL90" s="14">
        <v>0.22438839555717999</v>
      </c>
      <c r="AM90" s="14">
        <v>0.113894011131201</v>
      </c>
      <c r="AN90" s="14">
        <v>2.5764098718324999E-2</v>
      </c>
      <c r="AO90" s="14"/>
      <c r="AP90" s="14">
        <v>0.20969413414333599</v>
      </c>
      <c r="AQ90" s="14">
        <v>0.19839479650747299</v>
      </c>
      <c r="AR90" s="14"/>
      <c r="AS90" s="14">
        <v>0.200459590473614</v>
      </c>
      <c r="AT90" s="14">
        <v>0.20105497259674901</v>
      </c>
      <c r="AU90" s="14"/>
      <c r="AV90" s="14">
        <v>0.24368992675543599</v>
      </c>
      <c r="AW90" s="14">
        <v>0.188635918670987</v>
      </c>
      <c r="AX90" s="14"/>
      <c r="AY90" s="14">
        <v>0.200321016184171</v>
      </c>
      <c r="AZ90" s="14">
        <v>0.226927929229744</v>
      </c>
      <c r="BA90" s="14"/>
      <c r="BB90" s="14">
        <v>0.202291087206695</v>
      </c>
      <c r="BC90" s="14">
        <v>0.22117807063242301</v>
      </c>
    </row>
    <row r="91" spans="2:55" x14ac:dyDescent="0.35">
      <c r="B91" t="s">
        <v>77</v>
      </c>
      <c r="C91" s="14">
        <v>9.3417194671332596E-2</v>
      </c>
      <c r="D91" s="14">
        <v>7.4394208597560296E-2</v>
      </c>
      <c r="E91" s="14">
        <v>0.112267563109511</v>
      </c>
      <c r="F91" s="14"/>
      <c r="G91" s="14">
        <v>6.21623208247543E-2</v>
      </c>
      <c r="H91" s="14">
        <v>7.2298995878612798E-2</v>
      </c>
      <c r="I91" s="14">
        <v>9.3822186171076599E-2</v>
      </c>
      <c r="J91" s="14">
        <v>9.5481487975682094E-2</v>
      </c>
      <c r="K91" s="14">
        <v>0.11986766406881399</v>
      </c>
      <c r="L91" s="14">
        <v>0.11163827250789</v>
      </c>
      <c r="M91" s="14"/>
      <c r="N91" s="14">
        <v>8.38575377896425E-2</v>
      </c>
      <c r="O91" s="14">
        <v>0.100690014519355</v>
      </c>
      <c r="P91" s="14">
        <v>0.10569212756327601</v>
      </c>
      <c r="Q91" s="14">
        <v>8.4210846906029604E-2</v>
      </c>
      <c r="R91" s="14"/>
      <c r="S91" s="14">
        <v>6.5626517740110898E-2</v>
      </c>
      <c r="T91" s="14">
        <v>0.100250950566629</v>
      </c>
      <c r="U91" s="14">
        <v>7.3225956814732901E-2</v>
      </c>
      <c r="V91" s="14">
        <v>0.132590765639471</v>
      </c>
      <c r="W91" s="14">
        <v>7.9791544972685993E-2</v>
      </c>
      <c r="X91" s="14">
        <v>9.9717141599519596E-2</v>
      </c>
      <c r="Y91" s="14">
        <v>8.8904206100570204E-2</v>
      </c>
      <c r="Z91" s="14">
        <v>0.15683726199589099</v>
      </c>
      <c r="AA91" s="14">
        <v>8.5966530331358496E-2</v>
      </c>
      <c r="AB91" s="14">
        <v>9.8387739315043396E-2</v>
      </c>
      <c r="AC91" s="14">
        <v>0.1127566136986</v>
      </c>
      <c r="AD91" s="14">
        <v>5.0443258960541998E-2</v>
      </c>
      <c r="AE91" s="14"/>
      <c r="AF91" s="14">
        <v>0.11566347226713999</v>
      </c>
      <c r="AG91" s="14">
        <v>8.6944084556700704E-2</v>
      </c>
      <c r="AH91" s="14">
        <v>8.5718555391232798E-2</v>
      </c>
      <c r="AI91" s="14">
        <v>0.11165740154570999</v>
      </c>
      <c r="AJ91" s="14">
        <v>0.114475140518179</v>
      </c>
      <c r="AK91" s="14"/>
      <c r="AL91" s="14">
        <v>0.10566854278097899</v>
      </c>
      <c r="AM91" s="14">
        <v>3.8403320108393299E-2</v>
      </c>
      <c r="AN91" s="14">
        <v>1.4765422902587399E-2</v>
      </c>
      <c r="AO91" s="14"/>
      <c r="AP91" s="14">
        <v>8.1606202900049801E-2</v>
      </c>
      <c r="AQ91" s="14">
        <v>0.103116409470763</v>
      </c>
      <c r="AR91" s="14"/>
      <c r="AS91" s="14">
        <v>8.7457126198273005E-2</v>
      </c>
      <c r="AT91" s="14">
        <v>0.10370420276020401</v>
      </c>
      <c r="AU91" s="14"/>
      <c r="AV91" s="14">
        <v>7.4890132795629505E-2</v>
      </c>
      <c r="AW91" s="14">
        <v>0.10005911746773399</v>
      </c>
      <c r="AX91" s="14"/>
      <c r="AY91" s="14">
        <v>9.0358894169855195E-2</v>
      </c>
      <c r="AZ91" s="14">
        <v>0.114520238494591</v>
      </c>
      <c r="BA91" s="14"/>
      <c r="BB91" s="14">
        <v>9.0485553706420002E-2</v>
      </c>
      <c r="BC91" s="14">
        <v>9.4026234021005795E-2</v>
      </c>
    </row>
    <row r="92" spans="2:55" x14ac:dyDescent="0.35">
      <c r="B92" t="s">
        <v>78</v>
      </c>
      <c r="C92" s="14">
        <v>0.135956670265973</v>
      </c>
      <c r="D92" s="14">
        <v>0.13670717955335401</v>
      </c>
      <c r="E92" s="14">
        <v>0.13562395474879901</v>
      </c>
      <c r="F92" s="14"/>
      <c r="G92" s="14">
        <v>9.4921295237363396E-2</v>
      </c>
      <c r="H92" s="14">
        <v>0.10713072173738</v>
      </c>
      <c r="I92" s="14">
        <v>0.130801409488812</v>
      </c>
      <c r="J92" s="14">
        <v>0.203355607195051</v>
      </c>
      <c r="K92" s="14">
        <v>0.127345945403324</v>
      </c>
      <c r="L92" s="14">
        <v>0.14185516564633199</v>
      </c>
      <c r="M92" s="14"/>
      <c r="N92" s="14">
        <v>0.123524855542922</v>
      </c>
      <c r="O92" s="14">
        <v>0.15521011394156101</v>
      </c>
      <c r="P92" s="14">
        <v>0.119760655960057</v>
      </c>
      <c r="Q92" s="14">
        <v>0.14467116202852501</v>
      </c>
      <c r="R92" s="14"/>
      <c r="S92" s="14">
        <v>0.115493457949097</v>
      </c>
      <c r="T92" s="14">
        <v>0.15408588636821899</v>
      </c>
      <c r="U92" s="14">
        <v>0.15071003991062601</v>
      </c>
      <c r="V92" s="14">
        <v>0.12901134454875399</v>
      </c>
      <c r="W92" s="14">
        <v>0.13904018439107599</v>
      </c>
      <c r="X92" s="14">
        <v>9.5989192527915795E-2</v>
      </c>
      <c r="Y92" s="14">
        <v>0.16640883096133999</v>
      </c>
      <c r="Z92" s="14">
        <v>0.13362057503903099</v>
      </c>
      <c r="AA92" s="14">
        <v>0.13660315562338701</v>
      </c>
      <c r="AB92" s="14">
        <v>0.16390878598181099</v>
      </c>
      <c r="AC92" s="14">
        <v>0.108045771565104</v>
      </c>
      <c r="AD92" s="14">
        <v>0.129416936116625</v>
      </c>
      <c r="AE92" s="14"/>
      <c r="AF92" s="14">
        <v>0.12819546456660499</v>
      </c>
      <c r="AG92" s="14">
        <v>0.14062802770785199</v>
      </c>
      <c r="AH92" s="14">
        <v>0.15350900250433999</v>
      </c>
      <c r="AI92" s="14">
        <v>0.115564220563267</v>
      </c>
      <c r="AJ92" s="14">
        <v>0.11200167927438601</v>
      </c>
      <c r="AK92" s="14"/>
      <c r="AL92" s="14">
        <v>0.15319494194323</v>
      </c>
      <c r="AM92" s="14">
        <v>3.0796394415731201E-2</v>
      </c>
      <c r="AN92" s="14">
        <v>7.4396509088508603E-2</v>
      </c>
      <c r="AO92" s="14"/>
      <c r="AP92" s="14">
        <v>0.14167552620288501</v>
      </c>
      <c r="AQ92" s="14">
        <v>0.13443534286262299</v>
      </c>
      <c r="AR92" s="14"/>
      <c r="AS92" s="14">
        <v>0.135068717348167</v>
      </c>
      <c r="AT92" s="14">
        <v>0.136039625918842</v>
      </c>
      <c r="AU92" s="14"/>
      <c r="AV92" s="14">
        <v>0.105334423238875</v>
      </c>
      <c r="AW92" s="14">
        <v>0.14245885705514799</v>
      </c>
      <c r="AX92" s="14"/>
      <c r="AY92" s="14">
        <v>0.13309227379300501</v>
      </c>
      <c r="AZ92" s="14">
        <v>0.167214388410903</v>
      </c>
      <c r="BA92" s="14"/>
      <c r="BB92" s="14">
        <v>0.12630659571636499</v>
      </c>
      <c r="BC92" s="14">
        <v>0.159449688653623</v>
      </c>
    </row>
    <row r="93" spans="2:55" x14ac:dyDescent="0.35">
      <c r="B93" t="s">
        <v>89</v>
      </c>
      <c r="C93" s="14">
        <v>0.32721631256856099</v>
      </c>
      <c r="D93" s="14">
        <v>0.39509997736320601</v>
      </c>
      <c r="E93" s="14">
        <v>0.25894967105646199</v>
      </c>
      <c r="F93" s="14"/>
      <c r="G93" s="14">
        <v>0.168265884988333</v>
      </c>
      <c r="H93" s="14">
        <v>0.201185165845227</v>
      </c>
      <c r="I93" s="14">
        <v>0.23657365891609</v>
      </c>
      <c r="J93" s="14">
        <v>0.359637819879499</v>
      </c>
      <c r="K93" s="14">
        <v>0.44833068277770899</v>
      </c>
      <c r="L93" s="14">
        <v>0.50169548832466904</v>
      </c>
      <c r="M93" s="14"/>
      <c r="N93" s="14">
        <v>0.28693396608982402</v>
      </c>
      <c r="O93" s="14">
        <v>0.29347209132697</v>
      </c>
      <c r="P93" s="14">
        <v>0.31446391742570901</v>
      </c>
      <c r="Q93" s="14">
        <v>0.41569579700081299</v>
      </c>
      <c r="R93" s="14"/>
      <c r="S93" s="14">
        <v>0.237433902176936</v>
      </c>
      <c r="T93" s="14">
        <v>0.42836855064510898</v>
      </c>
      <c r="U93" s="14">
        <v>0.38421927733809302</v>
      </c>
      <c r="V93" s="14">
        <v>0.35226415355609703</v>
      </c>
      <c r="W93" s="14">
        <v>0.31298903689249302</v>
      </c>
      <c r="X93" s="14">
        <v>0.26404039838440302</v>
      </c>
      <c r="Y93" s="14">
        <v>0.33891630356553998</v>
      </c>
      <c r="Z93" s="14">
        <v>0.28082455563039499</v>
      </c>
      <c r="AA93" s="14">
        <v>0.24138558851518499</v>
      </c>
      <c r="AB93" s="14">
        <v>0.372421371244059</v>
      </c>
      <c r="AC93" s="14">
        <v>0.39883515029302702</v>
      </c>
      <c r="AD93" s="14">
        <v>0.39355180420677</v>
      </c>
      <c r="AE93" s="14"/>
      <c r="AF93" s="14">
        <v>0.31672440216660502</v>
      </c>
      <c r="AG93" s="14">
        <v>0.27457712255799799</v>
      </c>
      <c r="AH93" s="14">
        <v>0.41578947825192603</v>
      </c>
      <c r="AI93" s="14">
        <v>0.32067757079096598</v>
      </c>
      <c r="AJ93" s="14">
        <v>0.288412005647327</v>
      </c>
      <c r="AK93" s="14"/>
      <c r="AL93" s="14">
        <v>0.32086829813464501</v>
      </c>
      <c r="AM93" s="14">
        <v>6.3478139743571096E-2</v>
      </c>
      <c r="AN93" s="14">
        <v>0.88507396929057902</v>
      </c>
      <c r="AO93" s="14"/>
      <c r="AP93" s="14">
        <v>0.322801987010433</v>
      </c>
      <c r="AQ93" s="14">
        <v>0.33124256038983302</v>
      </c>
      <c r="AR93" s="14"/>
      <c r="AS93" s="14">
        <v>0.30964857691126102</v>
      </c>
      <c r="AT93" s="14">
        <v>0.35812009926069399</v>
      </c>
      <c r="AU93" s="14"/>
      <c r="AV93" s="14">
        <v>0.174303602464881</v>
      </c>
      <c r="AW93" s="14">
        <v>0.38146742116827698</v>
      </c>
      <c r="AX93" s="14"/>
      <c r="AY93" s="14">
        <v>0.30016654641442903</v>
      </c>
      <c r="AZ93" s="14">
        <v>0.34648574430297102</v>
      </c>
      <c r="BA93" s="14"/>
      <c r="BB93" s="14">
        <v>0.320126048353024</v>
      </c>
      <c r="BC93" s="14">
        <v>0.34729950968096002</v>
      </c>
    </row>
    <row r="94" spans="2:55" x14ac:dyDescent="0.35">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row>
    <row r="95" spans="2:55" x14ac:dyDescent="0.35">
      <c r="B95" s="6" t="s">
        <v>92</v>
      </c>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row>
    <row r="96" spans="2:55" x14ac:dyDescent="0.35">
      <c r="B96" s="21" t="s">
        <v>82</v>
      </c>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row>
    <row r="97" spans="2:55" x14ac:dyDescent="0.35">
      <c r="B97" t="s">
        <v>71</v>
      </c>
      <c r="C97" s="14">
        <v>8.9545312856961299E-3</v>
      </c>
      <c r="D97" s="14">
        <v>1.04228773989163E-2</v>
      </c>
      <c r="E97" s="14">
        <v>7.5470853166265403E-3</v>
      </c>
      <c r="F97" s="14"/>
      <c r="G97" s="14">
        <v>9.7486529576587596E-3</v>
      </c>
      <c r="H97" s="14">
        <v>2.2424762041555101E-2</v>
      </c>
      <c r="I97" s="14">
        <v>1.8520037876549499E-2</v>
      </c>
      <c r="J97" s="14">
        <v>0</v>
      </c>
      <c r="K97" s="14">
        <v>0</v>
      </c>
      <c r="L97" s="14">
        <v>2.91355339233678E-3</v>
      </c>
      <c r="M97" s="14"/>
      <c r="N97" s="14">
        <v>2.09552055917877E-2</v>
      </c>
      <c r="O97" s="14">
        <v>0</v>
      </c>
      <c r="P97" s="14">
        <v>9.6378239867122295E-3</v>
      </c>
      <c r="Q97" s="14">
        <v>4.780886087893E-3</v>
      </c>
      <c r="R97" s="14"/>
      <c r="S97" s="14">
        <v>2.3746670468379201E-2</v>
      </c>
      <c r="T97" s="14">
        <v>8.6669607489573697E-3</v>
      </c>
      <c r="U97" s="14">
        <v>0</v>
      </c>
      <c r="V97" s="14">
        <v>0</v>
      </c>
      <c r="W97" s="14">
        <v>1.4374006038496199E-2</v>
      </c>
      <c r="X97" s="14">
        <v>9.4995035257738301E-3</v>
      </c>
      <c r="Y97" s="14">
        <v>0</v>
      </c>
      <c r="Z97" s="14">
        <v>1.08966973267634E-2</v>
      </c>
      <c r="AA97" s="14">
        <v>2.0042113990608498E-2</v>
      </c>
      <c r="AB97" s="14">
        <v>0</v>
      </c>
      <c r="AC97" s="14">
        <v>0</v>
      </c>
      <c r="AD97" s="14">
        <v>0</v>
      </c>
      <c r="AE97" s="14"/>
      <c r="AF97" s="14">
        <v>1.29364943549079E-2</v>
      </c>
      <c r="AG97" s="14">
        <v>8.8288206790174892E-3</v>
      </c>
      <c r="AH97" s="14">
        <v>1.71934091801191E-2</v>
      </c>
      <c r="AI97" s="14">
        <v>3.0990504363687102E-3</v>
      </c>
      <c r="AJ97" s="14">
        <v>1.8285596295304799E-2</v>
      </c>
      <c r="AK97" s="14"/>
      <c r="AL97" s="14">
        <v>5.8218289527617903E-4</v>
      </c>
      <c r="AM97" s="14">
        <v>8.1987259634708307E-2</v>
      </c>
      <c r="AN97" s="14">
        <v>0</v>
      </c>
      <c r="AO97" s="14"/>
      <c r="AP97" s="14">
        <v>1.3148339755865801E-2</v>
      </c>
      <c r="AQ97" s="14">
        <v>5.7464618849080301E-3</v>
      </c>
      <c r="AR97" s="14"/>
      <c r="AS97" s="14">
        <v>9.6569087797213193E-3</v>
      </c>
      <c r="AT97" s="14">
        <v>7.0840842151854502E-3</v>
      </c>
      <c r="AU97" s="14"/>
      <c r="AV97" s="14">
        <v>2.2990182562106502E-2</v>
      </c>
      <c r="AW97" s="14">
        <v>4.1368851889027397E-3</v>
      </c>
      <c r="AX97" s="14"/>
      <c r="AY97" s="14">
        <v>1.2523393397163201E-2</v>
      </c>
      <c r="AZ97" s="14">
        <v>0</v>
      </c>
      <c r="BA97" s="14"/>
      <c r="BB97" s="14">
        <v>1.29031776520765E-2</v>
      </c>
      <c r="BC97" s="14">
        <v>0</v>
      </c>
    </row>
    <row r="98" spans="2:55" x14ac:dyDescent="0.35">
      <c r="B98" t="s">
        <v>72</v>
      </c>
      <c r="C98" s="14">
        <v>2.6896853909018401E-2</v>
      </c>
      <c r="D98" s="14">
        <v>3.7330210253306899E-2</v>
      </c>
      <c r="E98" s="14">
        <v>1.6788124641301999E-2</v>
      </c>
      <c r="F98" s="14"/>
      <c r="G98" s="14">
        <v>8.3439018738421897E-2</v>
      </c>
      <c r="H98" s="14">
        <v>4.8174934140700301E-2</v>
      </c>
      <c r="I98" s="14">
        <v>2.4170226441112701E-2</v>
      </c>
      <c r="J98" s="14">
        <v>2.37537747502034E-3</v>
      </c>
      <c r="K98" s="14">
        <v>9.0431384827811198E-3</v>
      </c>
      <c r="L98" s="14">
        <v>6.1973915796852304E-3</v>
      </c>
      <c r="M98" s="14"/>
      <c r="N98" s="14">
        <v>4.2209657787673403E-2</v>
      </c>
      <c r="O98" s="14">
        <v>2.09961362479727E-2</v>
      </c>
      <c r="P98" s="14">
        <v>2.9114635793216801E-2</v>
      </c>
      <c r="Q98" s="14">
        <v>1.4766735923804701E-2</v>
      </c>
      <c r="R98" s="14"/>
      <c r="S98" s="14">
        <v>1.7214221567683E-2</v>
      </c>
      <c r="T98" s="14">
        <v>1.52685309653585E-2</v>
      </c>
      <c r="U98" s="14">
        <v>2.3959875946756599E-2</v>
      </c>
      <c r="V98" s="14">
        <v>4.1976122373169798E-2</v>
      </c>
      <c r="W98" s="14">
        <v>3.56302462171698E-2</v>
      </c>
      <c r="X98" s="14">
        <v>1.7718134669001299E-2</v>
      </c>
      <c r="Y98" s="14">
        <v>1.9014332143997899E-2</v>
      </c>
      <c r="Z98" s="14">
        <v>3.7086406670886501E-2</v>
      </c>
      <c r="AA98" s="14">
        <v>5.1150918402956803E-2</v>
      </c>
      <c r="AB98" s="14">
        <v>1.28998557754445E-2</v>
      </c>
      <c r="AC98" s="14">
        <v>1.81077530576924E-2</v>
      </c>
      <c r="AD98" s="14">
        <v>6.6747319034930197E-2</v>
      </c>
      <c r="AE98" s="14"/>
      <c r="AF98" s="14">
        <v>1.18945217540908E-2</v>
      </c>
      <c r="AG98" s="14">
        <v>4.94655410789758E-2</v>
      </c>
      <c r="AH98" s="14">
        <v>5.6028329312621796E-3</v>
      </c>
      <c r="AI98" s="14">
        <v>3.0771942513880601E-2</v>
      </c>
      <c r="AJ98" s="14">
        <v>1.7088211897866599E-2</v>
      </c>
      <c r="AK98" s="14"/>
      <c r="AL98" s="14">
        <v>1.63331366074074E-2</v>
      </c>
      <c r="AM98" s="14">
        <v>0.127860678780222</v>
      </c>
      <c r="AN98" s="14">
        <v>0</v>
      </c>
      <c r="AO98" s="14"/>
      <c r="AP98" s="14">
        <v>2.1051111354868299E-2</v>
      </c>
      <c r="AQ98" s="14">
        <v>2.8715947970504099E-2</v>
      </c>
      <c r="AR98" s="14"/>
      <c r="AS98" s="14">
        <v>2.8988187583452701E-2</v>
      </c>
      <c r="AT98" s="14">
        <v>1.6686846614316402E-2</v>
      </c>
      <c r="AU98" s="14"/>
      <c r="AV98" s="14">
        <v>5.6955161025284098E-2</v>
      </c>
      <c r="AW98" s="14">
        <v>1.4476433262187E-2</v>
      </c>
      <c r="AX98" s="14"/>
      <c r="AY98" s="14">
        <v>3.2465025508712102E-2</v>
      </c>
      <c r="AZ98" s="14">
        <v>2.0146124929776001E-2</v>
      </c>
      <c r="BA98" s="14"/>
      <c r="BB98" s="14">
        <v>3.28057121686317E-2</v>
      </c>
      <c r="BC98" s="14">
        <v>1.5573989273605499E-2</v>
      </c>
    </row>
    <row r="99" spans="2:55" x14ac:dyDescent="0.35">
      <c r="B99" t="s">
        <v>73</v>
      </c>
      <c r="C99" s="14">
        <v>5.0402284560624601E-2</v>
      </c>
      <c r="D99" s="14">
        <v>6.4252659670148995E-2</v>
      </c>
      <c r="E99" s="14">
        <v>3.7026108269321498E-2</v>
      </c>
      <c r="F99" s="14"/>
      <c r="G99" s="14">
        <v>8.6366796334267207E-2</v>
      </c>
      <c r="H99" s="14">
        <v>0.110609652405786</v>
      </c>
      <c r="I99" s="14">
        <v>5.9996279609901899E-2</v>
      </c>
      <c r="J99" s="14">
        <v>2.5527813480706901E-2</v>
      </c>
      <c r="K99" s="14">
        <v>1.98981263340142E-2</v>
      </c>
      <c r="L99" s="14">
        <v>1.02085699559451E-2</v>
      </c>
      <c r="M99" s="14"/>
      <c r="N99" s="14">
        <v>8.7564244885709894E-2</v>
      </c>
      <c r="O99" s="14">
        <v>4.5642955742106701E-2</v>
      </c>
      <c r="P99" s="14">
        <v>4.24032631379863E-2</v>
      </c>
      <c r="Q99" s="14">
        <v>2.2663439873968801E-2</v>
      </c>
      <c r="R99" s="14"/>
      <c r="S99" s="14">
        <v>0.118007591187421</v>
      </c>
      <c r="T99" s="14">
        <v>3.1674191332168498E-2</v>
      </c>
      <c r="U99" s="14">
        <v>1.3173823503396799E-2</v>
      </c>
      <c r="V99" s="14">
        <v>4.7758729834085502E-2</v>
      </c>
      <c r="W99" s="14">
        <v>3.8991932569138701E-2</v>
      </c>
      <c r="X99" s="14">
        <v>3.5994484733694897E-2</v>
      </c>
      <c r="Y99" s="14">
        <v>3.2002176294302097E-2</v>
      </c>
      <c r="Z99" s="14">
        <v>2.3200918309985E-2</v>
      </c>
      <c r="AA99" s="14">
        <v>4.9167999543409398E-2</v>
      </c>
      <c r="AB99" s="14">
        <v>5.2683671575499399E-2</v>
      </c>
      <c r="AC99" s="14">
        <v>5.45659214043063E-2</v>
      </c>
      <c r="AD99" s="14">
        <v>6.9109902909983104E-2</v>
      </c>
      <c r="AE99" s="14"/>
      <c r="AF99" s="14">
        <v>4.9728428309313601E-2</v>
      </c>
      <c r="AG99" s="14">
        <v>6.5549696763801596E-2</v>
      </c>
      <c r="AH99" s="14">
        <v>3.6956215051692602E-2</v>
      </c>
      <c r="AI99" s="14">
        <v>4.3010925544807399E-2</v>
      </c>
      <c r="AJ99" s="14">
        <v>3.3050058632304903E-2</v>
      </c>
      <c r="AK99" s="14"/>
      <c r="AL99" s="14">
        <v>3.6969531659794497E-2</v>
      </c>
      <c r="AM99" s="14">
        <v>0.178415604893298</v>
      </c>
      <c r="AN99" s="14">
        <v>1.6857961481006E-2</v>
      </c>
      <c r="AO99" s="14"/>
      <c r="AP99" s="14">
        <v>5.8815702562931199E-2</v>
      </c>
      <c r="AQ99" s="14">
        <v>3.8829382940573198E-2</v>
      </c>
      <c r="AR99" s="14"/>
      <c r="AS99" s="14">
        <v>6.6285866485954706E-2</v>
      </c>
      <c r="AT99" s="14">
        <v>2.7708434436773399E-2</v>
      </c>
      <c r="AU99" s="14"/>
      <c r="AV99" s="14">
        <v>0.11125458011511</v>
      </c>
      <c r="AW99" s="14">
        <v>3.25478069015223E-2</v>
      </c>
      <c r="AX99" s="14"/>
      <c r="AY99" s="14">
        <v>5.9439610071284198E-2</v>
      </c>
      <c r="AZ99" s="14">
        <v>1.67599165451848E-2</v>
      </c>
      <c r="BA99" s="14"/>
      <c r="BB99" s="14">
        <v>5.77369109466895E-2</v>
      </c>
      <c r="BC99" s="14">
        <v>2.0549573282720099E-2</v>
      </c>
    </row>
    <row r="100" spans="2:55" x14ac:dyDescent="0.35">
      <c r="B100" t="s">
        <v>74</v>
      </c>
      <c r="C100" s="14">
        <v>5.5126531999228401E-2</v>
      </c>
      <c r="D100" s="14">
        <v>6.3779362703932904E-2</v>
      </c>
      <c r="E100" s="14">
        <v>4.6839521054707102E-2</v>
      </c>
      <c r="F100" s="14"/>
      <c r="G100" s="14">
        <v>0.135511561278369</v>
      </c>
      <c r="H100" s="14">
        <v>0.10536600413591</v>
      </c>
      <c r="I100" s="14">
        <v>6.17956299355076E-2</v>
      </c>
      <c r="J100" s="14">
        <v>1.3411673513090199E-2</v>
      </c>
      <c r="K100" s="14">
        <v>1.8122765496203098E-2</v>
      </c>
      <c r="L100" s="14">
        <v>1.41296281069247E-2</v>
      </c>
      <c r="M100" s="14"/>
      <c r="N100" s="14">
        <v>6.2499350168791601E-2</v>
      </c>
      <c r="O100" s="14">
        <v>6.0446456103698497E-2</v>
      </c>
      <c r="P100" s="14">
        <v>7.6580938151155103E-2</v>
      </c>
      <c r="Q100" s="14">
        <v>2.3221756723154099E-2</v>
      </c>
      <c r="R100" s="14"/>
      <c r="S100" s="14">
        <v>0.10848300134031399</v>
      </c>
      <c r="T100" s="14">
        <v>2.9659353432860601E-2</v>
      </c>
      <c r="U100" s="14">
        <v>4.8992385838920897E-2</v>
      </c>
      <c r="V100" s="14">
        <v>3.4371895019536698E-2</v>
      </c>
      <c r="W100" s="14">
        <v>5.5263091333556801E-2</v>
      </c>
      <c r="X100" s="14">
        <v>5.3505347497226498E-2</v>
      </c>
      <c r="Y100" s="14">
        <v>3.9821711206820799E-2</v>
      </c>
      <c r="Z100" s="14">
        <v>2.8863179391102799E-2</v>
      </c>
      <c r="AA100" s="14">
        <v>5.8257177640985397E-2</v>
      </c>
      <c r="AB100" s="14">
        <v>7.4630101156842502E-2</v>
      </c>
      <c r="AC100" s="14">
        <v>3.8315277102068203E-2</v>
      </c>
      <c r="AD100" s="14">
        <v>3.4004257879727898E-2</v>
      </c>
      <c r="AE100" s="14"/>
      <c r="AF100" s="14">
        <v>6.1459881851431197E-2</v>
      </c>
      <c r="AG100" s="14">
        <v>7.5416295760913105E-2</v>
      </c>
      <c r="AH100" s="14">
        <v>3.88780681734852E-2</v>
      </c>
      <c r="AI100" s="14">
        <v>4.8112074314013702E-2</v>
      </c>
      <c r="AJ100" s="14">
        <v>2.7188554796745801E-2</v>
      </c>
      <c r="AK100" s="14"/>
      <c r="AL100" s="14">
        <v>5.3322546512746302E-2</v>
      </c>
      <c r="AM100" s="14">
        <v>9.6633416064051694E-2</v>
      </c>
      <c r="AN100" s="14">
        <v>7.5979062840659303E-3</v>
      </c>
      <c r="AO100" s="14"/>
      <c r="AP100" s="14">
        <v>4.6447758927375703E-2</v>
      </c>
      <c r="AQ100" s="14">
        <v>6.2175335737157902E-2</v>
      </c>
      <c r="AR100" s="14"/>
      <c r="AS100" s="14">
        <v>6.2744183054205802E-2</v>
      </c>
      <c r="AT100" s="14">
        <v>4.3231002274653797E-2</v>
      </c>
      <c r="AU100" s="14"/>
      <c r="AV100" s="14">
        <v>0.10640837168239201</v>
      </c>
      <c r="AW100" s="14">
        <v>3.7037617937386302E-2</v>
      </c>
      <c r="AX100" s="14"/>
      <c r="AY100" s="14">
        <v>6.8520635366298696E-2</v>
      </c>
      <c r="AZ100" s="14">
        <v>1.9767936055015398E-2</v>
      </c>
      <c r="BA100" s="14"/>
      <c r="BB100" s="14">
        <v>6.4481769556233706E-2</v>
      </c>
      <c r="BC100" s="14">
        <v>1.6978996098352701E-2</v>
      </c>
    </row>
    <row r="101" spans="2:55" x14ac:dyDescent="0.35">
      <c r="B101" t="s">
        <v>75</v>
      </c>
      <c r="C101" s="14">
        <v>6.8752850170111193E-2</v>
      </c>
      <c r="D101" s="14">
        <v>6.3160868062299896E-2</v>
      </c>
      <c r="E101" s="14">
        <v>7.4415616959906797E-2</v>
      </c>
      <c r="F101" s="14"/>
      <c r="G101" s="14">
        <v>7.6284096989139905E-2</v>
      </c>
      <c r="H101" s="14">
        <v>0.104966454144388</v>
      </c>
      <c r="I101" s="14">
        <v>7.3993239257719098E-2</v>
      </c>
      <c r="J101" s="14">
        <v>5.2252063522287402E-2</v>
      </c>
      <c r="K101" s="14">
        <v>7.0513420027949206E-2</v>
      </c>
      <c r="L101" s="14">
        <v>4.2103885173594903E-2</v>
      </c>
      <c r="M101" s="14"/>
      <c r="N101" s="14">
        <v>9.47596339653035E-2</v>
      </c>
      <c r="O101" s="14">
        <v>6.2565686869192103E-2</v>
      </c>
      <c r="P101" s="14">
        <v>4.8674940607094999E-2</v>
      </c>
      <c r="Q101" s="14">
        <v>6.5300862562009898E-2</v>
      </c>
      <c r="R101" s="14"/>
      <c r="S101" s="14">
        <v>0.106145172296559</v>
      </c>
      <c r="T101" s="14">
        <v>5.8496914232980098E-2</v>
      </c>
      <c r="U101" s="14">
        <v>3.42945113072399E-2</v>
      </c>
      <c r="V101" s="14">
        <v>5.50486264701847E-2</v>
      </c>
      <c r="W101" s="14">
        <v>4.75301872188892E-2</v>
      </c>
      <c r="X101" s="14">
        <v>7.4678064637562394E-2</v>
      </c>
      <c r="Y101" s="14">
        <v>5.2318418322887E-2</v>
      </c>
      <c r="Z101" s="14">
        <v>7.3297738346846206E-2</v>
      </c>
      <c r="AA101" s="14">
        <v>8.6791251298908398E-2</v>
      </c>
      <c r="AB101" s="14">
        <v>6.46147122161458E-2</v>
      </c>
      <c r="AC101" s="14">
        <v>4.4703134921292097E-2</v>
      </c>
      <c r="AD101" s="14">
        <v>0.12687904831063199</v>
      </c>
      <c r="AE101" s="14"/>
      <c r="AF101" s="14">
        <v>7.8543696710683897E-2</v>
      </c>
      <c r="AG101" s="14">
        <v>7.9049367322157504E-2</v>
      </c>
      <c r="AH101" s="14">
        <v>8.3013344219079702E-2</v>
      </c>
      <c r="AI101" s="14">
        <v>4.0397955608635898E-2</v>
      </c>
      <c r="AJ101" s="14">
        <v>8.7350875807598399E-2</v>
      </c>
      <c r="AK101" s="14"/>
      <c r="AL101" s="14">
        <v>6.4304134363372595E-2</v>
      </c>
      <c r="AM101" s="14">
        <v>0.143726285920318</v>
      </c>
      <c r="AN101" s="14">
        <v>0</v>
      </c>
      <c r="AO101" s="14"/>
      <c r="AP101" s="14">
        <v>6.6277101408517697E-2</v>
      </c>
      <c r="AQ101" s="14">
        <v>7.11466602542834E-2</v>
      </c>
      <c r="AR101" s="14"/>
      <c r="AS101" s="14">
        <v>7.8846678586001195E-2</v>
      </c>
      <c r="AT101" s="14">
        <v>5.7628733175190301E-2</v>
      </c>
      <c r="AU101" s="14"/>
      <c r="AV101" s="14">
        <v>0.113041807059097</v>
      </c>
      <c r="AW101" s="14">
        <v>5.4757018539305202E-2</v>
      </c>
      <c r="AX101" s="14"/>
      <c r="AY101" s="14">
        <v>7.33931441697874E-2</v>
      </c>
      <c r="AZ101" s="14">
        <v>7.8502477796006706E-2</v>
      </c>
      <c r="BA101" s="14"/>
      <c r="BB101" s="14">
        <v>6.7869613055266398E-2</v>
      </c>
      <c r="BC101" s="14">
        <v>7.5488958024610295E-2</v>
      </c>
    </row>
    <row r="102" spans="2:55" x14ac:dyDescent="0.35">
      <c r="B102" t="s">
        <v>76</v>
      </c>
      <c r="C102" s="14">
        <v>0.187800173935711</v>
      </c>
      <c r="D102" s="14">
        <v>0.150227657926195</v>
      </c>
      <c r="E102" s="14">
        <v>0.225041436134961</v>
      </c>
      <c r="F102" s="14"/>
      <c r="G102" s="14">
        <v>0.142937241889456</v>
      </c>
      <c r="H102" s="14">
        <v>0.15227270243238999</v>
      </c>
      <c r="I102" s="14">
        <v>0.202658529209752</v>
      </c>
      <c r="J102" s="14">
        <v>0.20448595492577601</v>
      </c>
      <c r="K102" s="14">
        <v>0.180819169166167</v>
      </c>
      <c r="L102" s="14">
        <v>0.22560046501081599</v>
      </c>
      <c r="M102" s="14"/>
      <c r="N102" s="14">
        <v>0.22311557780873401</v>
      </c>
      <c r="O102" s="14">
        <v>0.21034287150494699</v>
      </c>
      <c r="P102" s="14">
        <v>0.16389844339482099</v>
      </c>
      <c r="Q102" s="14">
        <v>0.146602571186185</v>
      </c>
      <c r="R102" s="14"/>
      <c r="S102" s="14">
        <v>0.15707210965823501</v>
      </c>
      <c r="T102" s="14">
        <v>0.24524821429009699</v>
      </c>
      <c r="U102" s="14">
        <v>0.21867732617115301</v>
      </c>
      <c r="V102" s="14">
        <v>0.214111572506827</v>
      </c>
      <c r="W102" s="14">
        <v>0.17256900084399801</v>
      </c>
      <c r="X102" s="14">
        <v>0.187846732690614</v>
      </c>
      <c r="Y102" s="14">
        <v>0.136984496078979</v>
      </c>
      <c r="Z102" s="14">
        <v>0.20414199957561799</v>
      </c>
      <c r="AA102" s="14">
        <v>0.20087448192559501</v>
      </c>
      <c r="AB102" s="14">
        <v>0.180431090813337</v>
      </c>
      <c r="AC102" s="14">
        <v>0.13200425157353601</v>
      </c>
      <c r="AD102" s="14">
        <v>0.13771228224176399</v>
      </c>
      <c r="AE102" s="14"/>
      <c r="AF102" s="14">
        <v>0.21230102256573499</v>
      </c>
      <c r="AG102" s="14">
        <v>0.19418286759756601</v>
      </c>
      <c r="AH102" s="14">
        <v>0.22907405299634301</v>
      </c>
      <c r="AI102" s="14">
        <v>0.170418676595922</v>
      </c>
      <c r="AJ102" s="14">
        <v>0.209479406397963</v>
      </c>
      <c r="AK102" s="14"/>
      <c r="AL102" s="14">
        <v>0.20505134008634901</v>
      </c>
      <c r="AM102" s="14">
        <v>0.111718147611766</v>
      </c>
      <c r="AN102" s="14">
        <v>7.46028582790602E-2</v>
      </c>
      <c r="AO102" s="14"/>
      <c r="AP102" s="14">
        <v>0.18063106265748</v>
      </c>
      <c r="AQ102" s="14">
        <v>0.195892985017209</v>
      </c>
      <c r="AR102" s="14"/>
      <c r="AS102" s="14">
        <v>0.17212740555415901</v>
      </c>
      <c r="AT102" s="14">
        <v>0.21289068794534299</v>
      </c>
      <c r="AU102" s="14"/>
      <c r="AV102" s="14">
        <v>0.22543332525847101</v>
      </c>
      <c r="AW102" s="14">
        <v>0.17890141210702001</v>
      </c>
      <c r="AX102" s="14"/>
      <c r="AY102" s="14">
        <v>0.18271844505377499</v>
      </c>
      <c r="AZ102" s="14">
        <v>0.21363569535096699</v>
      </c>
      <c r="BA102" s="14"/>
      <c r="BB102" s="14">
        <v>0.19227354992201101</v>
      </c>
      <c r="BC102" s="14">
        <v>0.17834375219583601</v>
      </c>
    </row>
    <row r="103" spans="2:55" x14ac:dyDescent="0.35">
      <c r="B103" t="s">
        <v>77</v>
      </c>
      <c r="C103" s="14">
        <v>9.8103438045832395E-2</v>
      </c>
      <c r="D103" s="14">
        <v>8.0739132188428195E-2</v>
      </c>
      <c r="E103" s="14">
        <v>0.115347942345181</v>
      </c>
      <c r="F103" s="14"/>
      <c r="G103" s="14">
        <v>7.8602411189045193E-2</v>
      </c>
      <c r="H103" s="14">
        <v>5.63628016503556E-2</v>
      </c>
      <c r="I103" s="14">
        <v>6.2688669774696601E-2</v>
      </c>
      <c r="J103" s="14">
        <v>0.119981401754247</v>
      </c>
      <c r="K103" s="14">
        <v>0.13105630138052701</v>
      </c>
      <c r="L103" s="14">
        <v>0.13408130560088499</v>
      </c>
      <c r="M103" s="14"/>
      <c r="N103" s="14">
        <v>0.107722777145792</v>
      </c>
      <c r="O103" s="14">
        <v>9.6101040438492699E-2</v>
      </c>
      <c r="P103" s="14">
        <v>0.116109160458214</v>
      </c>
      <c r="Q103" s="14">
        <v>7.2829143379670294E-2</v>
      </c>
      <c r="R103" s="14"/>
      <c r="S103" s="14">
        <v>7.9970666367236695E-2</v>
      </c>
      <c r="T103" s="14">
        <v>8.1085415732448804E-2</v>
      </c>
      <c r="U103" s="14">
        <v>0.107529406626573</v>
      </c>
      <c r="V103" s="14">
        <v>9.61688675068849E-2</v>
      </c>
      <c r="W103" s="14">
        <v>0.114710514526267</v>
      </c>
      <c r="X103" s="14">
        <v>0.110574426672299</v>
      </c>
      <c r="Y103" s="14">
        <v>0.142878422444287</v>
      </c>
      <c r="Z103" s="14">
        <v>0.102466871403758</v>
      </c>
      <c r="AA103" s="14">
        <v>8.2920599192730898E-2</v>
      </c>
      <c r="AB103" s="14">
        <v>8.9975884316573898E-2</v>
      </c>
      <c r="AC103" s="14">
        <v>0.11895169898722199</v>
      </c>
      <c r="AD103" s="14">
        <v>8.1340120339745997E-2</v>
      </c>
      <c r="AE103" s="14"/>
      <c r="AF103" s="14">
        <v>0.10125570871286201</v>
      </c>
      <c r="AG103" s="14">
        <v>8.4422533271449898E-2</v>
      </c>
      <c r="AH103" s="14">
        <v>0.10669670291272799</v>
      </c>
      <c r="AI103" s="14">
        <v>0.13663861958385401</v>
      </c>
      <c r="AJ103" s="14">
        <v>0.121782763446739</v>
      </c>
      <c r="AK103" s="14"/>
      <c r="AL103" s="14">
        <v>0.10704615230310401</v>
      </c>
      <c r="AM103" s="14">
        <v>5.4903114180901803E-2</v>
      </c>
      <c r="AN103" s="14">
        <v>4.6078116358316601E-2</v>
      </c>
      <c r="AO103" s="14"/>
      <c r="AP103" s="14">
        <v>9.2801634289868401E-2</v>
      </c>
      <c r="AQ103" s="14">
        <v>0.10544069642032899</v>
      </c>
      <c r="AR103" s="14"/>
      <c r="AS103" s="14">
        <v>9.1887661668708598E-2</v>
      </c>
      <c r="AT103" s="14">
        <v>0.109514679232395</v>
      </c>
      <c r="AU103" s="14"/>
      <c r="AV103" s="14">
        <v>5.72786756644795E-2</v>
      </c>
      <c r="AW103" s="14">
        <v>0.110503529371796</v>
      </c>
      <c r="AX103" s="14"/>
      <c r="AY103" s="14">
        <v>9.1759754013846506E-2</v>
      </c>
      <c r="AZ103" s="14">
        <v>7.8033465936142202E-2</v>
      </c>
      <c r="BA103" s="14"/>
      <c r="BB103" s="14">
        <v>9.7358458644128801E-2</v>
      </c>
      <c r="BC103" s="14">
        <v>7.63624709710682E-2</v>
      </c>
    </row>
    <row r="104" spans="2:55" x14ac:dyDescent="0.35">
      <c r="B104" t="s">
        <v>78</v>
      </c>
      <c r="C104" s="14">
        <v>0.162421699826584</v>
      </c>
      <c r="D104" s="14">
        <v>0.14725986196579099</v>
      </c>
      <c r="E104" s="14">
        <v>0.17770484999361799</v>
      </c>
      <c r="F104" s="14"/>
      <c r="G104" s="14">
        <v>0.110165563567548</v>
      </c>
      <c r="H104" s="14">
        <v>0.120347608509348</v>
      </c>
      <c r="I104" s="14">
        <v>0.16096674511893799</v>
      </c>
      <c r="J104" s="14">
        <v>0.21089460898620199</v>
      </c>
      <c r="K104" s="14">
        <v>0.15436733909370901</v>
      </c>
      <c r="L104" s="14">
        <v>0.19860511873425801</v>
      </c>
      <c r="M104" s="14"/>
      <c r="N104" s="14">
        <v>0.136984647147605</v>
      </c>
      <c r="O104" s="14">
        <v>0.16660654123083601</v>
      </c>
      <c r="P104" s="14">
        <v>0.18848028298427799</v>
      </c>
      <c r="Q104" s="14">
        <v>0.162002793904579</v>
      </c>
      <c r="R104" s="14"/>
      <c r="S104" s="14">
        <v>0.121096104545717</v>
      </c>
      <c r="T104" s="14">
        <v>0.14901225203903301</v>
      </c>
      <c r="U104" s="14">
        <v>0.17370461064763301</v>
      </c>
      <c r="V104" s="14">
        <v>0.16878447123311</v>
      </c>
      <c r="W104" s="14">
        <v>0.14475745495640999</v>
      </c>
      <c r="X104" s="14">
        <v>0.14267040814673301</v>
      </c>
      <c r="Y104" s="14">
        <v>0.22655007314633499</v>
      </c>
      <c r="Z104" s="14">
        <v>0.189953325748867</v>
      </c>
      <c r="AA104" s="14">
        <v>0.15371509842799699</v>
      </c>
      <c r="AB104" s="14">
        <v>0.16218269878300001</v>
      </c>
      <c r="AC104" s="14">
        <v>0.24265150132768701</v>
      </c>
      <c r="AD104" s="14">
        <v>0.15548428056330299</v>
      </c>
      <c r="AE104" s="14"/>
      <c r="AF104" s="14">
        <v>0.169748840871315</v>
      </c>
      <c r="AG104" s="14">
        <v>0.137982878799388</v>
      </c>
      <c r="AH104" s="14">
        <v>0.18218674758505499</v>
      </c>
      <c r="AI104" s="14">
        <v>0.198610046506146</v>
      </c>
      <c r="AJ104" s="14">
        <v>0.19932184674877901</v>
      </c>
      <c r="AK104" s="14"/>
      <c r="AL104" s="14">
        <v>0.17941217027449</v>
      </c>
      <c r="AM104" s="14">
        <v>6.9418015232119698E-2</v>
      </c>
      <c r="AN104" s="14">
        <v>8.2911056532868593E-2</v>
      </c>
      <c r="AO104" s="14"/>
      <c r="AP104" s="14">
        <v>0.167293452649105</v>
      </c>
      <c r="AQ104" s="14">
        <v>0.16132712673084701</v>
      </c>
      <c r="AR104" s="14"/>
      <c r="AS104" s="14">
        <v>0.15103212762373699</v>
      </c>
      <c r="AT104" s="14">
        <v>0.17944516371983699</v>
      </c>
      <c r="AU104" s="14"/>
      <c r="AV104" s="14">
        <v>0.11760083824170001</v>
      </c>
      <c r="AW104" s="14">
        <v>0.17793730340394201</v>
      </c>
      <c r="AX104" s="14"/>
      <c r="AY104" s="14">
        <v>0.16565848700524699</v>
      </c>
      <c r="AZ104" s="14">
        <v>0.13698811843119499</v>
      </c>
      <c r="BA104" s="14"/>
      <c r="BB104" s="14">
        <v>0.16070947197149099</v>
      </c>
      <c r="BC104" s="14">
        <v>0.16815010039573999</v>
      </c>
    </row>
    <row r="105" spans="2:55" x14ac:dyDescent="0.35">
      <c r="B105" t="s">
        <v>89</v>
      </c>
      <c r="C105" s="14">
        <v>0.34154163626719403</v>
      </c>
      <c r="D105" s="14">
        <v>0.38282736983098098</v>
      </c>
      <c r="E105" s="14">
        <v>0.29928931528437602</v>
      </c>
      <c r="F105" s="14"/>
      <c r="G105" s="14">
        <v>0.276944657056094</v>
      </c>
      <c r="H105" s="14">
        <v>0.27947508053956599</v>
      </c>
      <c r="I105" s="14">
        <v>0.33521064277582302</v>
      </c>
      <c r="J105" s="14">
        <v>0.37107110634266999</v>
      </c>
      <c r="K105" s="14">
        <v>0.41617974001864999</v>
      </c>
      <c r="L105" s="14">
        <v>0.36616008244555398</v>
      </c>
      <c r="M105" s="14"/>
      <c r="N105" s="14">
        <v>0.22418890549860301</v>
      </c>
      <c r="O105" s="14">
        <v>0.337298311862754</v>
      </c>
      <c r="P105" s="14">
        <v>0.32510051148652302</v>
      </c>
      <c r="Q105" s="14">
        <v>0.48783181035873602</v>
      </c>
      <c r="R105" s="14"/>
      <c r="S105" s="14">
        <v>0.26826446256845499</v>
      </c>
      <c r="T105" s="14">
        <v>0.38088816722609597</v>
      </c>
      <c r="U105" s="14">
        <v>0.37966805995832598</v>
      </c>
      <c r="V105" s="14">
        <v>0.34177971505620097</v>
      </c>
      <c r="W105" s="14">
        <v>0.37617356629607401</v>
      </c>
      <c r="X105" s="14">
        <v>0.36751289742709597</v>
      </c>
      <c r="Y105" s="14">
        <v>0.350430370362391</v>
      </c>
      <c r="Z105" s="14">
        <v>0.33009286322617298</v>
      </c>
      <c r="AA105" s="14">
        <v>0.29708035957680901</v>
      </c>
      <c r="AB105" s="14">
        <v>0.362581985363157</v>
      </c>
      <c r="AC105" s="14">
        <v>0.350700461626196</v>
      </c>
      <c r="AD105" s="14">
        <v>0.32872278871991401</v>
      </c>
      <c r="AE105" s="14"/>
      <c r="AF105" s="14">
        <v>0.302131404869661</v>
      </c>
      <c r="AG105" s="14">
        <v>0.30510199872672999</v>
      </c>
      <c r="AH105" s="14">
        <v>0.300398626950235</v>
      </c>
      <c r="AI105" s="14">
        <v>0.328940708896372</v>
      </c>
      <c r="AJ105" s="14">
        <v>0.28645268597669898</v>
      </c>
      <c r="AK105" s="14"/>
      <c r="AL105" s="14">
        <v>0.33697880529745899</v>
      </c>
      <c r="AM105" s="14">
        <v>0.135337477682614</v>
      </c>
      <c r="AN105" s="14">
        <v>0.77195210106468304</v>
      </c>
      <c r="AO105" s="14"/>
      <c r="AP105" s="14">
        <v>0.353533836393989</v>
      </c>
      <c r="AQ105" s="14">
        <v>0.33072540304418901</v>
      </c>
      <c r="AR105" s="14"/>
      <c r="AS105" s="14">
        <v>0.33843098066405902</v>
      </c>
      <c r="AT105" s="14">
        <v>0.34581036838630502</v>
      </c>
      <c r="AU105" s="14"/>
      <c r="AV105" s="14">
        <v>0.18903705839136001</v>
      </c>
      <c r="AW105" s="14">
        <v>0.38970199328793798</v>
      </c>
      <c r="AX105" s="14"/>
      <c r="AY105" s="14">
        <v>0.31352150541388601</v>
      </c>
      <c r="AZ105" s="14">
        <v>0.43616626495571298</v>
      </c>
      <c r="BA105" s="14"/>
      <c r="BB105" s="14">
        <v>0.313861336083471</v>
      </c>
      <c r="BC105" s="14">
        <v>0.448552159758067</v>
      </c>
    </row>
    <row r="106" spans="2:55" x14ac:dyDescent="0.3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row>
    <row r="107" spans="2:55" x14ac:dyDescent="0.35">
      <c r="B107" s="6" t="s">
        <v>93</v>
      </c>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row>
    <row r="108" spans="2:55" x14ac:dyDescent="0.35">
      <c r="B108" s="21" t="s">
        <v>82</v>
      </c>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row>
    <row r="109" spans="2:55" x14ac:dyDescent="0.35">
      <c r="B109" t="s">
        <v>71</v>
      </c>
      <c r="C109" s="14">
        <v>4.91018205223999E-3</v>
      </c>
      <c r="D109" s="14">
        <v>6.1096404093827598E-3</v>
      </c>
      <c r="E109" s="14">
        <v>3.7533946983514099E-3</v>
      </c>
      <c r="F109" s="14"/>
      <c r="G109" s="14">
        <v>1.80088343630786E-2</v>
      </c>
      <c r="H109" s="14">
        <v>9.2016553070817606E-3</v>
      </c>
      <c r="I109" s="14">
        <v>4.9295957698974602E-3</v>
      </c>
      <c r="J109" s="14">
        <v>0</v>
      </c>
      <c r="K109" s="14">
        <v>0</v>
      </c>
      <c r="L109" s="14">
        <v>0</v>
      </c>
      <c r="M109" s="14"/>
      <c r="N109" s="14">
        <v>6.2054431311727304E-3</v>
      </c>
      <c r="O109" s="14">
        <v>4.40844233663554E-3</v>
      </c>
      <c r="P109" s="14">
        <v>4.1212836919973196E-3</v>
      </c>
      <c r="Q109" s="14">
        <v>4.7658816721939997E-3</v>
      </c>
      <c r="R109" s="14"/>
      <c r="S109" s="14">
        <v>1.4673005815745099E-2</v>
      </c>
      <c r="T109" s="14">
        <v>3.5159076725107801E-3</v>
      </c>
      <c r="U109" s="14">
        <v>0</v>
      </c>
      <c r="V109" s="14">
        <v>0</v>
      </c>
      <c r="W109" s="14">
        <v>1.7002384031898899E-2</v>
      </c>
      <c r="X109" s="14">
        <v>4.3053084230555098E-3</v>
      </c>
      <c r="Y109" s="14">
        <v>4.719543901E-3</v>
      </c>
      <c r="Z109" s="14">
        <v>0</v>
      </c>
      <c r="AA109" s="14">
        <v>4.0519083081797403E-3</v>
      </c>
      <c r="AB109" s="14">
        <v>0</v>
      </c>
      <c r="AC109" s="14">
        <v>0</v>
      </c>
      <c r="AD109" s="14">
        <v>0</v>
      </c>
      <c r="AE109" s="14"/>
      <c r="AF109" s="14">
        <v>4.7247886532020703E-3</v>
      </c>
      <c r="AG109" s="14">
        <v>5.0850404080495298E-3</v>
      </c>
      <c r="AH109" s="14">
        <v>5.2213069099083199E-3</v>
      </c>
      <c r="AI109" s="14">
        <v>0</v>
      </c>
      <c r="AJ109" s="14">
        <v>8.9413420146691406E-3</v>
      </c>
      <c r="AK109" s="14"/>
      <c r="AL109" s="14">
        <v>8.1954059733253001E-4</v>
      </c>
      <c r="AM109" s="14">
        <v>4.0895615138305801E-2</v>
      </c>
      <c r="AN109" s="14">
        <v>0</v>
      </c>
      <c r="AO109" s="14"/>
      <c r="AP109" s="14">
        <v>8.6268398998928398E-3</v>
      </c>
      <c r="AQ109" s="14">
        <v>1.9763744677853499E-3</v>
      </c>
      <c r="AR109" s="14"/>
      <c r="AS109" s="14">
        <v>4.67843177852396E-3</v>
      </c>
      <c r="AT109" s="14">
        <v>5.6125146386903097E-3</v>
      </c>
      <c r="AU109" s="14"/>
      <c r="AV109" s="14">
        <v>5.1405808350576702E-3</v>
      </c>
      <c r="AW109" s="14">
        <v>4.4019239834053999E-3</v>
      </c>
      <c r="AX109" s="14"/>
      <c r="AY109" s="14">
        <v>5.2668920295040498E-3</v>
      </c>
      <c r="AZ109" s="14">
        <v>5.3729797344410002E-3</v>
      </c>
      <c r="BA109" s="14"/>
      <c r="BB109" s="14">
        <v>6.4166768248820998E-3</v>
      </c>
      <c r="BC109" s="14">
        <v>4.1535892904052598E-3</v>
      </c>
    </row>
    <row r="110" spans="2:55" x14ac:dyDescent="0.35">
      <c r="B110" t="s">
        <v>72</v>
      </c>
      <c r="C110" s="14">
        <v>1.7240260887441499E-2</v>
      </c>
      <c r="D110" s="14">
        <v>1.8120223445267099E-2</v>
      </c>
      <c r="E110" s="14">
        <v>1.6431741400182401E-2</v>
      </c>
      <c r="F110" s="14"/>
      <c r="G110" s="14">
        <v>2.6672591772585599E-2</v>
      </c>
      <c r="H110" s="14">
        <v>3.4825902301316797E-2</v>
      </c>
      <c r="I110" s="14">
        <v>3.67875747072164E-2</v>
      </c>
      <c r="J110" s="14">
        <v>3.36037385023544E-3</v>
      </c>
      <c r="K110" s="14">
        <v>5.3049980031144002E-3</v>
      </c>
      <c r="L110" s="14">
        <v>0</v>
      </c>
      <c r="M110" s="14"/>
      <c r="N110" s="14">
        <v>2.3823940006456299E-2</v>
      </c>
      <c r="O110" s="14">
        <v>8.95971293134421E-3</v>
      </c>
      <c r="P110" s="14">
        <v>1.35685044918231E-2</v>
      </c>
      <c r="Q110" s="14">
        <v>2.21063964536981E-2</v>
      </c>
      <c r="R110" s="14"/>
      <c r="S110" s="14">
        <v>3.4975639846348702E-2</v>
      </c>
      <c r="T110" s="14">
        <v>8.1061950608608806E-3</v>
      </c>
      <c r="U110" s="14">
        <v>5.8928033270274202E-3</v>
      </c>
      <c r="V110" s="14">
        <v>2.2658035730602901E-2</v>
      </c>
      <c r="W110" s="14">
        <v>1.35526052589012E-2</v>
      </c>
      <c r="X110" s="14">
        <v>6.7981486472723897E-3</v>
      </c>
      <c r="Y110" s="14">
        <v>0</v>
      </c>
      <c r="Z110" s="14">
        <v>2.5772209436187601E-2</v>
      </c>
      <c r="AA110" s="14">
        <v>2.71673213603713E-2</v>
      </c>
      <c r="AB110" s="14">
        <v>8.0334681205921007E-3</v>
      </c>
      <c r="AC110" s="14">
        <v>9.9418990259662592E-3</v>
      </c>
      <c r="AD110" s="14">
        <v>6.5335526707987104E-2</v>
      </c>
      <c r="AE110" s="14"/>
      <c r="AF110" s="14">
        <v>1.49432256510733E-2</v>
      </c>
      <c r="AG110" s="14">
        <v>3.1619807513104503E-2</v>
      </c>
      <c r="AH110" s="14">
        <v>6.4561049628918104E-3</v>
      </c>
      <c r="AI110" s="14">
        <v>1.0534266988237E-2</v>
      </c>
      <c r="AJ110" s="14">
        <v>1.2168092067108701E-2</v>
      </c>
      <c r="AK110" s="14"/>
      <c r="AL110" s="14">
        <v>5.7820053966446102E-3</v>
      </c>
      <c r="AM110" s="14">
        <v>0.120009054399851</v>
      </c>
      <c r="AN110" s="14">
        <v>0</v>
      </c>
      <c r="AO110" s="14"/>
      <c r="AP110" s="14">
        <v>1.20011937858847E-2</v>
      </c>
      <c r="AQ110" s="14">
        <v>1.8287489592277099E-2</v>
      </c>
      <c r="AR110" s="14"/>
      <c r="AS110" s="14">
        <v>1.6288368625611501E-2</v>
      </c>
      <c r="AT110" s="14">
        <v>1.57659052432472E-2</v>
      </c>
      <c r="AU110" s="14"/>
      <c r="AV110" s="14">
        <v>3.9527875192149203E-2</v>
      </c>
      <c r="AW110" s="14">
        <v>9.0078826917624408E-3</v>
      </c>
      <c r="AX110" s="14"/>
      <c r="AY110" s="14">
        <v>1.74668156414832E-2</v>
      </c>
      <c r="AZ110" s="14">
        <v>4.66016365787682E-3</v>
      </c>
      <c r="BA110" s="14"/>
      <c r="BB110" s="14">
        <v>1.9608824291133701E-2</v>
      </c>
      <c r="BC110" s="14">
        <v>3.6025458530613199E-3</v>
      </c>
    </row>
    <row r="111" spans="2:55" x14ac:dyDescent="0.35">
      <c r="B111" t="s">
        <v>73</v>
      </c>
      <c r="C111" s="14">
        <v>2.6215734964616801E-2</v>
      </c>
      <c r="D111" s="14">
        <v>3.6627359393209602E-2</v>
      </c>
      <c r="E111" s="14">
        <v>1.6126221710771702E-2</v>
      </c>
      <c r="F111" s="14"/>
      <c r="G111" s="14">
        <v>4.5347301538563298E-2</v>
      </c>
      <c r="H111" s="14">
        <v>6.7580297644633705E-2</v>
      </c>
      <c r="I111" s="14">
        <v>3.4421459101497999E-2</v>
      </c>
      <c r="J111" s="14">
        <v>7.0864023665125299E-3</v>
      </c>
      <c r="K111" s="14">
        <v>5.93962861834602E-3</v>
      </c>
      <c r="L111" s="14">
        <v>2.1819949881146401E-3</v>
      </c>
      <c r="M111" s="14"/>
      <c r="N111" s="14">
        <v>3.7744028251287198E-2</v>
      </c>
      <c r="O111" s="14">
        <v>2.58667638073822E-2</v>
      </c>
      <c r="P111" s="14">
        <v>3.1593745285161602E-2</v>
      </c>
      <c r="Q111" s="14">
        <v>9.6161942861862203E-3</v>
      </c>
      <c r="R111" s="14"/>
      <c r="S111" s="14">
        <v>2.97881738450822E-2</v>
      </c>
      <c r="T111" s="14">
        <v>4.2780330961393496E-3</v>
      </c>
      <c r="U111" s="14">
        <v>7.8307389422907093E-3</v>
      </c>
      <c r="V111" s="14">
        <v>3.5005615353775998E-2</v>
      </c>
      <c r="W111" s="14">
        <v>3.8517879159328201E-2</v>
      </c>
      <c r="X111" s="14">
        <v>4.9125638124576897E-2</v>
      </c>
      <c r="Y111" s="14">
        <v>1.8835892948378299E-2</v>
      </c>
      <c r="Z111" s="14">
        <v>2.2309116515024201E-2</v>
      </c>
      <c r="AA111" s="14">
        <v>4.8443542906240998E-2</v>
      </c>
      <c r="AB111" s="14">
        <v>2.4739905355101899E-2</v>
      </c>
      <c r="AC111" s="14">
        <v>1.30119308339651E-2</v>
      </c>
      <c r="AD111" s="14">
        <v>0</v>
      </c>
      <c r="AE111" s="14"/>
      <c r="AF111" s="14">
        <v>1.3294676563945999E-2</v>
      </c>
      <c r="AG111" s="14">
        <v>4.0106540393756697E-2</v>
      </c>
      <c r="AH111" s="14">
        <v>3.0861536221492999E-2</v>
      </c>
      <c r="AI111" s="14">
        <v>2.7774154664904401E-2</v>
      </c>
      <c r="AJ111" s="14">
        <v>2.2047307087397099E-2</v>
      </c>
      <c r="AK111" s="14"/>
      <c r="AL111" s="14">
        <v>1.1029085862943801E-2</v>
      </c>
      <c r="AM111" s="14">
        <v>0.16432651884528801</v>
      </c>
      <c r="AN111" s="14">
        <v>0</v>
      </c>
      <c r="AO111" s="14"/>
      <c r="AP111" s="14">
        <v>2.3116520982075998E-2</v>
      </c>
      <c r="AQ111" s="14">
        <v>2.9571157033686998E-2</v>
      </c>
      <c r="AR111" s="14"/>
      <c r="AS111" s="14">
        <v>3.4110243863632102E-2</v>
      </c>
      <c r="AT111" s="14">
        <v>1.40854694866376E-2</v>
      </c>
      <c r="AU111" s="14"/>
      <c r="AV111" s="14">
        <v>6.0925683042083699E-2</v>
      </c>
      <c r="AW111" s="14">
        <v>1.5942864533704599E-2</v>
      </c>
      <c r="AX111" s="14"/>
      <c r="AY111" s="14">
        <v>3.4522211912477299E-2</v>
      </c>
      <c r="AZ111" s="14">
        <v>1.25912741673608E-2</v>
      </c>
      <c r="BA111" s="14"/>
      <c r="BB111" s="14">
        <v>3.2725558175344303E-2</v>
      </c>
      <c r="BC111" s="14">
        <v>1.21026868315675E-2</v>
      </c>
    </row>
    <row r="112" spans="2:55" x14ac:dyDescent="0.35">
      <c r="B112" t="s">
        <v>74</v>
      </c>
      <c r="C112" s="14">
        <v>5.5263488431892098E-2</v>
      </c>
      <c r="D112" s="14">
        <v>5.7854103979437098E-2</v>
      </c>
      <c r="E112" s="14">
        <v>5.2896469466325799E-2</v>
      </c>
      <c r="F112" s="14"/>
      <c r="G112" s="14">
        <v>0.152015564969674</v>
      </c>
      <c r="H112" s="14">
        <v>0.11835457089174201</v>
      </c>
      <c r="I112" s="14">
        <v>4.6033261733040197E-2</v>
      </c>
      <c r="J112" s="14">
        <v>2.2228305565053501E-2</v>
      </c>
      <c r="K112" s="14">
        <v>1.0560551936991401E-2</v>
      </c>
      <c r="L112" s="14">
        <v>3.9500459467890804E-3</v>
      </c>
      <c r="M112" s="14"/>
      <c r="N112" s="14">
        <v>7.1225868124511593E-2</v>
      </c>
      <c r="O112" s="14">
        <v>4.7381931457059698E-2</v>
      </c>
      <c r="P112" s="14">
        <v>6.8058535149077101E-2</v>
      </c>
      <c r="Q112" s="14">
        <v>3.3291442275651902E-2</v>
      </c>
      <c r="R112" s="14"/>
      <c r="S112" s="14">
        <v>0.124909294258017</v>
      </c>
      <c r="T112" s="14">
        <v>3.4750203533222099E-2</v>
      </c>
      <c r="U112" s="14">
        <v>2.54021734602182E-2</v>
      </c>
      <c r="V112" s="14">
        <v>1.9198996941048801E-2</v>
      </c>
      <c r="W112" s="14">
        <v>8.3726968810379498E-2</v>
      </c>
      <c r="X112" s="14">
        <v>7.6818412143047896E-2</v>
      </c>
      <c r="Y112" s="14">
        <v>3.9957481622801598E-2</v>
      </c>
      <c r="Z112" s="14">
        <v>2.4849081679565E-2</v>
      </c>
      <c r="AA112" s="14">
        <v>4.92541284213657E-2</v>
      </c>
      <c r="AB112" s="14">
        <v>4.8444140416752803E-2</v>
      </c>
      <c r="AC112" s="14">
        <v>3.81115128965809E-2</v>
      </c>
      <c r="AD112" s="14">
        <v>2.8864052954662801E-2</v>
      </c>
      <c r="AE112" s="14"/>
      <c r="AF112" s="14">
        <v>4.5884351442622602E-2</v>
      </c>
      <c r="AG112" s="14">
        <v>7.5129504655808102E-2</v>
      </c>
      <c r="AH112" s="14">
        <v>3.7907455648195698E-2</v>
      </c>
      <c r="AI112" s="14">
        <v>4.6887822329829201E-2</v>
      </c>
      <c r="AJ112" s="14">
        <v>7.9991589180270897E-2</v>
      </c>
      <c r="AK112" s="14"/>
      <c r="AL112" s="14">
        <v>4.6101587102271101E-2</v>
      </c>
      <c r="AM112" s="14">
        <v>0.160877992897937</v>
      </c>
      <c r="AN112" s="14">
        <v>0</v>
      </c>
      <c r="AO112" s="14"/>
      <c r="AP112" s="14">
        <v>5.4668552402678899E-2</v>
      </c>
      <c r="AQ112" s="14">
        <v>5.4076855825347797E-2</v>
      </c>
      <c r="AR112" s="14"/>
      <c r="AS112" s="14">
        <v>7.0283014165070004E-2</v>
      </c>
      <c r="AT112" s="14">
        <v>3.5120896633327903E-2</v>
      </c>
      <c r="AU112" s="14"/>
      <c r="AV112" s="14">
        <v>9.1935129316985206E-2</v>
      </c>
      <c r="AW112" s="14">
        <v>4.0774113882922201E-2</v>
      </c>
      <c r="AX112" s="14"/>
      <c r="AY112" s="14">
        <v>6.8216776510483093E-2</v>
      </c>
      <c r="AZ112" s="14">
        <v>1.27550231570742E-2</v>
      </c>
      <c r="BA112" s="14"/>
      <c r="BB112" s="14">
        <v>6.3283748760817105E-2</v>
      </c>
      <c r="BC112" s="14">
        <v>2.1653227465501301E-2</v>
      </c>
    </row>
    <row r="113" spans="2:55" x14ac:dyDescent="0.35">
      <c r="B113" t="s">
        <v>75</v>
      </c>
      <c r="C113" s="14">
        <v>7.09630163588192E-2</v>
      </c>
      <c r="D113" s="14">
        <v>7.3716126499154502E-2</v>
      </c>
      <c r="E113" s="14">
        <v>6.8483531382198704E-2</v>
      </c>
      <c r="F113" s="14"/>
      <c r="G113" s="14">
        <v>0.126846064974248</v>
      </c>
      <c r="H113" s="14">
        <v>0.109986350208614</v>
      </c>
      <c r="I113" s="14">
        <v>7.4802079014624698E-2</v>
      </c>
      <c r="J113" s="14">
        <v>7.5286752927097106E-2</v>
      </c>
      <c r="K113" s="14">
        <v>3.6555632367290002E-2</v>
      </c>
      <c r="L113" s="14">
        <v>1.8472956844850601E-2</v>
      </c>
      <c r="M113" s="14"/>
      <c r="N113" s="14">
        <v>7.8818727853952594E-2</v>
      </c>
      <c r="O113" s="14">
        <v>5.8738147950730998E-2</v>
      </c>
      <c r="P113" s="14">
        <v>7.4328937498624098E-2</v>
      </c>
      <c r="Q113" s="14">
        <v>7.0870098420177094E-2</v>
      </c>
      <c r="R113" s="14"/>
      <c r="S113" s="14">
        <v>0.12745628404030299</v>
      </c>
      <c r="T113" s="14">
        <v>3.5541998168029401E-2</v>
      </c>
      <c r="U113" s="14">
        <v>4.1233479788757202E-2</v>
      </c>
      <c r="V113" s="14">
        <v>8.3110935034183001E-2</v>
      </c>
      <c r="W113" s="14">
        <v>5.3515150922576603E-2</v>
      </c>
      <c r="X113" s="14">
        <v>7.2407296805101107E-2</v>
      </c>
      <c r="Y113" s="14">
        <v>7.4734827173718099E-2</v>
      </c>
      <c r="Z113" s="14">
        <v>4.2849057776353297E-2</v>
      </c>
      <c r="AA113" s="14">
        <v>9.3963286301091006E-2</v>
      </c>
      <c r="AB113" s="14">
        <v>6.89552995366218E-2</v>
      </c>
      <c r="AC113" s="14">
        <v>6.4979625118678705E-2</v>
      </c>
      <c r="AD113" s="14">
        <v>0</v>
      </c>
      <c r="AE113" s="14"/>
      <c r="AF113" s="14">
        <v>7.7329647448809199E-2</v>
      </c>
      <c r="AG113" s="14">
        <v>9.3764981827188398E-2</v>
      </c>
      <c r="AH113" s="14">
        <v>5.2435020103285497E-2</v>
      </c>
      <c r="AI113" s="14">
        <v>5.3580452125485498E-2</v>
      </c>
      <c r="AJ113" s="14">
        <v>4.3500846245682602E-2</v>
      </c>
      <c r="AK113" s="14"/>
      <c r="AL113" s="14">
        <v>6.8350432476000395E-2</v>
      </c>
      <c r="AM113" s="14">
        <v>0.117029629575665</v>
      </c>
      <c r="AN113" s="14">
        <v>2.6982072768898101E-2</v>
      </c>
      <c r="AO113" s="14"/>
      <c r="AP113" s="14">
        <v>7.3867922504896696E-2</v>
      </c>
      <c r="AQ113" s="14">
        <v>6.6720905528497701E-2</v>
      </c>
      <c r="AR113" s="14"/>
      <c r="AS113" s="14">
        <v>8.0855291956281702E-2</v>
      </c>
      <c r="AT113" s="14">
        <v>5.8495584820725401E-2</v>
      </c>
      <c r="AU113" s="14"/>
      <c r="AV113" s="14">
        <v>0.12364312403778301</v>
      </c>
      <c r="AW113" s="14">
        <v>5.3230843057617397E-2</v>
      </c>
      <c r="AX113" s="14"/>
      <c r="AY113" s="14">
        <v>8.0979838172295301E-2</v>
      </c>
      <c r="AZ113" s="14">
        <v>5.4307575191604798E-2</v>
      </c>
      <c r="BA113" s="14"/>
      <c r="BB113" s="14">
        <v>7.3500390236236293E-2</v>
      </c>
      <c r="BC113" s="14">
        <v>4.5450208185209999E-2</v>
      </c>
    </row>
    <row r="114" spans="2:55" x14ac:dyDescent="0.35">
      <c r="B114" t="s">
        <v>76</v>
      </c>
      <c r="C114" s="14">
        <v>0.122905521631517</v>
      </c>
      <c r="D114" s="14">
        <v>8.8534946844021897E-2</v>
      </c>
      <c r="E114" s="14">
        <v>0.15588991174957301</v>
      </c>
      <c r="F114" s="14"/>
      <c r="G114" s="14">
        <v>0.18611330321308001</v>
      </c>
      <c r="H114" s="14">
        <v>0.161329045149673</v>
      </c>
      <c r="I114" s="14">
        <v>0.169778443840501</v>
      </c>
      <c r="J114" s="14">
        <v>9.8363685730768396E-2</v>
      </c>
      <c r="K114" s="14">
        <v>9.2303578648805895E-2</v>
      </c>
      <c r="L114" s="14">
        <v>5.1983222833935902E-2</v>
      </c>
      <c r="M114" s="14"/>
      <c r="N114" s="14">
        <v>0.100803253630393</v>
      </c>
      <c r="O114" s="14">
        <v>0.13179734910367999</v>
      </c>
      <c r="P114" s="14">
        <v>0.13740248089703999</v>
      </c>
      <c r="Q114" s="14">
        <v>0.12575854717393101</v>
      </c>
      <c r="R114" s="14"/>
      <c r="S114" s="14">
        <v>0.12041092272925601</v>
      </c>
      <c r="T114" s="14">
        <v>0.124184897061835</v>
      </c>
      <c r="U114" s="14">
        <v>0.12599026481144299</v>
      </c>
      <c r="V114" s="14">
        <v>0.122209772031506</v>
      </c>
      <c r="W114" s="14">
        <v>9.9258113860348995E-2</v>
      </c>
      <c r="X114" s="14">
        <v>0.15126938169544399</v>
      </c>
      <c r="Y114" s="14">
        <v>0.107530777997356</v>
      </c>
      <c r="Z114" s="14">
        <v>9.3897849232819394E-2</v>
      </c>
      <c r="AA114" s="14">
        <v>0.17217392259675199</v>
      </c>
      <c r="AB114" s="14">
        <v>9.6648395073894403E-2</v>
      </c>
      <c r="AC114" s="14">
        <v>8.9829702258006905E-2</v>
      </c>
      <c r="AD114" s="14">
        <v>0.12586455969861299</v>
      </c>
      <c r="AE114" s="14"/>
      <c r="AF114" s="14">
        <v>0.100105696000236</v>
      </c>
      <c r="AG114" s="14">
        <v>0.12548754527804601</v>
      </c>
      <c r="AH114" s="14">
        <v>8.67741614693473E-2</v>
      </c>
      <c r="AI114" s="14">
        <v>0.14168492931475701</v>
      </c>
      <c r="AJ114" s="14">
        <v>0.18707052138091201</v>
      </c>
      <c r="AK114" s="14"/>
      <c r="AL114" s="14">
        <v>0.13201064567552001</v>
      </c>
      <c r="AM114" s="14">
        <v>0.104701192159419</v>
      </c>
      <c r="AN114" s="14">
        <v>2.4318468791226001E-2</v>
      </c>
      <c r="AO114" s="14"/>
      <c r="AP114" s="14">
        <v>0.129443390773296</v>
      </c>
      <c r="AQ114" s="14">
        <v>0.118346825249505</v>
      </c>
      <c r="AR114" s="14"/>
      <c r="AS114" s="14">
        <v>0.12877966100596</v>
      </c>
      <c r="AT114" s="14">
        <v>0.108464240397169</v>
      </c>
      <c r="AU114" s="14"/>
      <c r="AV114" s="14">
        <v>0.16669869713191299</v>
      </c>
      <c r="AW114" s="14">
        <v>0.104806772903539</v>
      </c>
      <c r="AX114" s="14"/>
      <c r="AY114" s="14">
        <v>0.11984365560483901</v>
      </c>
      <c r="AZ114" s="14">
        <v>0.13811211806779899</v>
      </c>
      <c r="BA114" s="14"/>
      <c r="BB114" s="14">
        <v>0.113780786151504</v>
      </c>
      <c r="BC114" s="14">
        <v>0.184898316993727</v>
      </c>
    </row>
    <row r="115" spans="2:55" x14ac:dyDescent="0.35">
      <c r="B115" t="s">
        <v>77</v>
      </c>
      <c r="C115" s="14">
        <v>6.3729719274763702E-2</v>
      </c>
      <c r="D115" s="14">
        <v>5.4049891008122797E-2</v>
      </c>
      <c r="E115" s="14">
        <v>7.3369373450313205E-2</v>
      </c>
      <c r="F115" s="14"/>
      <c r="G115" s="14">
        <v>5.3595164249284899E-2</v>
      </c>
      <c r="H115" s="14">
        <v>6.1132177398510401E-2</v>
      </c>
      <c r="I115" s="14">
        <v>5.5333436377153503E-2</v>
      </c>
      <c r="J115" s="14">
        <v>9.1530046824815206E-2</v>
      </c>
      <c r="K115" s="14">
        <v>7.7585510685810002E-2</v>
      </c>
      <c r="L115" s="14">
        <v>4.74827162072151E-2</v>
      </c>
      <c r="M115" s="14"/>
      <c r="N115" s="14">
        <v>6.14548092397239E-2</v>
      </c>
      <c r="O115" s="14">
        <v>5.0613773943427698E-2</v>
      </c>
      <c r="P115" s="14">
        <v>8.66410649098458E-2</v>
      </c>
      <c r="Q115" s="14">
        <v>6.0196955186708097E-2</v>
      </c>
      <c r="R115" s="14"/>
      <c r="S115" s="14">
        <v>2.7553833976444501E-2</v>
      </c>
      <c r="T115" s="14">
        <v>4.4448742106570502E-2</v>
      </c>
      <c r="U115" s="14">
        <v>4.0393248662907798E-2</v>
      </c>
      <c r="V115" s="14">
        <v>6.6654033237543403E-2</v>
      </c>
      <c r="W115" s="14">
        <v>8.6740071846271402E-2</v>
      </c>
      <c r="X115" s="14">
        <v>9.7223557198650598E-2</v>
      </c>
      <c r="Y115" s="14">
        <v>8.3201097131504406E-2</v>
      </c>
      <c r="Z115" s="14">
        <v>0.10895561566894101</v>
      </c>
      <c r="AA115" s="14">
        <v>5.8994085138537503E-2</v>
      </c>
      <c r="AB115" s="14">
        <v>6.8284192196589405E-2</v>
      </c>
      <c r="AC115" s="14">
        <v>4.9432988009659798E-2</v>
      </c>
      <c r="AD115" s="14">
        <v>0.13006304772454799</v>
      </c>
      <c r="AE115" s="14"/>
      <c r="AF115" s="14">
        <v>5.4897849710343498E-2</v>
      </c>
      <c r="AG115" s="14">
        <v>6.0635292700657401E-2</v>
      </c>
      <c r="AH115" s="14">
        <v>5.8222693056448997E-2</v>
      </c>
      <c r="AI115" s="14">
        <v>6.9648987690789005E-2</v>
      </c>
      <c r="AJ115" s="14">
        <v>0.16828081341730899</v>
      </c>
      <c r="AK115" s="14"/>
      <c r="AL115" s="14">
        <v>6.9199120183122506E-2</v>
      </c>
      <c r="AM115" s="14">
        <v>4.0815047574828303E-2</v>
      </c>
      <c r="AN115" s="14">
        <v>2.5705738358410699E-2</v>
      </c>
      <c r="AO115" s="14"/>
      <c r="AP115" s="14">
        <v>6.3578146883142894E-2</v>
      </c>
      <c r="AQ115" s="14">
        <v>6.4599606491695605E-2</v>
      </c>
      <c r="AR115" s="14"/>
      <c r="AS115" s="14">
        <v>4.9460189982253398E-2</v>
      </c>
      <c r="AT115" s="14">
        <v>8.2334574051133202E-2</v>
      </c>
      <c r="AU115" s="14"/>
      <c r="AV115" s="14">
        <v>5.0250574106586197E-2</v>
      </c>
      <c r="AW115" s="14">
        <v>6.9645134781489995E-2</v>
      </c>
      <c r="AX115" s="14"/>
      <c r="AY115" s="14">
        <v>6.17012742472852E-2</v>
      </c>
      <c r="AZ115" s="14">
        <v>6.9170986012519295E-2</v>
      </c>
      <c r="BA115" s="14"/>
      <c r="BB115" s="14">
        <v>6.0714464865174997E-2</v>
      </c>
      <c r="BC115" s="14">
        <v>8.1355767527801798E-2</v>
      </c>
    </row>
    <row r="116" spans="2:55" x14ac:dyDescent="0.35">
      <c r="B116" t="s">
        <v>78</v>
      </c>
      <c r="C116" s="14">
        <v>0.156823998822574</v>
      </c>
      <c r="D116" s="14">
        <v>0.15553382792340101</v>
      </c>
      <c r="E116" s="14">
        <v>0.15752817443123401</v>
      </c>
      <c r="F116" s="14"/>
      <c r="G116" s="14">
        <v>0.14325343160484899</v>
      </c>
      <c r="H116" s="14">
        <v>0.161625734749306</v>
      </c>
      <c r="I116" s="14">
        <v>0.18136445171217</v>
      </c>
      <c r="J116" s="14">
        <v>0.20627130443953201</v>
      </c>
      <c r="K116" s="14">
        <v>0.13091088274059701</v>
      </c>
      <c r="L116" s="14">
        <v>0.119073010413783</v>
      </c>
      <c r="M116" s="14"/>
      <c r="N116" s="14">
        <v>0.16294244026315599</v>
      </c>
      <c r="O116" s="14">
        <v>0.172264663328416</v>
      </c>
      <c r="P116" s="14">
        <v>0.13528258922401201</v>
      </c>
      <c r="Q116" s="14">
        <v>0.154340535202421</v>
      </c>
      <c r="R116" s="14"/>
      <c r="S116" s="14">
        <v>0.16136511366563899</v>
      </c>
      <c r="T116" s="14">
        <v>0.17472760198627499</v>
      </c>
      <c r="U116" s="14">
        <v>0.17043824799652099</v>
      </c>
      <c r="V116" s="14">
        <v>0.12785863485989801</v>
      </c>
      <c r="W116" s="14">
        <v>0.14254489276922699</v>
      </c>
      <c r="X116" s="14">
        <v>0.131015186021601</v>
      </c>
      <c r="Y116" s="14">
        <v>0.20937880063634601</v>
      </c>
      <c r="Z116" s="14">
        <v>0.17651741818365199</v>
      </c>
      <c r="AA116" s="14">
        <v>0.161222141710155</v>
      </c>
      <c r="AB116" s="14">
        <v>0.124825502818043</v>
      </c>
      <c r="AC116" s="14">
        <v>0.179491679015998</v>
      </c>
      <c r="AD116" s="14">
        <v>9.5070158447126504E-2</v>
      </c>
      <c r="AE116" s="14"/>
      <c r="AF116" s="14">
        <v>0.13219372906262</v>
      </c>
      <c r="AG116" s="14">
        <v>0.173207722264547</v>
      </c>
      <c r="AH116" s="14">
        <v>0.13203942933433799</v>
      </c>
      <c r="AI116" s="14">
        <v>0.174031690289811</v>
      </c>
      <c r="AJ116" s="14">
        <v>0.13768227000163499</v>
      </c>
      <c r="AK116" s="14"/>
      <c r="AL116" s="14">
        <v>0.168957797611999</v>
      </c>
      <c r="AM116" s="14">
        <v>0.10175330121224201</v>
      </c>
      <c r="AN116" s="14">
        <v>7.9961409114922596E-2</v>
      </c>
      <c r="AO116" s="14"/>
      <c r="AP116" s="14">
        <v>0.169040857067696</v>
      </c>
      <c r="AQ116" s="14">
        <v>0.14863360737428499</v>
      </c>
      <c r="AR116" s="14"/>
      <c r="AS116" s="14">
        <v>0.15971395994977999</v>
      </c>
      <c r="AT116" s="14">
        <v>0.15317405427592501</v>
      </c>
      <c r="AU116" s="14"/>
      <c r="AV116" s="14">
        <v>0.15932599658254601</v>
      </c>
      <c r="AW116" s="14">
        <v>0.15715706485861</v>
      </c>
      <c r="AX116" s="14"/>
      <c r="AY116" s="14">
        <v>0.15369041010487</v>
      </c>
      <c r="AZ116" s="14">
        <v>0.15572174382809201</v>
      </c>
      <c r="BA116" s="14"/>
      <c r="BB116" s="14">
        <v>0.14608844561603601</v>
      </c>
      <c r="BC116" s="14">
        <v>0.18463198663844199</v>
      </c>
    </row>
    <row r="117" spans="2:55" x14ac:dyDescent="0.35">
      <c r="B117" t="s">
        <v>89</v>
      </c>
      <c r="C117" s="14">
        <v>0.481948077576136</v>
      </c>
      <c r="D117" s="14">
        <v>0.509453880498004</v>
      </c>
      <c r="E117" s="14">
        <v>0.45552118171104899</v>
      </c>
      <c r="F117" s="14"/>
      <c r="G117" s="14">
        <v>0.24814774331463799</v>
      </c>
      <c r="H117" s="14">
        <v>0.27596426634912302</v>
      </c>
      <c r="I117" s="14">
        <v>0.39654969774389898</v>
      </c>
      <c r="J117" s="14">
        <v>0.49587312829598601</v>
      </c>
      <c r="K117" s="14">
        <v>0.640839216999045</v>
      </c>
      <c r="L117" s="14">
        <v>0.75685605276531198</v>
      </c>
      <c r="M117" s="14"/>
      <c r="N117" s="14">
        <v>0.45698148949934703</v>
      </c>
      <c r="O117" s="14">
        <v>0.49996921514132397</v>
      </c>
      <c r="P117" s="14">
        <v>0.44900285885241897</v>
      </c>
      <c r="Q117" s="14">
        <v>0.51905394932903304</v>
      </c>
      <c r="R117" s="14"/>
      <c r="S117" s="14">
        <v>0.358867731823164</v>
      </c>
      <c r="T117" s="14">
        <v>0.57044642131455703</v>
      </c>
      <c r="U117" s="14">
        <v>0.58281904301083498</v>
      </c>
      <c r="V117" s="14">
        <v>0.52330397681144203</v>
      </c>
      <c r="W117" s="14">
        <v>0.46514193334106801</v>
      </c>
      <c r="X117" s="14">
        <v>0.41103707094125103</v>
      </c>
      <c r="Y117" s="14">
        <v>0.46164157858889499</v>
      </c>
      <c r="Z117" s="14">
        <v>0.50484965150745797</v>
      </c>
      <c r="AA117" s="14">
        <v>0.38472966325730701</v>
      </c>
      <c r="AB117" s="14">
        <v>0.56006909648240499</v>
      </c>
      <c r="AC117" s="14">
        <v>0.555200662841144</v>
      </c>
      <c r="AD117" s="14">
        <v>0.55480265446706201</v>
      </c>
      <c r="AE117" s="14"/>
      <c r="AF117" s="14">
        <v>0.55662603546714695</v>
      </c>
      <c r="AG117" s="14">
        <v>0.39496356495884299</v>
      </c>
      <c r="AH117" s="14">
        <v>0.59008229229409104</v>
      </c>
      <c r="AI117" s="14">
        <v>0.47585769659618699</v>
      </c>
      <c r="AJ117" s="14">
        <v>0.34031721860501601</v>
      </c>
      <c r="AK117" s="14"/>
      <c r="AL117" s="14">
        <v>0.49774978509416601</v>
      </c>
      <c r="AM117" s="14">
        <v>0.14959164819646401</v>
      </c>
      <c r="AN117" s="14">
        <v>0.84303231096654296</v>
      </c>
      <c r="AO117" s="14"/>
      <c r="AP117" s="14">
        <v>0.465656575700437</v>
      </c>
      <c r="AQ117" s="14">
        <v>0.49778717843692</v>
      </c>
      <c r="AR117" s="14"/>
      <c r="AS117" s="14">
        <v>0.45583083867288698</v>
      </c>
      <c r="AT117" s="14">
        <v>0.52694676045314404</v>
      </c>
      <c r="AU117" s="14"/>
      <c r="AV117" s="14">
        <v>0.30255233975489598</v>
      </c>
      <c r="AW117" s="14">
        <v>0.54503339930694905</v>
      </c>
      <c r="AX117" s="14"/>
      <c r="AY117" s="14">
        <v>0.458312125776763</v>
      </c>
      <c r="AZ117" s="14">
        <v>0.54730813618323204</v>
      </c>
      <c r="BA117" s="14"/>
      <c r="BB117" s="14">
        <v>0.483881105078871</v>
      </c>
      <c r="BC117" s="14">
        <v>0.46215167121428302</v>
      </c>
    </row>
    <row r="118" spans="2:55" x14ac:dyDescent="0.35">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row>
    <row r="119" spans="2:55" x14ac:dyDescent="0.35">
      <c r="B119" s="6" t="s">
        <v>94</v>
      </c>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row>
    <row r="120" spans="2:55" x14ac:dyDescent="0.35">
      <c r="B120" s="21" t="s">
        <v>82</v>
      </c>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row>
    <row r="121" spans="2:55" x14ac:dyDescent="0.35">
      <c r="B121" t="s">
        <v>71</v>
      </c>
      <c r="C121" s="14">
        <v>6.1590522619410001E-3</v>
      </c>
      <c r="D121" s="14">
        <v>8.9129477138601594E-3</v>
      </c>
      <c r="E121" s="14">
        <v>3.4880747603571499E-3</v>
      </c>
      <c r="F121" s="14"/>
      <c r="G121" s="14">
        <v>2.4820163469069199E-2</v>
      </c>
      <c r="H121" s="14">
        <v>5.6642440315511798E-3</v>
      </c>
      <c r="I121" s="14">
        <v>7.9075396175658508E-3</v>
      </c>
      <c r="J121" s="14">
        <v>2.37537747502034E-3</v>
      </c>
      <c r="K121" s="14">
        <v>0</v>
      </c>
      <c r="L121" s="14">
        <v>0</v>
      </c>
      <c r="M121" s="14"/>
      <c r="N121" s="14">
        <v>9.5873415296843807E-3</v>
      </c>
      <c r="O121" s="14">
        <v>4.6005964540731603E-3</v>
      </c>
      <c r="P121" s="14">
        <v>8.1952864237219408E-3</v>
      </c>
      <c r="Q121" s="14">
        <v>2.3382411777875698E-3</v>
      </c>
      <c r="R121" s="14"/>
      <c r="S121" s="14">
        <v>1.1514074505576699E-2</v>
      </c>
      <c r="T121" s="14">
        <v>0</v>
      </c>
      <c r="U121" s="14">
        <v>0</v>
      </c>
      <c r="V121" s="14">
        <v>0</v>
      </c>
      <c r="W121" s="14">
        <v>1.4374006038496199E-2</v>
      </c>
      <c r="X121" s="14">
        <v>4.3053084230555098E-3</v>
      </c>
      <c r="Y121" s="14">
        <v>0</v>
      </c>
      <c r="Z121" s="14">
        <v>0</v>
      </c>
      <c r="AA121" s="14">
        <v>1.54665451135365E-2</v>
      </c>
      <c r="AB121" s="14">
        <v>1.0514181573258201E-2</v>
      </c>
      <c r="AC121" s="14">
        <v>1.0113780378942099E-2</v>
      </c>
      <c r="AD121" s="14">
        <v>0</v>
      </c>
      <c r="AE121" s="14"/>
      <c r="AF121" s="14">
        <v>9.3239401057743903E-3</v>
      </c>
      <c r="AG121" s="14">
        <v>3.76921410267429E-3</v>
      </c>
      <c r="AH121" s="14">
        <v>5.2213069099083199E-3</v>
      </c>
      <c r="AI121" s="14">
        <v>0</v>
      </c>
      <c r="AJ121" s="14">
        <v>2.6029553912535801E-2</v>
      </c>
      <c r="AK121" s="14"/>
      <c r="AL121" s="14">
        <v>2.4418905215344098E-3</v>
      </c>
      <c r="AM121" s="14">
        <v>3.9818143628907801E-2</v>
      </c>
      <c r="AN121" s="14">
        <v>0</v>
      </c>
      <c r="AO121" s="14"/>
      <c r="AP121" s="14">
        <v>1.1868552051204901E-2</v>
      </c>
      <c r="AQ121" s="14">
        <v>1.6106565992732799E-3</v>
      </c>
      <c r="AR121" s="14"/>
      <c r="AS121" s="14">
        <v>9.8061583985163403E-3</v>
      </c>
      <c r="AT121" s="14">
        <v>1.1467692949701999E-3</v>
      </c>
      <c r="AU121" s="14"/>
      <c r="AV121" s="14">
        <v>9.3270251485102693E-3</v>
      </c>
      <c r="AW121" s="14">
        <v>4.7474130844332198E-3</v>
      </c>
      <c r="AX121" s="14"/>
      <c r="AY121" s="14">
        <v>7.6528454514996997E-3</v>
      </c>
      <c r="AZ121" s="14">
        <v>0</v>
      </c>
      <c r="BA121" s="14"/>
      <c r="BB121" s="14">
        <v>8.8749866373458199E-3</v>
      </c>
      <c r="BC121" s="14">
        <v>0</v>
      </c>
    </row>
    <row r="122" spans="2:55" x14ac:dyDescent="0.35">
      <c r="B122" t="s">
        <v>72</v>
      </c>
      <c r="C122" s="14">
        <v>1.3272244167834599E-2</v>
      </c>
      <c r="D122" s="14">
        <v>1.8569354403118299E-2</v>
      </c>
      <c r="E122" s="14">
        <v>8.1388212762340505E-3</v>
      </c>
      <c r="F122" s="14"/>
      <c r="G122" s="14">
        <v>1.58562334205661E-2</v>
      </c>
      <c r="H122" s="14">
        <v>2.9937353512546599E-2</v>
      </c>
      <c r="I122" s="14">
        <v>2.46952113780886E-2</v>
      </c>
      <c r="J122" s="14">
        <v>5.8642029755944097E-3</v>
      </c>
      <c r="K122" s="14">
        <v>5.3049980031144002E-3</v>
      </c>
      <c r="L122" s="14">
        <v>0</v>
      </c>
      <c r="M122" s="14"/>
      <c r="N122" s="14">
        <v>1.9109778870123498E-2</v>
      </c>
      <c r="O122" s="14">
        <v>1.06590242495023E-2</v>
      </c>
      <c r="P122" s="14">
        <v>1.2000366962300399E-2</v>
      </c>
      <c r="Q122" s="14">
        <v>1.09107956101058E-2</v>
      </c>
      <c r="R122" s="14"/>
      <c r="S122" s="14">
        <v>2.51488818439809E-2</v>
      </c>
      <c r="T122" s="14">
        <v>7.24997261626977E-3</v>
      </c>
      <c r="U122" s="14">
        <v>7.8307389422907093E-3</v>
      </c>
      <c r="V122" s="14">
        <v>2.0484515173331101E-2</v>
      </c>
      <c r="W122" s="14">
        <v>1.8100787499414898E-2</v>
      </c>
      <c r="X122" s="14">
        <v>6.5478027477292103E-3</v>
      </c>
      <c r="Y122" s="14">
        <v>1.9976710969013999E-2</v>
      </c>
      <c r="Z122" s="14">
        <v>2.2764580738783801E-2</v>
      </c>
      <c r="AA122" s="14">
        <v>1.11998530441553E-2</v>
      </c>
      <c r="AB122" s="14">
        <v>0</v>
      </c>
      <c r="AC122" s="14">
        <v>0</v>
      </c>
      <c r="AD122" s="14">
        <v>2.4599138863932099E-2</v>
      </c>
      <c r="AE122" s="14"/>
      <c r="AF122" s="14">
        <v>1.1947661197823299E-2</v>
      </c>
      <c r="AG122" s="14">
        <v>2.5994567792390001E-2</v>
      </c>
      <c r="AH122" s="14">
        <v>0</v>
      </c>
      <c r="AI122" s="14">
        <v>7.0711165047359897E-3</v>
      </c>
      <c r="AJ122" s="14">
        <v>1.24935659481656E-2</v>
      </c>
      <c r="AK122" s="14"/>
      <c r="AL122" s="14">
        <v>5.2163836979267596E-3</v>
      </c>
      <c r="AM122" s="14">
        <v>8.6175694527802202E-2</v>
      </c>
      <c r="AN122" s="14">
        <v>0</v>
      </c>
      <c r="AO122" s="14"/>
      <c r="AP122" s="14">
        <v>7.7469779008480398E-3</v>
      </c>
      <c r="AQ122" s="14">
        <v>1.54836884439117E-2</v>
      </c>
      <c r="AR122" s="14"/>
      <c r="AS122" s="14">
        <v>1.27514266202813E-2</v>
      </c>
      <c r="AT122" s="14">
        <v>1.35428756376755E-2</v>
      </c>
      <c r="AU122" s="14"/>
      <c r="AV122" s="14">
        <v>3.3378011510670602E-2</v>
      </c>
      <c r="AW122" s="14">
        <v>6.2436172531382004E-3</v>
      </c>
      <c r="AX122" s="14"/>
      <c r="AY122" s="14">
        <v>1.49714265720025E-2</v>
      </c>
      <c r="AZ122" s="14">
        <v>5.3729797344410002E-3</v>
      </c>
      <c r="BA122" s="14"/>
      <c r="BB122" s="14">
        <v>1.60855378936299E-2</v>
      </c>
      <c r="BC122" s="14">
        <v>4.1535892904052598E-3</v>
      </c>
    </row>
    <row r="123" spans="2:55" x14ac:dyDescent="0.35">
      <c r="B123" t="s">
        <v>73</v>
      </c>
      <c r="C123" s="14">
        <v>2.65537557364636E-2</v>
      </c>
      <c r="D123" s="14">
        <v>3.7122197657401303E-2</v>
      </c>
      <c r="E123" s="14">
        <v>1.6312109283789799E-2</v>
      </c>
      <c r="F123" s="14"/>
      <c r="G123" s="14">
        <v>5.3585392663321303E-2</v>
      </c>
      <c r="H123" s="14">
        <v>7.1903868462357801E-2</v>
      </c>
      <c r="I123" s="14">
        <v>3.4604184220323499E-2</v>
      </c>
      <c r="J123" s="14">
        <v>3.13983728485848E-3</v>
      </c>
      <c r="K123" s="14">
        <v>2.7602663751651901E-3</v>
      </c>
      <c r="L123" s="14">
        <v>0</v>
      </c>
      <c r="M123" s="14"/>
      <c r="N123" s="14">
        <v>4.3450705784180303E-2</v>
      </c>
      <c r="O123" s="14">
        <v>1.8827009277516401E-2</v>
      </c>
      <c r="P123" s="14">
        <v>3.5285755193197502E-2</v>
      </c>
      <c r="Q123" s="14">
        <v>8.8851986493634592E-3</v>
      </c>
      <c r="R123" s="14"/>
      <c r="S123" s="14">
        <v>4.5968194365527897E-2</v>
      </c>
      <c r="T123" s="14">
        <v>2.12016089691002E-2</v>
      </c>
      <c r="U123" s="14">
        <v>1.33607022045168E-2</v>
      </c>
      <c r="V123" s="14">
        <v>2.50248205775911E-2</v>
      </c>
      <c r="W123" s="14">
        <v>3.3225611790221897E-2</v>
      </c>
      <c r="X123" s="14">
        <v>2.7579832498981299E-2</v>
      </c>
      <c r="Y123" s="14">
        <v>6.1914435271447797E-3</v>
      </c>
      <c r="Z123" s="14">
        <v>1.1412419188260799E-2</v>
      </c>
      <c r="AA123" s="14">
        <v>3.9857699775866701E-2</v>
      </c>
      <c r="AB123" s="14">
        <v>3.7925016273733403E-2</v>
      </c>
      <c r="AC123" s="14">
        <v>9.8894057429865703E-3</v>
      </c>
      <c r="AD123" s="14">
        <v>0</v>
      </c>
      <c r="AE123" s="14"/>
      <c r="AF123" s="14">
        <v>1.8900150722839501E-2</v>
      </c>
      <c r="AG123" s="14">
        <v>4.2517682057487398E-2</v>
      </c>
      <c r="AH123" s="14">
        <v>2.9082427228869001E-2</v>
      </c>
      <c r="AI123" s="14">
        <v>1.84877632551168E-2</v>
      </c>
      <c r="AJ123" s="14">
        <v>3.4871065452278097E-2</v>
      </c>
      <c r="AK123" s="14"/>
      <c r="AL123" s="14">
        <v>1.1578978431191E-2</v>
      </c>
      <c r="AM123" s="14">
        <v>0.16313546356234199</v>
      </c>
      <c r="AN123" s="14">
        <v>0</v>
      </c>
      <c r="AO123" s="14"/>
      <c r="AP123" s="14">
        <v>2.7981950991879501E-2</v>
      </c>
      <c r="AQ123" s="14">
        <v>2.4264888600782599E-2</v>
      </c>
      <c r="AR123" s="14"/>
      <c r="AS123" s="14">
        <v>3.6245721151702097E-2</v>
      </c>
      <c r="AT123" s="14">
        <v>9.6282983351826806E-3</v>
      </c>
      <c r="AU123" s="14"/>
      <c r="AV123" s="14">
        <v>6.0055604021963402E-2</v>
      </c>
      <c r="AW123" s="14">
        <v>1.51628188725869E-2</v>
      </c>
      <c r="AX123" s="14"/>
      <c r="AY123" s="14">
        <v>3.5624120259084201E-2</v>
      </c>
      <c r="AZ123" s="14">
        <v>0</v>
      </c>
      <c r="BA123" s="14"/>
      <c r="BB123" s="14">
        <v>3.6070709504663401E-2</v>
      </c>
      <c r="BC123" s="14">
        <v>0</v>
      </c>
    </row>
    <row r="124" spans="2:55" x14ac:dyDescent="0.35">
      <c r="B124" t="s">
        <v>74</v>
      </c>
      <c r="C124" s="14">
        <v>4.68682197911513E-2</v>
      </c>
      <c r="D124" s="14">
        <v>5.0757014615244102E-2</v>
      </c>
      <c r="E124" s="14">
        <v>4.3208855661288001E-2</v>
      </c>
      <c r="F124" s="14"/>
      <c r="G124" s="14">
        <v>9.6142658925354799E-2</v>
      </c>
      <c r="H124" s="14">
        <v>8.1449228326005305E-2</v>
      </c>
      <c r="I124" s="14">
        <v>5.9070680061725701E-2</v>
      </c>
      <c r="J124" s="14">
        <v>3.03792971850558E-2</v>
      </c>
      <c r="K124" s="14">
        <v>2.3878245399149501E-2</v>
      </c>
      <c r="L124" s="14">
        <v>4.8574910451323E-3</v>
      </c>
      <c r="M124" s="14"/>
      <c r="N124" s="14">
        <v>5.6379575072401003E-2</v>
      </c>
      <c r="O124" s="14">
        <v>4.3837071271302701E-2</v>
      </c>
      <c r="P124" s="14">
        <v>5.1621369028319798E-2</v>
      </c>
      <c r="Q124" s="14">
        <v>3.5948151549597102E-2</v>
      </c>
      <c r="R124" s="14"/>
      <c r="S124" s="14">
        <v>7.7643046261207202E-2</v>
      </c>
      <c r="T124" s="14">
        <v>1.72929525412788E-2</v>
      </c>
      <c r="U124" s="14">
        <v>7.5423672860777799E-3</v>
      </c>
      <c r="V124" s="14">
        <v>5.4326683600701399E-2</v>
      </c>
      <c r="W124" s="14">
        <v>2.02364939325636E-2</v>
      </c>
      <c r="X124" s="14">
        <v>5.0679680314710901E-2</v>
      </c>
      <c r="Y124" s="14">
        <v>3.65839364464563E-2</v>
      </c>
      <c r="Z124" s="14">
        <v>2.5498308423501301E-2</v>
      </c>
      <c r="AA124" s="14">
        <v>8.1920740716746807E-2</v>
      </c>
      <c r="AB124" s="14">
        <v>3.9743788479385402E-2</v>
      </c>
      <c r="AC124" s="14">
        <v>3.11721771746373E-2</v>
      </c>
      <c r="AD124" s="14">
        <v>0.138655995197912</v>
      </c>
      <c r="AE124" s="14"/>
      <c r="AF124" s="14">
        <v>3.7293421745245199E-2</v>
      </c>
      <c r="AG124" s="14">
        <v>5.8156824434605202E-2</v>
      </c>
      <c r="AH124" s="14">
        <v>3.6593037927461103E-2</v>
      </c>
      <c r="AI124" s="14">
        <v>7.6141409601929902E-2</v>
      </c>
      <c r="AJ124" s="14">
        <v>3.7485456037884002E-2</v>
      </c>
      <c r="AK124" s="14"/>
      <c r="AL124" s="14">
        <v>3.6278105126981403E-2</v>
      </c>
      <c r="AM124" s="14">
        <v>0.154239402460637</v>
      </c>
      <c r="AN124" s="14">
        <v>9.0132036269026192E-3</v>
      </c>
      <c r="AO124" s="14"/>
      <c r="AP124" s="14">
        <v>4.4026243047630503E-2</v>
      </c>
      <c r="AQ124" s="14">
        <v>4.9538853016721403E-2</v>
      </c>
      <c r="AR124" s="14"/>
      <c r="AS124" s="14">
        <v>5.1162257089636398E-2</v>
      </c>
      <c r="AT124" s="14">
        <v>4.0331009168263501E-2</v>
      </c>
      <c r="AU124" s="14"/>
      <c r="AV124" s="14">
        <v>0.10199699881737299</v>
      </c>
      <c r="AW124" s="14">
        <v>2.9938727549441602E-2</v>
      </c>
      <c r="AX124" s="14"/>
      <c r="AY124" s="14">
        <v>5.2932606543325801E-2</v>
      </c>
      <c r="AZ124" s="14">
        <v>2.9352577349501099E-2</v>
      </c>
      <c r="BA124" s="14"/>
      <c r="BB124" s="14">
        <v>5.29395611754103E-2</v>
      </c>
      <c r="BC124" s="14">
        <v>3.70529969056001E-2</v>
      </c>
    </row>
    <row r="125" spans="2:55" x14ac:dyDescent="0.35">
      <c r="B125" t="s">
        <v>75</v>
      </c>
      <c r="C125" s="14">
        <v>5.4965503174493099E-2</v>
      </c>
      <c r="D125" s="14">
        <v>5.79386648657573E-2</v>
      </c>
      <c r="E125" s="14">
        <v>5.2224061255547898E-2</v>
      </c>
      <c r="F125" s="14"/>
      <c r="G125" s="14">
        <v>9.7420605440612401E-2</v>
      </c>
      <c r="H125" s="14">
        <v>9.4078387688930301E-2</v>
      </c>
      <c r="I125" s="14">
        <v>5.0810697702265102E-2</v>
      </c>
      <c r="J125" s="14">
        <v>5.8105926552098099E-2</v>
      </c>
      <c r="K125" s="14">
        <v>3.6204334195063102E-2</v>
      </c>
      <c r="L125" s="14">
        <v>8.2585082210986094E-3</v>
      </c>
      <c r="M125" s="14"/>
      <c r="N125" s="14">
        <v>6.6427309684993996E-2</v>
      </c>
      <c r="O125" s="14">
        <v>6.8023824370317398E-2</v>
      </c>
      <c r="P125" s="14">
        <v>4.55714095378255E-2</v>
      </c>
      <c r="Q125" s="14">
        <v>3.7706633352399398E-2</v>
      </c>
      <c r="R125" s="14"/>
      <c r="S125" s="14">
        <v>9.1051166914492304E-2</v>
      </c>
      <c r="T125" s="14">
        <v>2.30910034494313E-2</v>
      </c>
      <c r="U125" s="14">
        <v>4.1303336107346697E-2</v>
      </c>
      <c r="V125" s="14">
        <v>5.0673200353650097E-2</v>
      </c>
      <c r="W125" s="14">
        <v>5.2851798401061398E-2</v>
      </c>
      <c r="X125" s="14">
        <v>7.7608265330239401E-2</v>
      </c>
      <c r="Y125" s="14">
        <v>5.1519358693455003E-2</v>
      </c>
      <c r="Z125" s="14">
        <v>7.4817947291172096E-2</v>
      </c>
      <c r="AA125" s="14">
        <v>6.1459657704865597E-2</v>
      </c>
      <c r="AB125" s="14">
        <v>2.3421298755412399E-2</v>
      </c>
      <c r="AC125" s="14">
        <v>3.6703619886688799E-2</v>
      </c>
      <c r="AD125" s="14">
        <v>9.4539345922723006E-2</v>
      </c>
      <c r="AE125" s="14"/>
      <c r="AF125" s="14">
        <v>4.7044554076505402E-2</v>
      </c>
      <c r="AG125" s="14">
        <v>6.76396262187339E-2</v>
      </c>
      <c r="AH125" s="14">
        <v>5.9457441208836101E-2</v>
      </c>
      <c r="AI125" s="14">
        <v>6.2275698408973297E-2</v>
      </c>
      <c r="AJ125" s="14">
        <v>2.9948109067355299E-2</v>
      </c>
      <c r="AK125" s="14"/>
      <c r="AL125" s="14">
        <v>4.7691679758750001E-2</v>
      </c>
      <c r="AM125" s="14">
        <v>0.14104750847275799</v>
      </c>
      <c r="AN125" s="14">
        <v>7.1404917829496102E-3</v>
      </c>
      <c r="AO125" s="14"/>
      <c r="AP125" s="14">
        <v>5.5172032487666001E-2</v>
      </c>
      <c r="AQ125" s="14">
        <v>5.1318855424392698E-2</v>
      </c>
      <c r="AR125" s="14"/>
      <c r="AS125" s="14">
        <v>6.3802191654053902E-2</v>
      </c>
      <c r="AT125" s="14">
        <v>3.8430659613530302E-2</v>
      </c>
      <c r="AU125" s="14"/>
      <c r="AV125" s="14">
        <v>8.5371774449938903E-2</v>
      </c>
      <c r="AW125" s="14">
        <v>4.5597567161114197E-2</v>
      </c>
      <c r="AX125" s="14"/>
      <c r="AY125" s="14">
        <v>6.2534890823782704E-2</v>
      </c>
      <c r="AZ125" s="14">
        <v>2.8238052148324502E-2</v>
      </c>
      <c r="BA125" s="14"/>
      <c r="BB125" s="14">
        <v>5.55178237546212E-2</v>
      </c>
      <c r="BC125" s="14">
        <v>5.3951600809585498E-2</v>
      </c>
    </row>
    <row r="126" spans="2:55" x14ac:dyDescent="0.35">
      <c r="B126" t="s">
        <v>76</v>
      </c>
      <c r="C126" s="14">
        <v>0.101965159116734</v>
      </c>
      <c r="D126" s="14">
        <v>8.0098705836616102E-2</v>
      </c>
      <c r="E126" s="14">
        <v>0.123617253928769</v>
      </c>
      <c r="F126" s="14"/>
      <c r="G126" s="14">
        <v>0.112288430223729</v>
      </c>
      <c r="H126" s="14">
        <v>0.131532143531187</v>
      </c>
      <c r="I126" s="14">
        <v>0.150111959423532</v>
      </c>
      <c r="J126" s="14">
        <v>9.0742730868773699E-2</v>
      </c>
      <c r="K126" s="14">
        <v>6.3622773635953297E-2</v>
      </c>
      <c r="L126" s="14">
        <v>6.6618124396178494E-2</v>
      </c>
      <c r="M126" s="14"/>
      <c r="N126" s="14">
        <v>0.12169540950779301</v>
      </c>
      <c r="O126" s="14">
        <v>0.101120385978675</v>
      </c>
      <c r="P126" s="14">
        <v>0.119271475022779</v>
      </c>
      <c r="Q126" s="14">
        <v>6.5016242116315501E-2</v>
      </c>
      <c r="R126" s="14"/>
      <c r="S126" s="14">
        <v>0.123669966155407</v>
      </c>
      <c r="T126" s="14">
        <v>8.8709440539848097E-2</v>
      </c>
      <c r="U126" s="14">
        <v>8.9490418748007394E-2</v>
      </c>
      <c r="V126" s="14">
        <v>8.8704253695029697E-2</v>
      </c>
      <c r="W126" s="14">
        <v>0.104524145358561</v>
      </c>
      <c r="X126" s="14">
        <v>0.16169658058624101</v>
      </c>
      <c r="Y126" s="14">
        <v>9.7421619610480001E-2</v>
      </c>
      <c r="Z126" s="14">
        <v>8.1065830203627107E-2</v>
      </c>
      <c r="AA126" s="14">
        <v>0.107712900617825</v>
      </c>
      <c r="AB126" s="14">
        <v>9.7627001749403405E-2</v>
      </c>
      <c r="AC126" s="14">
        <v>5.6382475587813501E-2</v>
      </c>
      <c r="AD126" s="14">
        <v>5.4923563709088699E-2</v>
      </c>
      <c r="AE126" s="14"/>
      <c r="AF126" s="14">
        <v>0.10213506488266701</v>
      </c>
      <c r="AG126" s="14">
        <v>0.10630817531103701</v>
      </c>
      <c r="AH126" s="14">
        <v>8.3704335208933001E-2</v>
      </c>
      <c r="AI126" s="14">
        <v>0.117707573555185</v>
      </c>
      <c r="AJ126" s="14">
        <v>0.16642441018694901</v>
      </c>
      <c r="AK126" s="14"/>
      <c r="AL126" s="14">
        <v>0.10885466606222</v>
      </c>
      <c r="AM126" s="14">
        <v>9.5377098760257795E-2</v>
      </c>
      <c r="AN126" s="14">
        <v>1.4652059006797001E-2</v>
      </c>
      <c r="AO126" s="14"/>
      <c r="AP126" s="14">
        <v>0.100856545047896</v>
      </c>
      <c r="AQ126" s="14">
        <v>0.101281274145437</v>
      </c>
      <c r="AR126" s="14"/>
      <c r="AS126" s="14">
        <v>9.8519375318911195E-2</v>
      </c>
      <c r="AT126" s="14">
        <v>0.105807458477607</v>
      </c>
      <c r="AU126" s="14"/>
      <c r="AV126" s="14">
        <v>0.13833436355074999</v>
      </c>
      <c r="AW126" s="14">
        <v>8.9281330296368602E-2</v>
      </c>
      <c r="AX126" s="14"/>
      <c r="AY126" s="14">
        <v>0.10305939267530601</v>
      </c>
      <c r="AZ126" s="14">
        <v>0.12089410291512399</v>
      </c>
      <c r="BA126" s="14"/>
      <c r="BB126" s="14">
        <v>9.6733021037118505E-2</v>
      </c>
      <c r="BC126" s="14">
        <v>0.131374397060145</v>
      </c>
    </row>
    <row r="127" spans="2:55" x14ac:dyDescent="0.35">
      <c r="B127" t="s">
        <v>77</v>
      </c>
      <c r="C127" s="14">
        <v>5.9226944600762901E-2</v>
      </c>
      <c r="D127" s="14">
        <v>4.8360682053874199E-2</v>
      </c>
      <c r="E127" s="14">
        <v>7.0011867519721799E-2</v>
      </c>
      <c r="F127" s="14"/>
      <c r="G127" s="14">
        <v>6.2302448802573497E-2</v>
      </c>
      <c r="H127" s="14">
        <v>6.4540388810973404E-2</v>
      </c>
      <c r="I127" s="14">
        <v>5.8815882124220398E-2</v>
      </c>
      <c r="J127" s="14">
        <v>5.1279836281417003E-2</v>
      </c>
      <c r="K127" s="14">
        <v>6.5734651738646094E-2</v>
      </c>
      <c r="L127" s="14">
        <v>5.5275337617535197E-2</v>
      </c>
      <c r="M127" s="14"/>
      <c r="N127" s="14">
        <v>5.14149529679803E-2</v>
      </c>
      <c r="O127" s="14">
        <v>6.15212847158811E-2</v>
      </c>
      <c r="P127" s="14">
        <v>7.2433617618065299E-2</v>
      </c>
      <c r="Q127" s="14">
        <v>5.2219747003375401E-2</v>
      </c>
      <c r="R127" s="14"/>
      <c r="S127" s="14">
        <v>5.7812802487978598E-2</v>
      </c>
      <c r="T127" s="14">
        <v>6.9530943549885801E-2</v>
      </c>
      <c r="U127" s="14">
        <v>4.4932569948831901E-2</v>
      </c>
      <c r="V127" s="14">
        <v>6.23603058231052E-2</v>
      </c>
      <c r="W127" s="14">
        <v>9.1305468423401107E-2</v>
      </c>
      <c r="X127" s="14">
        <v>4.9282462979205098E-2</v>
      </c>
      <c r="Y127" s="14">
        <v>2.8321833282809801E-2</v>
      </c>
      <c r="Z127" s="14">
        <v>7.22088385837973E-2</v>
      </c>
      <c r="AA127" s="14">
        <v>7.5900662843067498E-2</v>
      </c>
      <c r="AB127" s="14">
        <v>3.9536206323000603E-2</v>
      </c>
      <c r="AC127" s="14">
        <v>4.9814684111667701E-2</v>
      </c>
      <c r="AD127" s="14">
        <v>8.2989330068952094E-2</v>
      </c>
      <c r="AE127" s="14"/>
      <c r="AF127" s="14">
        <v>7.8805935981724098E-2</v>
      </c>
      <c r="AG127" s="14">
        <v>5.1503047793563503E-2</v>
      </c>
      <c r="AH127" s="14">
        <v>3.4844523474936599E-2</v>
      </c>
      <c r="AI127" s="14">
        <v>5.8084867940034902E-2</v>
      </c>
      <c r="AJ127" s="14">
        <v>4.7620860975929998E-2</v>
      </c>
      <c r="AK127" s="14"/>
      <c r="AL127" s="14">
        <v>6.6631766993835495E-2</v>
      </c>
      <c r="AM127" s="14">
        <v>2.95489712175519E-2</v>
      </c>
      <c r="AN127" s="14">
        <v>5.3671351865738799E-3</v>
      </c>
      <c r="AO127" s="14"/>
      <c r="AP127" s="14">
        <v>6.2600662561142204E-2</v>
      </c>
      <c r="AQ127" s="14">
        <v>5.8206392688997001E-2</v>
      </c>
      <c r="AR127" s="14"/>
      <c r="AS127" s="14">
        <v>5.8580800447543199E-2</v>
      </c>
      <c r="AT127" s="14">
        <v>6.1490750552439299E-2</v>
      </c>
      <c r="AU127" s="14"/>
      <c r="AV127" s="14">
        <v>5.93429852901462E-2</v>
      </c>
      <c r="AW127" s="14">
        <v>6.0008605534041498E-2</v>
      </c>
      <c r="AX127" s="14"/>
      <c r="AY127" s="14">
        <v>6.06990315518246E-2</v>
      </c>
      <c r="AZ127" s="14">
        <v>4.6849290436306999E-2</v>
      </c>
      <c r="BA127" s="14"/>
      <c r="BB127" s="14">
        <v>5.8717187813046703E-2</v>
      </c>
      <c r="BC127" s="14">
        <v>4.9304824087836603E-2</v>
      </c>
    </row>
    <row r="128" spans="2:55" x14ac:dyDescent="0.35">
      <c r="B128" t="s">
        <v>78</v>
      </c>
      <c r="C128" s="14">
        <v>0.14940274649485</v>
      </c>
      <c r="D128" s="14">
        <v>0.13825869224451001</v>
      </c>
      <c r="E128" s="14">
        <v>0.15970713067546699</v>
      </c>
      <c r="F128" s="14"/>
      <c r="G128" s="14">
        <v>0.16315392160574099</v>
      </c>
      <c r="H128" s="14">
        <v>0.152581999701459</v>
      </c>
      <c r="I128" s="14">
        <v>0.16539023874132899</v>
      </c>
      <c r="J128" s="14">
        <v>0.186089490314263</v>
      </c>
      <c r="K128" s="14">
        <v>0.11663390370002</v>
      </c>
      <c r="L128" s="14">
        <v>0.116832738715483</v>
      </c>
      <c r="M128" s="14"/>
      <c r="N128" s="14">
        <v>0.14789099893975299</v>
      </c>
      <c r="O128" s="14">
        <v>0.14358791399998799</v>
      </c>
      <c r="P128" s="14">
        <v>0.15651059198589701</v>
      </c>
      <c r="Q128" s="14">
        <v>0.15202298426058999</v>
      </c>
      <c r="R128" s="14"/>
      <c r="S128" s="14">
        <v>0.170298030691965</v>
      </c>
      <c r="T128" s="14">
        <v>0.113096204186276</v>
      </c>
      <c r="U128" s="14">
        <v>9.62670267152404E-2</v>
      </c>
      <c r="V128" s="14">
        <v>0.12604141000437699</v>
      </c>
      <c r="W128" s="14">
        <v>0.13226188326889499</v>
      </c>
      <c r="X128" s="14">
        <v>0.151861999373328</v>
      </c>
      <c r="Y128" s="14">
        <v>0.17727343800769199</v>
      </c>
      <c r="Z128" s="14">
        <v>0.117881927018997</v>
      </c>
      <c r="AA128" s="14">
        <v>0.18118873087923101</v>
      </c>
      <c r="AB128" s="14">
        <v>0.191753651863946</v>
      </c>
      <c r="AC128" s="14">
        <v>0.20259733676139199</v>
      </c>
      <c r="AD128" s="14">
        <v>8.9517229531861406E-2</v>
      </c>
      <c r="AE128" s="14"/>
      <c r="AF128" s="14">
        <v>0.13286846923932799</v>
      </c>
      <c r="AG128" s="14">
        <v>0.17309691608814601</v>
      </c>
      <c r="AH128" s="14">
        <v>0.12168072599744099</v>
      </c>
      <c r="AI128" s="14">
        <v>0.14344545275526899</v>
      </c>
      <c r="AJ128" s="14">
        <v>0.184229668327893</v>
      </c>
      <c r="AK128" s="14"/>
      <c r="AL128" s="14">
        <v>0.16099973565627099</v>
      </c>
      <c r="AM128" s="14">
        <v>0.104824125680669</v>
      </c>
      <c r="AN128" s="14">
        <v>6.1686624263339103E-2</v>
      </c>
      <c r="AO128" s="14"/>
      <c r="AP128" s="14">
        <v>0.14582382927172799</v>
      </c>
      <c r="AQ128" s="14">
        <v>0.15419143802390001</v>
      </c>
      <c r="AR128" s="14"/>
      <c r="AS128" s="14">
        <v>0.15058140928139699</v>
      </c>
      <c r="AT128" s="14">
        <v>0.145183631318034</v>
      </c>
      <c r="AU128" s="14"/>
      <c r="AV128" s="14">
        <v>0.167767937940245</v>
      </c>
      <c r="AW128" s="14">
        <v>0.14176811480304799</v>
      </c>
      <c r="AX128" s="14"/>
      <c r="AY128" s="14">
        <v>0.14953821081007401</v>
      </c>
      <c r="AZ128" s="14">
        <v>0.15167723245810599</v>
      </c>
      <c r="BA128" s="14"/>
      <c r="BB128" s="14">
        <v>0.14012848921263499</v>
      </c>
      <c r="BC128" s="14">
        <v>0.152497927806577</v>
      </c>
    </row>
    <row r="129" spans="2:55" x14ac:dyDescent="0.35">
      <c r="B129" t="s">
        <v>89</v>
      </c>
      <c r="C129" s="14">
        <v>0.54158637465576898</v>
      </c>
      <c r="D129" s="14">
        <v>0.55998174060961903</v>
      </c>
      <c r="E129" s="14">
        <v>0.52329182563882504</v>
      </c>
      <c r="F129" s="14"/>
      <c r="G129" s="14">
        <v>0.37443014544903302</v>
      </c>
      <c r="H129" s="14">
        <v>0.368312385934989</v>
      </c>
      <c r="I129" s="14">
        <v>0.448593606730949</v>
      </c>
      <c r="J129" s="14">
        <v>0.57202330106291899</v>
      </c>
      <c r="K129" s="14">
        <v>0.68586082695288797</v>
      </c>
      <c r="L129" s="14">
        <v>0.74815780000457299</v>
      </c>
      <c r="M129" s="14"/>
      <c r="N129" s="14">
        <v>0.48404392764309001</v>
      </c>
      <c r="O129" s="14">
        <v>0.54782288968274395</v>
      </c>
      <c r="P129" s="14">
        <v>0.49911012822789302</v>
      </c>
      <c r="Q129" s="14">
        <v>0.634952006280466</v>
      </c>
      <c r="R129" s="14"/>
      <c r="S129" s="14">
        <v>0.39689383677386503</v>
      </c>
      <c r="T129" s="14">
        <v>0.65982787414791</v>
      </c>
      <c r="U129" s="14">
        <v>0.69927284004768797</v>
      </c>
      <c r="V129" s="14">
        <v>0.57238481077221504</v>
      </c>
      <c r="W129" s="14">
        <v>0.53311980528738401</v>
      </c>
      <c r="X129" s="14">
        <v>0.47043806774650898</v>
      </c>
      <c r="Y129" s="14">
        <v>0.58271165946294801</v>
      </c>
      <c r="Z129" s="14">
        <v>0.59435014855186097</v>
      </c>
      <c r="AA129" s="14">
        <v>0.42529320930470599</v>
      </c>
      <c r="AB129" s="14">
        <v>0.55947885498186001</v>
      </c>
      <c r="AC129" s="14">
        <v>0.60332652035587198</v>
      </c>
      <c r="AD129" s="14">
        <v>0.51477539670553096</v>
      </c>
      <c r="AE129" s="14"/>
      <c r="AF129" s="14">
        <v>0.56168080204809301</v>
      </c>
      <c r="AG129" s="14">
        <v>0.471013946201363</v>
      </c>
      <c r="AH129" s="14">
        <v>0.62941620204361404</v>
      </c>
      <c r="AI129" s="14">
        <v>0.51678611797875496</v>
      </c>
      <c r="AJ129" s="14">
        <v>0.46089731009100998</v>
      </c>
      <c r="AK129" s="14"/>
      <c r="AL129" s="14">
        <v>0.56030679375129</v>
      </c>
      <c r="AM129" s="14">
        <v>0.18583359168907401</v>
      </c>
      <c r="AN129" s="14">
        <v>0.902140486133438</v>
      </c>
      <c r="AO129" s="14"/>
      <c r="AP129" s="14">
        <v>0.54392320664000504</v>
      </c>
      <c r="AQ129" s="14">
        <v>0.54410395305658499</v>
      </c>
      <c r="AR129" s="14"/>
      <c r="AS129" s="14">
        <v>0.51855066003795902</v>
      </c>
      <c r="AT129" s="14">
        <v>0.58443854760229696</v>
      </c>
      <c r="AU129" s="14"/>
      <c r="AV129" s="14">
        <v>0.344425299270403</v>
      </c>
      <c r="AW129" s="14">
        <v>0.60725180544582802</v>
      </c>
      <c r="AX129" s="14"/>
      <c r="AY129" s="14">
        <v>0.51298747531310096</v>
      </c>
      <c r="AZ129" s="14">
        <v>0.61761576495819603</v>
      </c>
      <c r="BA129" s="14"/>
      <c r="BB129" s="14">
        <v>0.53493268297152896</v>
      </c>
      <c r="BC129" s="14">
        <v>0.57166466403985094</v>
      </c>
    </row>
    <row r="130" spans="2:55" x14ac:dyDescent="0.35">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row>
    <row r="131" spans="2:55" x14ac:dyDescent="0.35">
      <c r="B131" s="6" t="s">
        <v>95</v>
      </c>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row>
    <row r="132" spans="2:55" x14ac:dyDescent="0.35">
      <c r="B132" s="21" t="s">
        <v>82</v>
      </c>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row>
    <row r="133" spans="2:55" x14ac:dyDescent="0.35">
      <c r="B133" t="s">
        <v>71</v>
      </c>
      <c r="C133" s="14">
        <v>7.7507598481439304E-3</v>
      </c>
      <c r="D133" s="14">
        <v>1.27543418699515E-2</v>
      </c>
      <c r="E133" s="14">
        <v>2.8877089286441101E-3</v>
      </c>
      <c r="F133" s="14"/>
      <c r="G133" s="14">
        <v>1.6641814365782999E-2</v>
      </c>
      <c r="H133" s="14">
        <v>1.48328138417416E-2</v>
      </c>
      <c r="I133" s="14">
        <v>1.2686241854820699E-2</v>
      </c>
      <c r="J133" s="14">
        <v>0</v>
      </c>
      <c r="K133" s="14">
        <v>5.3049980031144002E-3</v>
      </c>
      <c r="L133" s="14">
        <v>0</v>
      </c>
      <c r="M133" s="14"/>
      <c r="N133" s="14">
        <v>1.5702497654199399E-2</v>
      </c>
      <c r="O133" s="14">
        <v>1.7202575059742601E-3</v>
      </c>
      <c r="P133" s="14">
        <v>6.9870145475973899E-3</v>
      </c>
      <c r="Q133" s="14">
        <v>6.1697211970519802E-3</v>
      </c>
      <c r="R133" s="14"/>
      <c r="S133" s="14">
        <v>6.7599802997526702E-3</v>
      </c>
      <c r="T133" s="14">
        <v>3.4340290982956198E-3</v>
      </c>
      <c r="U133" s="14">
        <v>7.8307389422907093E-3</v>
      </c>
      <c r="V133" s="14">
        <v>1.01781285820503E-2</v>
      </c>
      <c r="W133" s="14">
        <v>0</v>
      </c>
      <c r="X133" s="14">
        <v>1.0853111170784699E-2</v>
      </c>
      <c r="Y133" s="14">
        <v>4.719543901E-3</v>
      </c>
      <c r="Z133" s="14">
        <v>1.08966973267634E-2</v>
      </c>
      <c r="AA133" s="14">
        <v>1.21543068540459E-2</v>
      </c>
      <c r="AB133" s="14">
        <v>1.0514181573258201E-2</v>
      </c>
      <c r="AC133" s="14">
        <v>0</v>
      </c>
      <c r="AD133" s="14">
        <v>2.4599138863932099E-2</v>
      </c>
      <c r="AE133" s="14"/>
      <c r="AF133" s="14">
        <v>1.3835406735577401E-2</v>
      </c>
      <c r="AG133" s="14">
        <v>1.02881086902553E-2</v>
      </c>
      <c r="AH133" s="14">
        <v>5.2213069099083199E-3</v>
      </c>
      <c r="AI133" s="14">
        <v>0</v>
      </c>
      <c r="AJ133" s="14">
        <v>8.9413420146691406E-3</v>
      </c>
      <c r="AK133" s="14"/>
      <c r="AL133" s="14">
        <v>3.2580363286913399E-3</v>
      </c>
      <c r="AM133" s="14">
        <v>4.8605913851307497E-2</v>
      </c>
      <c r="AN133" s="14">
        <v>0</v>
      </c>
      <c r="AO133" s="14"/>
      <c r="AP133" s="14">
        <v>1.34141433668947E-2</v>
      </c>
      <c r="AQ133" s="14">
        <v>3.28832941092062E-3</v>
      </c>
      <c r="AR133" s="14"/>
      <c r="AS133" s="14">
        <v>9.0976142205452405E-3</v>
      </c>
      <c r="AT133" s="14">
        <v>6.2962368833774998E-3</v>
      </c>
      <c r="AU133" s="14"/>
      <c r="AV133" s="14">
        <v>1.86387107324648E-2</v>
      </c>
      <c r="AW133" s="14">
        <v>2.8947740670939E-3</v>
      </c>
      <c r="AX133" s="14"/>
      <c r="AY133" s="14">
        <v>1.0839854327193499E-2</v>
      </c>
      <c r="AZ133" s="14">
        <v>0</v>
      </c>
      <c r="BA133" s="14"/>
      <c r="BB133" s="14">
        <v>1.11685835995611E-2</v>
      </c>
      <c r="BC133" s="14">
        <v>0</v>
      </c>
    </row>
    <row r="134" spans="2:55" x14ac:dyDescent="0.35">
      <c r="B134" t="s">
        <v>72</v>
      </c>
      <c r="C134" s="14">
        <v>1.15958171418562E-2</v>
      </c>
      <c r="D134" s="14">
        <v>1.2927861755858101E-2</v>
      </c>
      <c r="E134" s="14">
        <v>1.03292395098958E-2</v>
      </c>
      <c r="F134" s="14"/>
      <c r="G134" s="14">
        <v>2.1143050919531101E-2</v>
      </c>
      <c r="H134" s="14">
        <v>2.4322281138037999E-2</v>
      </c>
      <c r="I134" s="14">
        <v>1.4624997722652199E-2</v>
      </c>
      <c r="J134" s="14">
        <v>6.5315209706535201E-3</v>
      </c>
      <c r="K134" s="14">
        <v>2.98423158733434E-3</v>
      </c>
      <c r="L134" s="14">
        <v>2.29193451091302E-3</v>
      </c>
      <c r="M134" s="14"/>
      <c r="N134" s="14">
        <v>2.1860809417650302E-2</v>
      </c>
      <c r="O134" s="14">
        <v>3.6156994917957699E-3</v>
      </c>
      <c r="P134" s="14">
        <v>6.7256164078798603E-3</v>
      </c>
      <c r="Q134" s="14">
        <v>1.31837350707039E-2</v>
      </c>
      <c r="R134" s="14"/>
      <c r="S134" s="14">
        <v>3.80736935482884E-2</v>
      </c>
      <c r="T134" s="14">
        <v>3.5159076725107801E-3</v>
      </c>
      <c r="U134" s="14">
        <v>0</v>
      </c>
      <c r="V134" s="14">
        <v>1.01781285820503E-2</v>
      </c>
      <c r="W134" s="14">
        <v>6.3106518816427497E-3</v>
      </c>
      <c r="X134" s="14">
        <v>5.1941951027183204E-3</v>
      </c>
      <c r="Y134" s="14">
        <v>0</v>
      </c>
      <c r="Z134" s="14">
        <v>1.1412419188260799E-2</v>
      </c>
      <c r="AA134" s="14">
        <v>1.7956302540570599E-2</v>
      </c>
      <c r="AB134" s="14">
        <v>1.7275244645128002E-2</v>
      </c>
      <c r="AC134" s="14">
        <v>0</v>
      </c>
      <c r="AD134" s="14">
        <v>0</v>
      </c>
      <c r="AE134" s="14"/>
      <c r="AF134" s="14">
        <v>4.5768746393256799E-3</v>
      </c>
      <c r="AG134" s="14">
        <v>2.6909512322762501E-2</v>
      </c>
      <c r="AH134" s="14">
        <v>6.4561049628918104E-3</v>
      </c>
      <c r="AI134" s="14">
        <v>0</v>
      </c>
      <c r="AJ134" s="14">
        <v>9.34425428063561E-3</v>
      </c>
      <c r="AK134" s="14"/>
      <c r="AL134" s="14">
        <v>3.07897176361005E-3</v>
      </c>
      <c r="AM134" s="14">
        <v>8.7294396584066694E-2</v>
      </c>
      <c r="AN134" s="14">
        <v>0</v>
      </c>
      <c r="AO134" s="14"/>
      <c r="AP134" s="14">
        <v>7.2929117587905799E-3</v>
      </c>
      <c r="AQ134" s="14">
        <v>1.4447100663107001E-2</v>
      </c>
      <c r="AR134" s="14"/>
      <c r="AS134" s="14">
        <v>1.1328932532953801E-2</v>
      </c>
      <c r="AT134" s="14">
        <v>9.8974514604883192E-3</v>
      </c>
      <c r="AU134" s="14"/>
      <c r="AV134" s="14">
        <v>2.6603266587812899E-2</v>
      </c>
      <c r="AW134" s="14">
        <v>7.16330388438701E-3</v>
      </c>
      <c r="AX134" s="14"/>
      <c r="AY134" s="14">
        <v>1.1487309777973E-2</v>
      </c>
      <c r="AZ134" s="14">
        <v>1.02974573710499E-2</v>
      </c>
      <c r="BA134" s="14"/>
      <c r="BB134" s="14">
        <v>1.39501047217343E-2</v>
      </c>
      <c r="BC134" s="14">
        <v>7.9604634241650703E-3</v>
      </c>
    </row>
    <row r="135" spans="2:55" x14ac:dyDescent="0.35">
      <c r="B135" t="s">
        <v>73</v>
      </c>
      <c r="C135" s="14">
        <v>2.6666164816772201E-2</v>
      </c>
      <c r="D135" s="14">
        <v>3.8235860359614397E-2</v>
      </c>
      <c r="E135" s="14">
        <v>1.54471521553683E-2</v>
      </c>
      <c r="F135" s="14"/>
      <c r="G135" s="14">
        <v>8.0626208179729195E-2</v>
      </c>
      <c r="H135" s="14">
        <v>5.6672229240858699E-2</v>
      </c>
      <c r="I135" s="14">
        <v>2.9064105046632802E-2</v>
      </c>
      <c r="J135" s="14">
        <v>2.5038291253589701E-3</v>
      </c>
      <c r="K135" s="14">
        <v>2.95539703101168E-3</v>
      </c>
      <c r="L135" s="14">
        <v>0</v>
      </c>
      <c r="M135" s="14"/>
      <c r="N135" s="14">
        <v>4.5668308771977098E-2</v>
      </c>
      <c r="O135" s="14">
        <v>3.4206772678978897E-2</v>
      </c>
      <c r="P135" s="14">
        <v>1.59710586275233E-2</v>
      </c>
      <c r="Q135" s="14">
        <v>7.9226250857675901E-3</v>
      </c>
      <c r="R135" s="14"/>
      <c r="S135" s="14">
        <v>4.6908782019515503E-2</v>
      </c>
      <c r="T135" s="14">
        <v>1.40300115747176E-2</v>
      </c>
      <c r="U135" s="14">
        <v>1.79955080960757E-2</v>
      </c>
      <c r="V135" s="14">
        <v>3.3367143986842401E-2</v>
      </c>
      <c r="W135" s="14">
        <v>2.93921452593786E-2</v>
      </c>
      <c r="X135" s="14">
        <v>4.6879736828958997E-2</v>
      </c>
      <c r="Y135" s="14">
        <v>1.13836600689612E-2</v>
      </c>
      <c r="Z135" s="14">
        <v>2.2764580738783801E-2</v>
      </c>
      <c r="AA135" s="14">
        <v>2.6443294608242199E-2</v>
      </c>
      <c r="AB135" s="14">
        <v>1.7659642521904401E-2</v>
      </c>
      <c r="AC135" s="14">
        <v>2.4960625782476899E-2</v>
      </c>
      <c r="AD135" s="14">
        <v>0</v>
      </c>
      <c r="AE135" s="14"/>
      <c r="AF135" s="14">
        <v>1.5674267835943501E-2</v>
      </c>
      <c r="AG135" s="14">
        <v>3.6607208414480799E-2</v>
      </c>
      <c r="AH135" s="14">
        <v>3.12443717230577E-2</v>
      </c>
      <c r="AI135" s="14">
        <v>3.7984105635570899E-2</v>
      </c>
      <c r="AJ135" s="14">
        <v>9.34425428063561E-3</v>
      </c>
      <c r="AK135" s="14"/>
      <c r="AL135" s="14">
        <v>1.37795201645245E-2</v>
      </c>
      <c r="AM135" s="14">
        <v>0.142151159694094</v>
      </c>
      <c r="AN135" s="14">
        <v>7.4447953055683099E-3</v>
      </c>
      <c r="AO135" s="14"/>
      <c r="AP135" s="14">
        <v>3.3349096661680198E-2</v>
      </c>
      <c r="AQ135" s="14">
        <v>1.7963295433223499E-2</v>
      </c>
      <c r="AR135" s="14"/>
      <c r="AS135" s="14">
        <v>3.70544060460406E-2</v>
      </c>
      <c r="AT135" s="14">
        <v>1.01744019834851E-2</v>
      </c>
      <c r="AU135" s="14"/>
      <c r="AV135" s="14">
        <v>6.1082582014265099E-2</v>
      </c>
      <c r="AW135" s="14">
        <v>1.49842931186056E-2</v>
      </c>
      <c r="AX135" s="14"/>
      <c r="AY135" s="14">
        <v>3.5674518837121999E-2</v>
      </c>
      <c r="AZ135" s="14">
        <v>0</v>
      </c>
      <c r="BA135" s="14"/>
      <c r="BB135" s="14">
        <v>3.4468849276163199E-2</v>
      </c>
      <c r="BC135" s="14">
        <v>4.5404722802287302E-3</v>
      </c>
    </row>
    <row r="136" spans="2:55" x14ac:dyDescent="0.35">
      <c r="B136" t="s">
        <v>74</v>
      </c>
      <c r="C136" s="14">
        <v>5.1860232029566203E-2</v>
      </c>
      <c r="D136" s="14">
        <v>6.7749307220311097E-2</v>
      </c>
      <c r="E136" s="14">
        <v>3.6497611240000498E-2</v>
      </c>
      <c r="F136" s="14"/>
      <c r="G136" s="14">
        <v>0.13247464477360099</v>
      </c>
      <c r="H136" s="14">
        <v>0.119694171797564</v>
      </c>
      <c r="I136" s="14">
        <v>4.4700169138853003E-2</v>
      </c>
      <c r="J136" s="14">
        <v>1.5422004729615999E-2</v>
      </c>
      <c r="K136" s="14">
        <v>6.7839060939041702E-3</v>
      </c>
      <c r="L136" s="14">
        <v>8.6808678733391199E-3</v>
      </c>
      <c r="M136" s="14"/>
      <c r="N136" s="14">
        <v>6.5781252588803601E-2</v>
      </c>
      <c r="O136" s="14">
        <v>3.62433447067501E-2</v>
      </c>
      <c r="P136" s="14">
        <v>6.5516667134878304E-2</v>
      </c>
      <c r="Q136" s="14">
        <v>4.1482129679143297E-2</v>
      </c>
      <c r="R136" s="14"/>
      <c r="S136" s="14">
        <v>0.124470040052374</v>
      </c>
      <c r="T136" s="14">
        <v>2.8146291544808199E-2</v>
      </c>
      <c r="U136" s="14">
        <v>1.3173823503396799E-2</v>
      </c>
      <c r="V136" s="14">
        <v>3.1944095829268E-2</v>
      </c>
      <c r="W136" s="14">
        <v>3.2108990295279298E-2</v>
      </c>
      <c r="X136" s="14">
        <v>4.54886104700346E-2</v>
      </c>
      <c r="Y136" s="14">
        <v>3.9743624097533799E-2</v>
      </c>
      <c r="Z136" s="14">
        <v>5.4973504444929801E-2</v>
      </c>
      <c r="AA136" s="14">
        <v>7.9191331037955198E-2</v>
      </c>
      <c r="AB136" s="14">
        <v>3.7880651176672199E-2</v>
      </c>
      <c r="AC136" s="14">
        <v>3.5570760604217301E-2</v>
      </c>
      <c r="AD136" s="14">
        <v>4.0736387844055102E-2</v>
      </c>
      <c r="AE136" s="14"/>
      <c r="AF136" s="14">
        <v>4.8926920782240702E-2</v>
      </c>
      <c r="AG136" s="14">
        <v>8.1021183793618196E-2</v>
      </c>
      <c r="AH136" s="14">
        <v>4.12014821881777E-2</v>
      </c>
      <c r="AI136" s="14">
        <v>2.79289217321021E-2</v>
      </c>
      <c r="AJ136" s="14">
        <v>4.8018456834778997E-2</v>
      </c>
      <c r="AK136" s="14"/>
      <c r="AL136" s="14">
        <v>3.8539494325451E-2</v>
      </c>
      <c r="AM136" s="14">
        <v>0.18578976308327899</v>
      </c>
      <c r="AN136" s="14">
        <v>6.2384514660268203E-3</v>
      </c>
      <c r="AO136" s="14"/>
      <c r="AP136" s="14">
        <v>5.44798036383509E-2</v>
      </c>
      <c r="AQ136" s="14">
        <v>4.7583697316312498E-2</v>
      </c>
      <c r="AR136" s="14"/>
      <c r="AS136" s="14">
        <v>6.7622824798202794E-2</v>
      </c>
      <c r="AT136" s="14">
        <v>2.87092404922887E-2</v>
      </c>
      <c r="AU136" s="14"/>
      <c r="AV136" s="14">
        <v>0.109135797427348</v>
      </c>
      <c r="AW136" s="14">
        <v>3.1115024252201098E-2</v>
      </c>
      <c r="AX136" s="14"/>
      <c r="AY136" s="14">
        <v>6.4427390595862999E-2</v>
      </c>
      <c r="AZ136" s="14">
        <v>1.6264209251442899E-2</v>
      </c>
      <c r="BA136" s="14"/>
      <c r="BB136" s="14">
        <v>6.3577031684086197E-2</v>
      </c>
      <c r="BC136" s="14">
        <v>9.8541373955272401E-3</v>
      </c>
    </row>
    <row r="137" spans="2:55" x14ac:dyDescent="0.35">
      <c r="B137" t="s">
        <v>75</v>
      </c>
      <c r="C137" s="14">
        <v>4.4245993173722402E-2</v>
      </c>
      <c r="D137" s="14">
        <v>4.89639531982307E-2</v>
      </c>
      <c r="E137" s="14">
        <v>3.9769254162989501E-2</v>
      </c>
      <c r="F137" s="14"/>
      <c r="G137" s="14">
        <v>8.66934682292127E-2</v>
      </c>
      <c r="H137" s="14">
        <v>8.0973622573493401E-2</v>
      </c>
      <c r="I137" s="14">
        <v>5.5790873022184898E-2</v>
      </c>
      <c r="J137" s="14">
        <v>2.93871041975644E-2</v>
      </c>
      <c r="K137" s="14">
        <v>1.55003453037597E-2</v>
      </c>
      <c r="L137" s="14">
        <v>8.0669788858437706E-3</v>
      </c>
      <c r="M137" s="14"/>
      <c r="N137" s="14">
        <v>6.8383212873557295E-2</v>
      </c>
      <c r="O137" s="14">
        <v>4.1442831133605501E-2</v>
      </c>
      <c r="P137" s="14">
        <v>4.6594146655897499E-2</v>
      </c>
      <c r="Q137" s="14">
        <v>1.93924018885221E-2</v>
      </c>
      <c r="R137" s="14"/>
      <c r="S137" s="14">
        <v>7.6213332339342202E-2</v>
      </c>
      <c r="T137" s="14">
        <v>3.23268814682348E-2</v>
      </c>
      <c r="U137" s="14">
        <v>5.0496214527046501E-2</v>
      </c>
      <c r="V137" s="14">
        <v>3.0977699271643799E-2</v>
      </c>
      <c r="W137" s="14">
        <v>3.4813305235149798E-2</v>
      </c>
      <c r="X137" s="14">
        <v>4.9083054559669402E-2</v>
      </c>
      <c r="Y137" s="14">
        <v>2.63510064774614E-2</v>
      </c>
      <c r="Z137" s="14">
        <v>9.4594029463671396E-3</v>
      </c>
      <c r="AA137" s="14">
        <v>6.6242052079776501E-2</v>
      </c>
      <c r="AB137" s="14">
        <v>3.8557239956052002E-2</v>
      </c>
      <c r="AC137" s="14">
        <v>4.9240504752716803E-2</v>
      </c>
      <c r="AD137" s="14">
        <v>0</v>
      </c>
      <c r="AE137" s="14"/>
      <c r="AF137" s="14">
        <v>4.3981626961641401E-2</v>
      </c>
      <c r="AG137" s="14">
        <v>4.8478014998014102E-2</v>
      </c>
      <c r="AH137" s="14">
        <v>7.3104438467051405E-2</v>
      </c>
      <c r="AI137" s="14">
        <v>3.4071116529948701E-2</v>
      </c>
      <c r="AJ137" s="14">
        <v>4.9516586074277301E-2</v>
      </c>
      <c r="AK137" s="14"/>
      <c r="AL137" s="14">
        <v>3.9735766710410701E-2</v>
      </c>
      <c r="AM137" s="14">
        <v>0.10283541072711699</v>
      </c>
      <c r="AN137" s="14">
        <v>5.3671351865738799E-3</v>
      </c>
      <c r="AO137" s="14"/>
      <c r="AP137" s="14">
        <v>4.60621604759021E-2</v>
      </c>
      <c r="AQ137" s="14">
        <v>4.0518729535876499E-2</v>
      </c>
      <c r="AR137" s="14"/>
      <c r="AS137" s="14">
        <v>5.64455465737159E-2</v>
      </c>
      <c r="AT137" s="14">
        <v>2.6765205629082502E-2</v>
      </c>
      <c r="AU137" s="14"/>
      <c r="AV137" s="14">
        <v>8.0880709379549096E-2</v>
      </c>
      <c r="AW137" s="14">
        <v>3.1017844341518601E-2</v>
      </c>
      <c r="AX137" s="14"/>
      <c r="AY137" s="14">
        <v>4.93676589039721E-2</v>
      </c>
      <c r="AZ137" s="14">
        <v>4.0201739952546202E-2</v>
      </c>
      <c r="BA137" s="14"/>
      <c r="BB137" s="14">
        <v>4.9526961843485401E-2</v>
      </c>
      <c r="BC137" s="14">
        <v>4.4656138089686902E-2</v>
      </c>
    </row>
    <row r="138" spans="2:55" x14ac:dyDescent="0.35">
      <c r="B138" t="s">
        <v>76</v>
      </c>
      <c r="C138" s="14">
        <v>0.13326673055806301</v>
      </c>
      <c r="D138" s="14">
        <v>0.124534763861122</v>
      </c>
      <c r="E138" s="14">
        <v>0.14218547918864699</v>
      </c>
      <c r="F138" s="14"/>
      <c r="G138" s="14">
        <v>0.119528878176401</v>
      </c>
      <c r="H138" s="14">
        <v>0.15073449912009801</v>
      </c>
      <c r="I138" s="14">
        <v>0.17824082457561699</v>
      </c>
      <c r="J138" s="14">
        <v>0.1163688804103</v>
      </c>
      <c r="K138" s="14">
        <v>0.116212671008118</v>
      </c>
      <c r="L138" s="14">
        <v>0.11666598920318499</v>
      </c>
      <c r="M138" s="14"/>
      <c r="N138" s="14">
        <v>0.19696775170377701</v>
      </c>
      <c r="O138" s="14">
        <v>0.140711446228141</v>
      </c>
      <c r="P138" s="14">
        <v>9.65091662775273E-2</v>
      </c>
      <c r="Q138" s="14">
        <v>8.7987615072157702E-2</v>
      </c>
      <c r="R138" s="14"/>
      <c r="S138" s="14">
        <v>0.16684586397266599</v>
      </c>
      <c r="T138" s="14">
        <v>0.104158795180607</v>
      </c>
      <c r="U138" s="14">
        <v>0.149400852492487</v>
      </c>
      <c r="V138" s="14">
        <v>0.140336934606513</v>
      </c>
      <c r="W138" s="14">
        <v>0.13326570509605401</v>
      </c>
      <c r="X138" s="14">
        <v>0.147037160193522</v>
      </c>
      <c r="Y138" s="14">
        <v>8.7144409581628807E-2</v>
      </c>
      <c r="Z138" s="14">
        <v>0.10062067184970901</v>
      </c>
      <c r="AA138" s="14">
        <v>0.16300930156843799</v>
      </c>
      <c r="AB138" s="14">
        <v>0.119339783972278</v>
      </c>
      <c r="AC138" s="14">
        <v>9.3777614565719106E-2</v>
      </c>
      <c r="AD138" s="14">
        <v>0.16222921187799799</v>
      </c>
      <c r="AE138" s="14"/>
      <c r="AF138" s="14">
        <v>0.15441254925943401</v>
      </c>
      <c r="AG138" s="14">
        <v>0.15473924649222801</v>
      </c>
      <c r="AH138" s="14">
        <v>0.13978780630394999</v>
      </c>
      <c r="AI138" s="14">
        <v>0.14371723955934501</v>
      </c>
      <c r="AJ138" s="14">
        <v>8.7337818146437096E-2</v>
      </c>
      <c r="AK138" s="14"/>
      <c r="AL138" s="14">
        <v>0.13938981599792</v>
      </c>
      <c r="AM138" s="14">
        <v>0.14230902951740701</v>
      </c>
      <c r="AN138" s="14">
        <v>2.93067238357992E-2</v>
      </c>
      <c r="AO138" s="14"/>
      <c r="AP138" s="14">
        <v>0.131594115170516</v>
      </c>
      <c r="AQ138" s="14">
        <v>0.137802229180185</v>
      </c>
      <c r="AR138" s="14"/>
      <c r="AS138" s="14">
        <v>0.13725901265121601</v>
      </c>
      <c r="AT138" s="14">
        <v>0.126249565601362</v>
      </c>
      <c r="AU138" s="14"/>
      <c r="AV138" s="14">
        <v>0.192290996941784</v>
      </c>
      <c r="AW138" s="14">
        <v>0.114493557625043</v>
      </c>
      <c r="AX138" s="14"/>
      <c r="AY138" s="14">
        <v>0.148042593056434</v>
      </c>
      <c r="AZ138" s="14">
        <v>0.105655761617494</v>
      </c>
      <c r="BA138" s="14"/>
      <c r="BB138" s="14">
        <v>0.13524725702276</v>
      </c>
      <c r="BC138" s="14">
        <v>0.12364218186277399</v>
      </c>
    </row>
    <row r="139" spans="2:55" x14ac:dyDescent="0.35">
      <c r="B139" t="s">
        <v>77</v>
      </c>
      <c r="C139" s="14">
        <v>0.107969816970828</v>
      </c>
      <c r="D139" s="14">
        <v>9.0262186072483097E-2</v>
      </c>
      <c r="E139" s="14">
        <v>0.12557860678716501</v>
      </c>
      <c r="F139" s="14"/>
      <c r="G139" s="14">
        <v>8.6804657611300198E-2</v>
      </c>
      <c r="H139" s="14">
        <v>0.106648104282464</v>
      </c>
      <c r="I139" s="14">
        <v>0.10990949195222401</v>
      </c>
      <c r="J139" s="14">
        <v>0.10811484716361699</v>
      </c>
      <c r="K139" s="14">
        <v>0.124933393507</v>
      </c>
      <c r="L139" s="14">
        <v>0.109984927256223</v>
      </c>
      <c r="M139" s="14"/>
      <c r="N139" s="14">
        <v>0.127379681890952</v>
      </c>
      <c r="O139" s="14">
        <v>0.11172312835053699</v>
      </c>
      <c r="P139" s="14">
        <v>0.13102432919985499</v>
      </c>
      <c r="Q139" s="14">
        <v>6.37138455184207E-2</v>
      </c>
      <c r="R139" s="14"/>
      <c r="S139" s="14">
        <v>9.4469982283668305E-2</v>
      </c>
      <c r="T139" s="14">
        <v>0.13142134506807501</v>
      </c>
      <c r="U139" s="14">
        <v>9.8183202076660994E-2</v>
      </c>
      <c r="V139" s="14">
        <v>0.136338610854843</v>
      </c>
      <c r="W139" s="14">
        <v>0.11640668628464999</v>
      </c>
      <c r="X139" s="14">
        <v>9.4555967618599399E-2</v>
      </c>
      <c r="Y139" s="14">
        <v>0.101902900858719</v>
      </c>
      <c r="Z139" s="14">
        <v>7.2681601429828602E-2</v>
      </c>
      <c r="AA139" s="14">
        <v>8.3758994878802395E-2</v>
      </c>
      <c r="AB139" s="14">
        <v>0.144772485617676</v>
      </c>
      <c r="AC139" s="14">
        <v>9.9547079355522594E-2</v>
      </c>
      <c r="AD139" s="14">
        <v>8.7299711430317506E-2</v>
      </c>
      <c r="AE139" s="14"/>
      <c r="AF139" s="14">
        <v>0.12731570458223099</v>
      </c>
      <c r="AG139" s="14">
        <v>8.7435319474741105E-2</v>
      </c>
      <c r="AH139" s="14">
        <v>0.117959560245569</v>
      </c>
      <c r="AI139" s="14">
        <v>0.123539460827724</v>
      </c>
      <c r="AJ139" s="14">
        <v>0.11505669565275201</v>
      </c>
      <c r="AK139" s="14"/>
      <c r="AL139" s="14">
        <v>0.120040450293214</v>
      </c>
      <c r="AM139" s="14">
        <v>5.7572852609855001E-2</v>
      </c>
      <c r="AN139" s="14">
        <v>2.3744778779210701E-2</v>
      </c>
      <c r="AO139" s="14"/>
      <c r="AP139" s="14">
        <v>0.10460208836790499</v>
      </c>
      <c r="AQ139" s="14">
        <v>0.11297383976931701</v>
      </c>
      <c r="AR139" s="14"/>
      <c r="AS139" s="14">
        <v>0.10100774188858801</v>
      </c>
      <c r="AT139" s="14">
        <v>0.11544037736684</v>
      </c>
      <c r="AU139" s="14"/>
      <c r="AV139" s="14">
        <v>0.123784036559265</v>
      </c>
      <c r="AW139" s="14">
        <v>0.104710226638592</v>
      </c>
      <c r="AX139" s="14"/>
      <c r="AY139" s="14">
        <v>0.111798287137706</v>
      </c>
      <c r="AZ139" s="14">
        <v>0.11919433654038999</v>
      </c>
      <c r="BA139" s="14"/>
      <c r="BB139" s="14">
        <v>0.11480445928958501</v>
      </c>
      <c r="BC139" s="14">
        <v>0.101988692407103</v>
      </c>
    </row>
    <row r="140" spans="2:55" x14ac:dyDescent="0.35">
      <c r="B140" t="s">
        <v>78</v>
      </c>
      <c r="C140" s="14">
        <v>0.19216759492725</v>
      </c>
      <c r="D140" s="14">
        <v>0.181606185511168</v>
      </c>
      <c r="E140" s="14">
        <v>0.20202890418823499</v>
      </c>
      <c r="F140" s="14"/>
      <c r="G140" s="14">
        <v>0.12174955063460199</v>
      </c>
      <c r="H140" s="14">
        <v>0.16919053075581</v>
      </c>
      <c r="I140" s="14">
        <v>0.195088960514925</v>
      </c>
      <c r="J140" s="14">
        <v>0.24920444324723801</v>
      </c>
      <c r="K140" s="14">
        <v>0.17010900715003399</v>
      </c>
      <c r="L140" s="14">
        <v>0.22360834191562501</v>
      </c>
      <c r="M140" s="14"/>
      <c r="N140" s="14">
        <v>0.19395263096201401</v>
      </c>
      <c r="O140" s="14">
        <v>0.21302072868701599</v>
      </c>
      <c r="P140" s="14">
        <v>0.18873016630447101</v>
      </c>
      <c r="Q140" s="14">
        <v>0.171177024007551</v>
      </c>
      <c r="R140" s="14"/>
      <c r="S140" s="14">
        <v>0.16099503902302401</v>
      </c>
      <c r="T140" s="14">
        <v>0.199752613382363</v>
      </c>
      <c r="U140" s="14">
        <v>0.174005971981741</v>
      </c>
      <c r="V140" s="14">
        <v>0.20813521534298199</v>
      </c>
      <c r="W140" s="14">
        <v>0.234160695145463</v>
      </c>
      <c r="X140" s="14">
        <v>0.140582251768164</v>
      </c>
      <c r="Y140" s="14">
        <v>0.21615518309107201</v>
      </c>
      <c r="Z140" s="14">
        <v>0.27552267561021299</v>
      </c>
      <c r="AA140" s="14">
        <v>0.205429019027254</v>
      </c>
      <c r="AB140" s="14">
        <v>0.17163819419732901</v>
      </c>
      <c r="AC140" s="14">
        <v>0.25502439514221098</v>
      </c>
      <c r="AD140" s="14">
        <v>9.4820234924757801E-2</v>
      </c>
      <c r="AE140" s="14"/>
      <c r="AF140" s="14">
        <v>0.18340145887717699</v>
      </c>
      <c r="AG140" s="14">
        <v>0.21822850405675301</v>
      </c>
      <c r="AH140" s="14">
        <v>0.19077098817397201</v>
      </c>
      <c r="AI140" s="14">
        <v>0.177185282870504</v>
      </c>
      <c r="AJ140" s="14">
        <v>0.25526295833768597</v>
      </c>
      <c r="AK140" s="14"/>
      <c r="AL140" s="14">
        <v>0.20773451798185</v>
      </c>
      <c r="AM140" s="14">
        <v>0.10090660144059301</v>
      </c>
      <c r="AN140" s="14">
        <v>0.13002314518428201</v>
      </c>
      <c r="AO140" s="14"/>
      <c r="AP140" s="14">
        <v>0.19876499748624701</v>
      </c>
      <c r="AQ140" s="14">
        <v>0.19153256727568099</v>
      </c>
      <c r="AR140" s="14"/>
      <c r="AS140" s="14">
        <v>0.180353079204842</v>
      </c>
      <c r="AT140" s="14">
        <v>0.21345181269031799</v>
      </c>
      <c r="AU140" s="14"/>
      <c r="AV140" s="14">
        <v>0.15251603810545999</v>
      </c>
      <c r="AW140" s="14">
        <v>0.20462819692618101</v>
      </c>
      <c r="AX140" s="14"/>
      <c r="AY140" s="14">
        <v>0.18555548823036699</v>
      </c>
      <c r="AZ140" s="14">
        <v>0.17224006804240899</v>
      </c>
      <c r="BA140" s="14"/>
      <c r="BB140" s="14">
        <v>0.193115246849689</v>
      </c>
      <c r="BC140" s="14">
        <v>0.19367762630298299</v>
      </c>
    </row>
    <row r="141" spans="2:55" x14ac:dyDescent="0.35">
      <c r="B141" t="s">
        <v>89</v>
      </c>
      <c r="C141" s="14">
        <v>0.424476890533798</v>
      </c>
      <c r="D141" s="14">
        <v>0.42296554015126098</v>
      </c>
      <c r="E141" s="14">
        <v>0.42527604383905598</v>
      </c>
      <c r="F141" s="14"/>
      <c r="G141" s="14">
        <v>0.33433772710984</v>
      </c>
      <c r="H141" s="14">
        <v>0.27693174724993203</v>
      </c>
      <c r="I141" s="14">
        <v>0.35989433617208999</v>
      </c>
      <c r="J141" s="14">
        <v>0.47246737015565299</v>
      </c>
      <c r="K141" s="14">
        <v>0.55521605031572396</v>
      </c>
      <c r="L141" s="14">
        <v>0.53070096035487202</v>
      </c>
      <c r="M141" s="14"/>
      <c r="N141" s="14">
        <v>0.26430385413706903</v>
      </c>
      <c r="O141" s="14">
        <v>0.41731579121720203</v>
      </c>
      <c r="P141" s="14">
        <v>0.441941834844371</v>
      </c>
      <c r="Q141" s="14">
        <v>0.58897090248068096</v>
      </c>
      <c r="R141" s="14"/>
      <c r="S141" s="14">
        <v>0.285263286461369</v>
      </c>
      <c r="T141" s="14">
        <v>0.48321412501038802</v>
      </c>
      <c r="U141" s="14">
        <v>0.48891368838030003</v>
      </c>
      <c r="V141" s="14">
        <v>0.39854404294380602</v>
      </c>
      <c r="W141" s="14">
        <v>0.413541820802383</v>
      </c>
      <c r="X141" s="14">
        <v>0.46032591228754799</v>
      </c>
      <c r="Y141" s="14">
        <v>0.51259967192362299</v>
      </c>
      <c r="Z141" s="14">
        <v>0.44166844646514503</v>
      </c>
      <c r="AA141" s="14">
        <v>0.34581539740491501</v>
      </c>
      <c r="AB141" s="14">
        <v>0.442362576339702</v>
      </c>
      <c r="AC141" s="14">
        <v>0.44187901979713701</v>
      </c>
      <c r="AD141" s="14">
        <v>0.59031531505893997</v>
      </c>
      <c r="AE141" s="14"/>
      <c r="AF141" s="14">
        <v>0.40787519032642899</v>
      </c>
      <c r="AG141" s="14">
        <v>0.33629290175714699</v>
      </c>
      <c r="AH141" s="14">
        <v>0.39425394102542199</v>
      </c>
      <c r="AI141" s="14">
        <v>0.45557387284480599</v>
      </c>
      <c r="AJ141" s="14">
        <v>0.41717763437812899</v>
      </c>
      <c r="AK141" s="14"/>
      <c r="AL141" s="14">
        <v>0.43444342643432898</v>
      </c>
      <c r="AM141" s="14">
        <v>0.13253487249227999</v>
      </c>
      <c r="AN141" s="14">
        <v>0.79787497024253895</v>
      </c>
      <c r="AO141" s="14"/>
      <c r="AP141" s="14">
        <v>0.41044068307371401</v>
      </c>
      <c r="AQ141" s="14">
        <v>0.43389021141537698</v>
      </c>
      <c r="AR141" s="14"/>
      <c r="AS141" s="14">
        <v>0.39983084208389602</v>
      </c>
      <c r="AT141" s="14">
        <v>0.46301570789275798</v>
      </c>
      <c r="AU141" s="14"/>
      <c r="AV141" s="14">
        <v>0.23506786225205201</v>
      </c>
      <c r="AW141" s="14">
        <v>0.48899277914637801</v>
      </c>
      <c r="AX141" s="14"/>
      <c r="AY141" s="14">
        <v>0.38280689913337002</v>
      </c>
      <c r="AZ141" s="14">
        <v>0.53614642722466799</v>
      </c>
      <c r="BA141" s="14"/>
      <c r="BB141" s="14">
        <v>0.38414150571293598</v>
      </c>
      <c r="BC141" s="14">
        <v>0.51368028823753298</v>
      </c>
    </row>
    <row r="142" spans="2:55" x14ac:dyDescent="0.35">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row>
    <row r="143" spans="2:55" x14ac:dyDescent="0.35">
      <c r="B143" s="6" t="s">
        <v>96</v>
      </c>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row>
    <row r="144" spans="2:55" x14ac:dyDescent="0.35">
      <c r="B144" s="21" t="s">
        <v>82</v>
      </c>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row>
    <row r="145" spans="2:55" x14ac:dyDescent="0.35">
      <c r="B145" t="s">
        <v>71</v>
      </c>
      <c r="C145" s="14">
        <v>7.9228433823973696E-3</v>
      </c>
      <c r="D145" s="14">
        <v>1.130699630738E-2</v>
      </c>
      <c r="E145" s="14">
        <v>4.6416275742432499E-3</v>
      </c>
      <c r="F145" s="14"/>
      <c r="G145" s="14">
        <v>1.9717552459040201E-2</v>
      </c>
      <c r="H145" s="14">
        <v>8.4887558771183404E-3</v>
      </c>
      <c r="I145" s="14">
        <v>1.3036625467597899E-2</v>
      </c>
      <c r="J145" s="14">
        <v>8.91638044671288E-3</v>
      </c>
      <c r="K145" s="14">
        <v>0</v>
      </c>
      <c r="L145" s="14">
        <v>0</v>
      </c>
      <c r="M145" s="14"/>
      <c r="N145" s="14">
        <v>1.31223167811874E-2</v>
      </c>
      <c r="O145" s="14">
        <v>4.2895222148142996E-3</v>
      </c>
      <c r="P145" s="14">
        <v>4.3060772182082103E-3</v>
      </c>
      <c r="Q145" s="14">
        <v>9.3288372853877408E-3</v>
      </c>
      <c r="R145" s="14"/>
      <c r="S145" s="14">
        <v>1.47168304879615E-2</v>
      </c>
      <c r="T145" s="14">
        <v>0</v>
      </c>
      <c r="U145" s="14">
        <v>6.6798250269801797E-3</v>
      </c>
      <c r="V145" s="14">
        <v>5.1502852110611097E-3</v>
      </c>
      <c r="W145" s="14">
        <v>1.4374006038496199E-2</v>
      </c>
      <c r="X145" s="14">
        <v>4.3053084230555098E-3</v>
      </c>
      <c r="Y145" s="14">
        <v>6.9812936117916698E-3</v>
      </c>
      <c r="Z145" s="14">
        <v>0</v>
      </c>
      <c r="AA145" s="14">
        <v>1.1971472196403999E-2</v>
      </c>
      <c r="AB145" s="14">
        <v>1.7786337898901699E-2</v>
      </c>
      <c r="AC145" s="14">
        <v>0</v>
      </c>
      <c r="AD145" s="14">
        <v>0</v>
      </c>
      <c r="AE145" s="14"/>
      <c r="AF145" s="14">
        <v>1.35248312349958E-2</v>
      </c>
      <c r="AG145" s="14">
        <v>1.03196959227327E-2</v>
      </c>
      <c r="AH145" s="14">
        <v>0</v>
      </c>
      <c r="AI145" s="14">
        <v>0</v>
      </c>
      <c r="AJ145" s="14">
        <v>8.9413420146691406E-3</v>
      </c>
      <c r="AK145" s="14"/>
      <c r="AL145" s="14">
        <v>2.1217531259392201E-3</v>
      </c>
      <c r="AM145" s="14">
        <v>5.9497403055073998E-2</v>
      </c>
      <c r="AN145" s="14">
        <v>0</v>
      </c>
      <c r="AO145" s="14"/>
      <c r="AP145" s="14">
        <v>1.20533470359796E-2</v>
      </c>
      <c r="AQ145" s="14">
        <v>4.7363125291460997E-3</v>
      </c>
      <c r="AR145" s="14"/>
      <c r="AS145" s="14">
        <v>1.04197957241292E-2</v>
      </c>
      <c r="AT145" s="14">
        <v>4.7595611819777296E-3</v>
      </c>
      <c r="AU145" s="14"/>
      <c r="AV145" s="14">
        <v>1.8780212381549401E-2</v>
      </c>
      <c r="AW145" s="14">
        <v>4.0937932048239504E-3</v>
      </c>
      <c r="AX145" s="14"/>
      <c r="AY145" s="14">
        <v>9.3730124469249207E-3</v>
      </c>
      <c r="AZ145" s="14">
        <v>6.2742879313017101E-3</v>
      </c>
      <c r="BA145" s="14"/>
      <c r="BB145" s="14">
        <v>1.06473193932775E-2</v>
      </c>
      <c r="BC145" s="14">
        <v>0</v>
      </c>
    </row>
    <row r="146" spans="2:55" x14ac:dyDescent="0.35">
      <c r="B146" t="s">
        <v>72</v>
      </c>
      <c r="C146" s="14">
        <v>2.97853799321025E-2</v>
      </c>
      <c r="D146" s="14">
        <v>3.7900034037385497E-2</v>
      </c>
      <c r="E146" s="14">
        <v>2.1949301868378599E-2</v>
      </c>
      <c r="F146" s="14"/>
      <c r="G146" s="14">
        <v>4.3841041552956699E-2</v>
      </c>
      <c r="H146" s="14">
        <v>8.1245095466755096E-2</v>
      </c>
      <c r="I146" s="14">
        <v>3.1139689355735901E-2</v>
      </c>
      <c r="J146" s="14">
        <v>1.3926158657789E-2</v>
      </c>
      <c r="K146" s="14">
        <v>1.1895834394512901E-2</v>
      </c>
      <c r="L146" s="14">
        <v>2.1593992601645299E-3</v>
      </c>
      <c r="M146" s="14"/>
      <c r="N146" s="14">
        <v>2.5164174292590099E-2</v>
      </c>
      <c r="O146" s="14">
        <v>2.68190179920978E-2</v>
      </c>
      <c r="P146" s="14">
        <v>5.8610882686268302E-2</v>
      </c>
      <c r="Q146" s="14">
        <v>1.27654818391899E-2</v>
      </c>
      <c r="R146" s="14"/>
      <c r="S146" s="14">
        <v>3.5450664226000697E-2</v>
      </c>
      <c r="T146" s="14">
        <v>1.9747782326814799E-2</v>
      </c>
      <c r="U146" s="14">
        <v>1.2268445434865299E-2</v>
      </c>
      <c r="V146" s="14">
        <v>3.3010517689497199E-2</v>
      </c>
      <c r="W146" s="14">
        <v>1.97342984736604E-2</v>
      </c>
      <c r="X146" s="14">
        <v>3.6359941232389802E-2</v>
      </c>
      <c r="Y146" s="14">
        <v>2.6282843102435699E-2</v>
      </c>
      <c r="Z146" s="14">
        <v>2.2309116515024201E-2</v>
      </c>
      <c r="AA146" s="14">
        <v>5.4088188547266297E-2</v>
      </c>
      <c r="AB146" s="14">
        <v>4.41290386945066E-2</v>
      </c>
      <c r="AC146" s="14">
        <v>0</v>
      </c>
      <c r="AD146" s="14">
        <v>2.4599138863932099E-2</v>
      </c>
      <c r="AE146" s="14"/>
      <c r="AF146" s="14">
        <v>2.1232066501221999E-2</v>
      </c>
      <c r="AG146" s="14">
        <v>3.96930328714225E-2</v>
      </c>
      <c r="AH146" s="14">
        <v>1.12789843355227E-2</v>
      </c>
      <c r="AI146" s="14">
        <v>3.53672426696513E-2</v>
      </c>
      <c r="AJ146" s="14">
        <v>4.1436857326912602E-2</v>
      </c>
      <c r="AK146" s="14"/>
      <c r="AL146" s="14">
        <v>2.21489047126949E-2</v>
      </c>
      <c r="AM146" s="14">
        <v>0.10441192634923099</v>
      </c>
      <c r="AN146" s="14">
        <v>7.4396204392869602E-3</v>
      </c>
      <c r="AO146" s="14"/>
      <c r="AP146" s="14">
        <v>3.0033941544795401E-2</v>
      </c>
      <c r="AQ146" s="14">
        <v>2.9388011851397899E-2</v>
      </c>
      <c r="AR146" s="14"/>
      <c r="AS146" s="14">
        <v>3.6564521529130201E-2</v>
      </c>
      <c r="AT146" s="14">
        <v>1.8003006198189401E-2</v>
      </c>
      <c r="AU146" s="14"/>
      <c r="AV146" s="14">
        <v>5.1846666138530798E-2</v>
      </c>
      <c r="AW146" s="14">
        <v>2.0683760464310801E-2</v>
      </c>
      <c r="AX146" s="14"/>
      <c r="AY146" s="14">
        <v>3.75422443306953E-2</v>
      </c>
      <c r="AZ146" s="14">
        <v>9.5421199600519598E-3</v>
      </c>
      <c r="BA146" s="14"/>
      <c r="BB146" s="14">
        <v>3.4188041190703303E-2</v>
      </c>
      <c r="BC146" s="14">
        <v>1.7969579201526802E-2</v>
      </c>
    </row>
    <row r="147" spans="2:55" x14ac:dyDescent="0.35">
      <c r="B147" t="s">
        <v>73</v>
      </c>
      <c r="C147" s="14">
        <v>3.7358148238633697E-2</v>
      </c>
      <c r="D147" s="14">
        <v>4.9627550081584697E-2</v>
      </c>
      <c r="E147" s="14">
        <v>2.5487359092337802E-2</v>
      </c>
      <c r="F147" s="14"/>
      <c r="G147" s="14">
        <v>7.9006161007762393E-2</v>
      </c>
      <c r="H147" s="14">
        <v>8.0279620376376606E-2</v>
      </c>
      <c r="I147" s="14">
        <v>3.7834086078414098E-2</v>
      </c>
      <c r="J147" s="14">
        <v>2.39181248021689E-2</v>
      </c>
      <c r="K147" s="14">
        <v>8.8959650410101298E-3</v>
      </c>
      <c r="L147" s="14">
        <v>4.2973289330067903E-3</v>
      </c>
      <c r="M147" s="14"/>
      <c r="N147" s="14">
        <v>4.8530501839325703E-2</v>
      </c>
      <c r="O147" s="14">
        <v>2.3807565342670998E-2</v>
      </c>
      <c r="P147" s="14">
        <v>4.6700018378091998E-2</v>
      </c>
      <c r="Q147" s="14">
        <v>3.1474833806678801E-2</v>
      </c>
      <c r="R147" s="14"/>
      <c r="S147" s="14">
        <v>5.9979716203138897E-2</v>
      </c>
      <c r="T147" s="14">
        <v>1.7186248593183701E-2</v>
      </c>
      <c r="U147" s="14">
        <v>1.7745889079126598E-2</v>
      </c>
      <c r="V147" s="14">
        <v>4.3195605507978997E-2</v>
      </c>
      <c r="W147" s="14">
        <v>5.5690899466075798E-2</v>
      </c>
      <c r="X147" s="14">
        <v>3.45421360262336E-2</v>
      </c>
      <c r="Y147" s="14">
        <v>1.37264882542229E-2</v>
      </c>
      <c r="Z147" s="14">
        <v>3.3012051321610898E-2</v>
      </c>
      <c r="AA147" s="14">
        <v>5.9037833034089202E-2</v>
      </c>
      <c r="AB147" s="14">
        <v>3.9268078507700699E-2</v>
      </c>
      <c r="AC147" s="14">
        <v>1.48468454035348E-2</v>
      </c>
      <c r="AD147" s="14">
        <v>4.0736387844055102E-2</v>
      </c>
      <c r="AE147" s="14"/>
      <c r="AF147" s="14">
        <v>3.41174559326212E-2</v>
      </c>
      <c r="AG147" s="14">
        <v>4.3169692716057098E-2</v>
      </c>
      <c r="AH147" s="14">
        <v>8.9339682845042904E-3</v>
      </c>
      <c r="AI147" s="14">
        <v>6.8991626919555404E-2</v>
      </c>
      <c r="AJ147" s="14">
        <v>2.7801674612885501E-2</v>
      </c>
      <c r="AK147" s="14"/>
      <c r="AL147" s="14">
        <v>2.4568626454256601E-2</v>
      </c>
      <c r="AM147" s="14">
        <v>0.16230470775991701</v>
      </c>
      <c r="AN147" s="14">
        <v>0</v>
      </c>
      <c r="AO147" s="14"/>
      <c r="AP147" s="14">
        <v>2.95308108001303E-2</v>
      </c>
      <c r="AQ147" s="14">
        <v>3.9068320642520103E-2</v>
      </c>
      <c r="AR147" s="14"/>
      <c r="AS147" s="14">
        <v>4.1441466701852198E-2</v>
      </c>
      <c r="AT147" s="14">
        <v>2.61763697919234E-2</v>
      </c>
      <c r="AU147" s="14"/>
      <c r="AV147" s="14">
        <v>8.5060854564721206E-2</v>
      </c>
      <c r="AW147" s="14">
        <v>2.2406301644723101E-2</v>
      </c>
      <c r="AX147" s="14"/>
      <c r="AY147" s="14">
        <v>3.90139546876472E-2</v>
      </c>
      <c r="AZ147" s="14">
        <v>1.1474775104891E-2</v>
      </c>
      <c r="BA147" s="14"/>
      <c r="BB147" s="14">
        <v>3.9679770066400902E-2</v>
      </c>
      <c r="BC147" s="14">
        <v>3.2390183981354598E-2</v>
      </c>
    </row>
    <row r="148" spans="2:55" x14ac:dyDescent="0.35">
      <c r="B148" t="s">
        <v>74</v>
      </c>
      <c r="C148" s="14">
        <v>5.6140958785384401E-2</v>
      </c>
      <c r="D148" s="14">
        <v>6.6833984551270403E-2</v>
      </c>
      <c r="E148" s="14">
        <v>4.58647382016188E-2</v>
      </c>
      <c r="F148" s="14"/>
      <c r="G148" s="14">
        <v>0.146036087133319</v>
      </c>
      <c r="H148" s="14">
        <v>0.114970065611397</v>
      </c>
      <c r="I148" s="14">
        <v>5.3985506200719201E-2</v>
      </c>
      <c r="J148" s="14">
        <v>2.6043951673007899E-2</v>
      </c>
      <c r="K148" s="14">
        <v>6.4334709098244599E-3</v>
      </c>
      <c r="L148" s="14">
        <v>8.0673642227465404E-3</v>
      </c>
      <c r="M148" s="14"/>
      <c r="N148" s="14">
        <v>7.37872137018145E-2</v>
      </c>
      <c r="O148" s="14">
        <v>5.6046028147295097E-2</v>
      </c>
      <c r="P148" s="14">
        <v>4.5886837411770499E-2</v>
      </c>
      <c r="Q148" s="14">
        <v>4.6647157167845503E-2</v>
      </c>
      <c r="R148" s="14"/>
      <c r="S148" s="14">
        <v>0.103884956969801</v>
      </c>
      <c r="T148" s="14">
        <v>3.2747334499544797E-2</v>
      </c>
      <c r="U148" s="14">
        <v>5.1890417592807499E-2</v>
      </c>
      <c r="V148" s="14">
        <v>3.5942381601338898E-2</v>
      </c>
      <c r="W148" s="14">
        <v>3.9617315226352902E-2</v>
      </c>
      <c r="X148" s="14">
        <v>6.4193392977422395E-2</v>
      </c>
      <c r="Y148" s="14">
        <v>5.7929233135552698E-2</v>
      </c>
      <c r="Z148" s="14">
        <v>6.0346285935490199E-2</v>
      </c>
      <c r="AA148" s="14">
        <v>5.8723351004528801E-2</v>
      </c>
      <c r="AB148" s="14">
        <v>5.2487103278875701E-2</v>
      </c>
      <c r="AC148" s="14">
        <v>6.3720335294655595E-2</v>
      </c>
      <c r="AD148" s="14">
        <v>0</v>
      </c>
      <c r="AE148" s="14"/>
      <c r="AF148" s="14">
        <v>3.5192643934807102E-2</v>
      </c>
      <c r="AG148" s="14">
        <v>7.2792335938303296E-2</v>
      </c>
      <c r="AH148" s="14">
        <v>3.8505884418779501E-2</v>
      </c>
      <c r="AI148" s="14">
        <v>6.6448739382141297E-2</v>
      </c>
      <c r="AJ148" s="14">
        <v>4.9543070655297602E-2</v>
      </c>
      <c r="AK148" s="14"/>
      <c r="AL148" s="14">
        <v>4.6432046495900603E-2</v>
      </c>
      <c r="AM148" s="14">
        <v>0.15503637247028201</v>
      </c>
      <c r="AN148" s="14">
        <v>2.0624436118672099E-2</v>
      </c>
      <c r="AO148" s="14"/>
      <c r="AP148" s="14">
        <v>5.9958738274371801E-2</v>
      </c>
      <c r="AQ148" s="14">
        <v>5.2935417069181499E-2</v>
      </c>
      <c r="AR148" s="14"/>
      <c r="AS148" s="14">
        <v>7.1427522103906002E-2</v>
      </c>
      <c r="AT148" s="14">
        <v>3.3503755839935603E-2</v>
      </c>
      <c r="AU148" s="14"/>
      <c r="AV148" s="14">
        <v>0.110303359079758</v>
      </c>
      <c r="AW148" s="14">
        <v>3.9145475861609401E-2</v>
      </c>
      <c r="AX148" s="14"/>
      <c r="AY148" s="14">
        <v>6.5285909003207507E-2</v>
      </c>
      <c r="AZ148" s="14">
        <v>3.1163599801696501E-2</v>
      </c>
      <c r="BA148" s="14"/>
      <c r="BB148" s="14">
        <v>5.9017123312113499E-2</v>
      </c>
      <c r="BC148" s="14">
        <v>4.0646673321241798E-2</v>
      </c>
    </row>
    <row r="149" spans="2:55" x14ac:dyDescent="0.35">
      <c r="B149" t="s">
        <v>75</v>
      </c>
      <c r="C149" s="14">
        <v>3.9014519582777997E-2</v>
      </c>
      <c r="D149" s="14">
        <v>4.7370474479918503E-2</v>
      </c>
      <c r="E149" s="14">
        <v>3.09699802753187E-2</v>
      </c>
      <c r="F149" s="14"/>
      <c r="G149" s="14">
        <v>0.103070802838984</v>
      </c>
      <c r="H149" s="14">
        <v>5.5740923635665698E-2</v>
      </c>
      <c r="I149" s="14">
        <v>4.0572002959506803E-2</v>
      </c>
      <c r="J149" s="14">
        <v>1.6100662268891199E-2</v>
      </c>
      <c r="K149" s="14">
        <v>3.0648265861073599E-2</v>
      </c>
      <c r="L149" s="14">
        <v>5.9100196476445602E-3</v>
      </c>
      <c r="M149" s="14"/>
      <c r="N149" s="14">
        <v>4.5479472624047203E-2</v>
      </c>
      <c r="O149" s="14">
        <v>2.87367729925825E-2</v>
      </c>
      <c r="P149" s="14">
        <v>4.9445001533939499E-2</v>
      </c>
      <c r="Q149" s="14">
        <v>3.3866561374389897E-2</v>
      </c>
      <c r="R149" s="14"/>
      <c r="S149" s="14">
        <v>7.4949058083486397E-2</v>
      </c>
      <c r="T149" s="14">
        <v>2.0080321191556401E-2</v>
      </c>
      <c r="U149" s="14">
        <v>1.11892361343289E-2</v>
      </c>
      <c r="V149" s="14">
        <v>2.6491360418158E-2</v>
      </c>
      <c r="W149" s="14">
        <v>5.7041864426532099E-2</v>
      </c>
      <c r="X149" s="14">
        <v>4.15618836370635E-2</v>
      </c>
      <c r="Y149" s="14">
        <v>1.82298690570523E-2</v>
      </c>
      <c r="Z149" s="14">
        <v>2.5953772647260901E-2</v>
      </c>
      <c r="AA149" s="14">
        <v>3.12062409982122E-2</v>
      </c>
      <c r="AB149" s="14">
        <v>6.1515468425712601E-2</v>
      </c>
      <c r="AC149" s="14">
        <v>2.9111294538191002E-2</v>
      </c>
      <c r="AD149" s="14">
        <v>6.5879000303608604E-2</v>
      </c>
      <c r="AE149" s="14"/>
      <c r="AF149" s="14">
        <v>4.40056780417767E-2</v>
      </c>
      <c r="AG149" s="14">
        <v>3.6957823123608298E-2</v>
      </c>
      <c r="AH149" s="14">
        <v>5.9864743084251902E-2</v>
      </c>
      <c r="AI149" s="14">
        <v>3.72003724181071E-2</v>
      </c>
      <c r="AJ149" s="14">
        <v>5.3387249239266903E-2</v>
      </c>
      <c r="AK149" s="14"/>
      <c r="AL149" s="14">
        <v>3.1541647943074201E-2</v>
      </c>
      <c r="AM149" s="14">
        <v>9.9155003496451996E-2</v>
      </c>
      <c r="AN149" s="14">
        <v>3.9950607108378798E-2</v>
      </c>
      <c r="AO149" s="14"/>
      <c r="AP149" s="14">
        <v>4.59730840854254E-2</v>
      </c>
      <c r="AQ149" s="14">
        <v>3.3325090258033201E-2</v>
      </c>
      <c r="AR149" s="14"/>
      <c r="AS149" s="14">
        <v>4.2621278956918002E-2</v>
      </c>
      <c r="AT149" s="14">
        <v>3.5113439967267297E-2</v>
      </c>
      <c r="AU149" s="14"/>
      <c r="AV149" s="14">
        <v>8.4073936121169299E-2</v>
      </c>
      <c r="AW149" s="14">
        <v>2.5056485159943801E-2</v>
      </c>
      <c r="AX149" s="14"/>
      <c r="AY149" s="14">
        <v>4.5043820706478298E-2</v>
      </c>
      <c r="AZ149" s="14">
        <v>2.0951731967590401E-2</v>
      </c>
      <c r="BA149" s="14"/>
      <c r="BB149" s="14">
        <v>3.9546652048858703E-2</v>
      </c>
      <c r="BC149" s="14">
        <v>2.1846934590273499E-2</v>
      </c>
    </row>
    <row r="150" spans="2:55" x14ac:dyDescent="0.35">
      <c r="B150" t="s">
        <v>76</v>
      </c>
      <c r="C150" s="14">
        <v>6.3973601335456098E-2</v>
      </c>
      <c r="D150" s="14">
        <v>6.2534084285243804E-2</v>
      </c>
      <c r="E150" s="14">
        <v>6.4628261968476305E-2</v>
      </c>
      <c r="F150" s="14"/>
      <c r="G150" s="14">
        <v>0.102035532210244</v>
      </c>
      <c r="H150" s="14">
        <v>0.105236942742578</v>
      </c>
      <c r="I150" s="14">
        <v>9.6627145330947004E-2</v>
      </c>
      <c r="J150" s="14">
        <v>3.8781660591494897E-2</v>
      </c>
      <c r="K150" s="14">
        <v>3.27785489163928E-2</v>
      </c>
      <c r="L150" s="14">
        <v>1.9863671198762499E-2</v>
      </c>
      <c r="M150" s="14"/>
      <c r="N150" s="14">
        <v>7.5388147719035598E-2</v>
      </c>
      <c r="O150" s="14">
        <v>6.5474142516627296E-2</v>
      </c>
      <c r="P150" s="14">
        <v>5.2238090676797098E-2</v>
      </c>
      <c r="Q150" s="14">
        <v>6.0912186608682597E-2</v>
      </c>
      <c r="R150" s="14"/>
      <c r="S150" s="14">
        <v>9.5682614852428405E-2</v>
      </c>
      <c r="T150" s="14">
        <v>5.7849793598552003E-2</v>
      </c>
      <c r="U150" s="14">
        <v>5.4568577993474303E-2</v>
      </c>
      <c r="V150" s="14">
        <v>6.2850134417058501E-2</v>
      </c>
      <c r="W150" s="14">
        <v>4.5504737551243901E-2</v>
      </c>
      <c r="X150" s="14">
        <v>0.115752043674619</v>
      </c>
      <c r="Y150" s="14">
        <v>5.0736694723767198E-2</v>
      </c>
      <c r="Z150" s="14">
        <v>6.0841179154792299E-2</v>
      </c>
      <c r="AA150" s="14">
        <v>6.9004354831048997E-2</v>
      </c>
      <c r="AB150" s="14">
        <v>3.4971354063858998E-2</v>
      </c>
      <c r="AC150" s="14">
        <v>4.4540861719668798E-2</v>
      </c>
      <c r="AD150" s="14">
        <v>0</v>
      </c>
      <c r="AE150" s="14"/>
      <c r="AF150" s="14">
        <v>5.1243485900878398E-2</v>
      </c>
      <c r="AG150" s="14">
        <v>9.1971258587448201E-2</v>
      </c>
      <c r="AH150" s="14">
        <v>2.2443551431976901E-2</v>
      </c>
      <c r="AI150" s="14">
        <v>4.3288021806129999E-2</v>
      </c>
      <c r="AJ150" s="14">
        <v>8.7374686314583797E-2</v>
      </c>
      <c r="AK150" s="14"/>
      <c r="AL150" s="14">
        <v>6.7039898589819596E-2</v>
      </c>
      <c r="AM150" s="14">
        <v>6.3055096832888499E-2</v>
      </c>
      <c r="AN150" s="14">
        <v>2.1550383175417201E-2</v>
      </c>
      <c r="AO150" s="14"/>
      <c r="AP150" s="14">
        <v>6.2360090746252601E-2</v>
      </c>
      <c r="AQ150" s="14">
        <v>6.5341305758152293E-2</v>
      </c>
      <c r="AR150" s="14"/>
      <c r="AS150" s="14">
        <v>6.8638096885638405E-2</v>
      </c>
      <c r="AT150" s="14">
        <v>5.5731994217737502E-2</v>
      </c>
      <c r="AU150" s="14"/>
      <c r="AV150" s="14">
        <v>8.5219202911630904E-2</v>
      </c>
      <c r="AW150" s="14">
        <v>5.5015544840462602E-2</v>
      </c>
      <c r="AX150" s="14"/>
      <c r="AY150" s="14">
        <v>6.8166022241299903E-2</v>
      </c>
      <c r="AZ150" s="14">
        <v>4.45922533485213E-2</v>
      </c>
      <c r="BA150" s="14"/>
      <c r="BB150" s="14">
        <v>6.6049524096359197E-2</v>
      </c>
      <c r="BC150" s="14">
        <v>6.2150759196346501E-2</v>
      </c>
    </row>
    <row r="151" spans="2:55" x14ac:dyDescent="0.35">
      <c r="B151" t="s">
        <v>77</v>
      </c>
      <c r="C151" s="14">
        <v>2.1323131196736799E-2</v>
      </c>
      <c r="D151" s="14">
        <v>2.3316645620671098E-2</v>
      </c>
      <c r="E151" s="14">
        <v>1.9439274841444899E-2</v>
      </c>
      <c r="F151" s="14"/>
      <c r="G151" s="14">
        <v>3.0207127656313601E-2</v>
      </c>
      <c r="H151" s="14">
        <v>4.3526564346419598E-2</v>
      </c>
      <c r="I151" s="14">
        <v>1.44856913103896E-2</v>
      </c>
      <c r="J151" s="14">
        <v>1.35092740805473E-2</v>
      </c>
      <c r="K151" s="14">
        <v>9.2003690284854795E-3</v>
      </c>
      <c r="L151" s="14">
        <v>1.7318507579224301E-2</v>
      </c>
      <c r="M151" s="14"/>
      <c r="N151" s="14">
        <v>2.0829595227480999E-2</v>
      </c>
      <c r="O151" s="14">
        <v>1.9718733332364301E-2</v>
      </c>
      <c r="P151" s="14">
        <v>2.75952233747579E-2</v>
      </c>
      <c r="Q151" s="14">
        <v>1.81822125018548E-2</v>
      </c>
      <c r="R151" s="14"/>
      <c r="S151" s="14">
        <v>2.4443102612950698E-2</v>
      </c>
      <c r="T151" s="14">
        <v>2.6446356176689199E-2</v>
      </c>
      <c r="U151" s="14">
        <v>2.6110334004589002E-2</v>
      </c>
      <c r="V151" s="14">
        <v>4.7519554934199303E-3</v>
      </c>
      <c r="W151" s="14">
        <v>1.40316038266528E-2</v>
      </c>
      <c r="X151" s="14">
        <v>2.4780503430808901E-2</v>
      </c>
      <c r="Y151" s="14">
        <v>1.9421937888161399E-2</v>
      </c>
      <c r="Z151" s="14">
        <v>3.0409475528911E-2</v>
      </c>
      <c r="AA151" s="14">
        <v>4.5298581266996402E-2</v>
      </c>
      <c r="AB151" s="14">
        <v>1.08938699708073E-2</v>
      </c>
      <c r="AC151" s="14">
        <v>0</v>
      </c>
      <c r="AD151" s="14">
        <v>0</v>
      </c>
      <c r="AE151" s="14"/>
      <c r="AF151" s="14">
        <v>1.9359517322405401E-2</v>
      </c>
      <c r="AG151" s="14">
        <v>1.7826426275349801E-2</v>
      </c>
      <c r="AH151" s="14">
        <v>1.71933567852606E-2</v>
      </c>
      <c r="AI151" s="14">
        <v>2.7814405136352801E-2</v>
      </c>
      <c r="AJ151" s="14">
        <v>4.8968759822024602E-2</v>
      </c>
      <c r="AK151" s="14"/>
      <c r="AL151" s="14">
        <v>2.26984386105323E-2</v>
      </c>
      <c r="AM151" s="14">
        <v>2.2208361297345901E-2</v>
      </c>
      <c r="AN151" s="14">
        <v>0</v>
      </c>
      <c r="AO151" s="14"/>
      <c r="AP151" s="14">
        <v>2.4054394577417201E-2</v>
      </c>
      <c r="AQ151" s="14">
        <v>1.8900888143874601E-2</v>
      </c>
      <c r="AR151" s="14"/>
      <c r="AS151" s="14">
        <v>2.1196660282486401E-2</v>
      </c>
      <c r="AT151" s="14">
        <v>2.0338743697173998E-2</v>
      </c>
      <c r="AU151" s="14"/>
      <c r="AV151" s="14">
        <v>2.3641457890823701E-2</v>
      </c>
      <c r="AW151" s="14">
        <v>2.007113127596E-2</v>
      </c>
      <c r="AX151" s="14"/>
      <c r="AY151" s="14">
        <v>2.5065314876641799E-2</v>
      </c>
      <c r="AZ151" s="14">
        <v>1.1897188557915399E-2</v>
      </c>
      <c r="BA151" s="14"/>
      <c r="BB151" s="14">
        <v>2.2343049532708301E-2</v>
      </c>
      <c r="BC151" s="14">
        <v>2.2816259075410301E-2</v>
      </c>
    </row>
    <row r="152" spans="2:55" x14ac:dyDescent="0.35">
      <c r="B152" t="s">
        <v>78</v>
      </c>
      <c r="C152" s="14">
        <v>0.119975736263291</v>
      </c>
      <c r="D152" s="14">
        <v>0.11878948942727199</v>
      </c>
      <c r="E152" s="14">
        <v>0.121487176873056</v>
      </c>
      <c r="F152" s="14"/>
      <c r="G152" s="14">
        <v>0.13371686586916601</v>
      </c>
      <c r="H152" s="14">
        <v>0.116049581379643</v>
      </c>
      <c r="I152" s="14">
        <v>0.190481822086744</v>
      </c>
      <c r="J152" s="14">
        <v>0.12732477788160099</v>
      </c>
      <c r="K152" s="14">
        <v>9.2701424302893007E-2</v>
      </c>
      <c r="L152" s="14">
        <v>6.9062838296532494E-2</v>
      </c>
      <c r="M152" s="14"/>
      <c r="N152" s="14">
        <v>0.117138522222273</v>
      </c>
      <c r="O152" s="14">
        <v>0.13376286174118099</v>
      </c>
      <c r="P152" s="14">
        <v>0.12659028189831001</v>
      </c>
      <c r="Q152" s="14">
        <v>0.101713608485253</v>
      </c>
      <c r="R152" s="14"/>
      <c r="S152" s="14">
        <v>0.15369111466065499</v>
      </c>
      <c r="T152" s="14">
        <v>8.8262433741491494E-2</v>
      </c>
      <c r="U152" s="14">
        <v>0.1009153108054</v>
      </c>
      <c r="V152" s="14">
        <v>8.7972044328130494E-2</v>
      </c>
      <c r="W152" s="14">
        <v>0.13149180145082501</v>
      </c>
      <c r="X152" s="14">
        <v>8.0091457822454803E-2</v>
      </c>
      <c r="Y152" s="14">
        <v>0.12038920089067</v>
      </c>
      <c r="Z152" s="14">
        <v>7.3381804496777503E-2</v>
      </c>
      <c r="AA152" s="14">
        <v>0.14203638356974899</v>
      </c>
      <c r="AB152" s="14">
        <v>0.13973019955254701</v>
      </c>
      <c r="AC152" s="14">
        <v>0.128852744060372</v>
      </c>
      <c r="AD152" s="14">
        <v>0.24448156663210699</v>
      </c>
      <c r="AE152" s="14"/>
      <c r="AF152" s="14">
        <v>9.7176556472295395E-2</v>
      </c>
      <c r="AG152" s="14">
        <v>0.13655337357856501</v>
      </c>
      <c r="AH152" s="14">
        <v>0.13912750328118101</v>
      </c>
      <c r="AI152" s="14">
        <v>0.1268318915512</v>
      </c>
      <c r="AJ152" s="14">
        <v>7.2441188418417707E-2</v>
      </c>
      <c r="AK152" s="14"/>
      <c r="AL152" s="14">
        <v>0.127748267947212</v>
      </c>
      <c r="AM152" s="14">
        <v>0.101122673560993</v>
      </c>
      <c r="AN152" s="14">
        <v>4.1679733119683898E-2</v>
      </c>
      <c r="AO152" s="14"/>
      <c r="AP152" s="14">
        <v>0.13002421225928301</v>
      </c>
      <c r="AQ152" s="14">
        <v>0.11353063911547299</v>
      </c>
      <c r="AR152" s="14"/>
      <c r="AS152" s="14">
        <v>0.13337234682026999</v>
      </c>
      <c r="AT152" s="14">
        <v>9.7568555334941895E-2</v>
      </c>
      <c r="AU152" s="14"/>
      <c r="AV152" s="14">
        <v>0.12998453345875199</v>
      </c>
      <c r="AW152" s="14">
        <v>0.11349255894796501</v>
      </c>
      <c r="AX152" s="14"/>
      <c r="AY152" s="14">
        <v>0.121351646669616</v>
      </c>
      <c r="AZ152" s="14">
        <v>0.11175145772341499</v>
      </c>
      <c r="BA152" s="14"/>
      <c r="BB152" s="14">
        <v>0.120061137760371</v>
      </c>
      <c r="BC152" s="14">
        <v>0.12754985237647601</v>
      </c>
    </row>
    <row r="153" spans="2:55" x14ac:dyDescent="0.35">
      <c r="B153" t="s">
        <v>89</v>
      </c>
      <c r="C153" s="14">
        <v>0.62450568128322004</v>
      </c>
      <c r="D153" s="14">
        <v>0.58232074120927402</v>
      </c>
      <c r="E153" s="14">
        <v>0.66553227930512604</v>
      </c>
      <c r="F153" s="14"/>
      <c r="G153" s="14">
        <v>0.34236882927221401</v>
      </c>
      <c r="H153" s="14">
        <v>0.394462450564047</v>
      </c>
      <c r="I153" s="14">
        <v>0.52183743120994497</v>
      </c>
      <c r="J153" s="14">
        <v>0.731479009597787</v>
      </c>
      <c r="K153" s="14">
        <v>0.80744612154580797</v>
      </c>
      <c r="L153" s="14">
        <v>0.87332087086191801</v>
      </c>
      <c r="M153" s="14"/>
      <c r="N153" s="14">
        <v>0.58056005559224499</v>
      </c>
      <c r="O153" s="14">
        <v>0.64134535572036699</v>
      </c>
      <c r="P153" s="14">
        <v>0.58862758682185701</v>
      </c>
      <c r="Q153" s="14">
        <v>0.68510912093071796</v>
      </c>
      <c r="R153" s="14"/>
      <c r="S153" s="14">
        <v>0.43720194190357697</v>
      </c>
      <c r="T153" s="14">
        <v>0.73767972987216801</v>
      </c>
      <c r="U153" s="14">
        <v>0.71863196392842899</v>
      </c>
      <c r="V153" s="14">
        <v>0.700635715333357</v>
      </c>
      <c r="W153" s="14">
        <v>0.62251347354016096</v>
      </c>
      <c r="X153" s="14">
        <v>0.59841333277595199</v>
      </c>
      <c r="Y153" s="14">
        <v>0.68630243933634605</v>
      </c>
      <c r="Z153" s="14">
        <v>0.69374631440013301</v>
      </c>
      <c r="AA153" s="14">
        <v>0.528633594551706</v>
      </c>
      <c r="AB153" s="14">
        <v>0.59921854960708898</v>
      </c>
      <c r="AC153" s="14">
        <v>0.718927918983577</v>
      </c>
      <c r="AD153" s="14">
        <v>0.62430390635629696</v>
      </c>
      <c r="AE153" s="14"/>
      <c r="AF153" s="14">
        <v>0.68414776465899796</v>
      </c>
      <c r="AG153" s="14">
        <v>0.550716360986513</v>
      </c>
      <c r="AH153" s="14">
        <v>0.70265200837852404</v>
      </c>
      <c r="AI153" s="14">
        <v>0.59405770011686199</v>
      </c>
      <c r="AJ153" s="14">
        <v>0.61010517159594202</v>
      </c>
      <c r="AK153" s="14"/>
      <c r="AL153" s="14">
        <v>0.65570041612056995</v>
      </c>
      <c r="AM153" s="14">
        <v>0.23320845517781599</v>
      </c>
      <c r="AN153" s="14">
        <v>0.86875522003856098</v>
      </c>
      <c r="AO153" s="14"/>
      <c r="AP153" s="14">
        <v>0.60601138067634497</v>
      </c>
      <c r="AQ153" s="14">
        <v>0.64277401463222195</v>
      </c>
      <c r="AR153" s="14"/>
      <c r="AS153" s="14">
        <v>0.57431831099566899</v>
      </c>
      <c r="AT153" s="14">
        <v>0.70880457377085304</v>
      </c>
      <c r="AU153" s="14"/>
      <c r="AV153" s="14">
        <v>0.41108977745306502</v>
      </c>
      <c r="AW153" s="14">
        <v>0.70003494860020099</v>
      </c>
      <c r="AX153" s="14"/>
      <c r="AY153" s="14">
        <v>0.58915807503748896</v>
      </c>
      <c r="AZ153" s="14">
        <v>0.75235258560461604</v>
      </c>
      <c r="BA153" s="14"/>
      <c r="BB153" s="14">
        <v>0.60846738259920696</v>
      </c>
      <c r="BC153" s="14">
        <v>0.67462975825737004</v>
      </c>
    </row>
    <row r="154" spans="2:55" x14ac:dyDescent="0.35">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row>
    <row r="155" spans="2:55" x14ac:dyDescent="0.35">
      <c r="B155" s="6" t="s">
        <v>107</v>
      </c>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row>
    <row r="156" spans="2:55" x14ac:dyDescent="0.35">
      <c r="B156" s="21" t="s">
        <v>82</v>
      </c>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row>
    <row r="157" spans="2:55" x14ac:dyDescent="0.35">
      <c r="B157" t="s">
        <v>103</v>
      </c>
      <c r="C157" s="14">
        <v>0.61654116338988096</v>
      </c>
      <c r="D157" s="14">
        <v>0.44921067059334802</v>
      </c>
      <c r="E157" s="14">
        <v>0.78073221766377099</v>
      </c>
      <c r="F157" s="14"/>
      <c r="G157" s="14">
        <v>0.47169937773887199</v>
      </c>
      <c r="H157" s="14">
        <v>0.53390434920399799</v>
      </c>
      <c r="I157" s="14">
        <v>0.62116585878146202</v>
      </c>
      <c r="J157" s="14">
        <v>0.68568709159660401</v>
      </c>
      <c r="K157" s="14">
        <v>0.64099660874967301</v>
      </c>
      <c r="L157" s="14">
        <v>0.70363830327034904</v>
      </c>
      <c r="M157" s="14"/>
      <c r="N157" s="14">
        <v>0.62006247062997899</v>
      </c>
      <c r="O157" s="14">
        <v>0.64470232310016595</v>
      </c>
      <c r="P157" s="14">
        <v>0.61155469882761904</v>
      </c>
      <c r="Q157" s="14">
        <v>0.58676144814370601</v>
      </c>
      <c r="R157" s="14"/>
      <c r="S157" s="14">
        <v>0.564197435106358</v>
      </c>
      <c r="T157" s="14">
        <v>0.62897843982645596</v>
      </c>
      <c r="U157" s="14">
        <v>0.66621634994443901</v>
      </c>
      <c r="V157" s="14">
        <v>0.62537622558954697</v>
      </c>
      <c r="W157" s="14">
        <v>0.65468405974511401</v>
      </c>
      <c r="X157" s="14">
        <v>0.63222555580414197</v>
      </c>
      <c r="Y157" s="14">
        <v>0.63185284167390798</v>
      </c>
      <c r="Z157" s="14">
        <v>0.66975424819437201</v>
      </c>
      <c r="AA157" s="14">
        <v>0.57394496552163898</v>
      </c>
      <c r="AB157" s="14">
        <v>0.56649567838924197</v>
      </c>
      <c r="AC157" s="14">
        <v>0.67037844399060498</v>
      </c>
      <c r="AD157" s="14">
        <v>0.61632184151422997</v>
      </c>
      <c r="AE157" s="14"/>
      <c r="AF157" s="14">
        <v>0.69301303096113898</v>
      </c>
      <c r="AG157" s="14">
        <v>0.59511070110166397</v>
      </c>
      <c r="AH157" s="14">
        <v>0.67195759671098798</v>
      </c>
      <c r="AI157" s="14">
        <v>0.60941381357923397</v>
      </c>
      <c r="AJ157" s="14">
        <v>0.63524374679330897</v>
      </c>
      <c r="AK157" s="14"/>
      <c r="AL157" s="14">
        <v>0.63385099115646604</v>
      </c>
      <c r="AM157" s="14">
        <v>0.74895879443613</v>
      </c>
      <c r="AN157" s="14">
        <v>0.13357564898341401</v>
      </c>
      <c r="AO157" s="14"/>
      <c r="AP157" s="14">
        <v>0.57217679144973999</v>
      </c>
      <c r="AQ157" s="14">
        <v>0.65561425995328104</v>
      </c>
      <c r="AR157" s="14"/>
      <c r="AS157" s="14">
        <v>0.59489875872353704</v>
      </c>
      <c r="AT157" s="14">
        <v>0.65061368988219903</v>
      </c>
      <c r="AU157" s="14"/>
      <c r="AV157" s="14">
        <v>0.60380469892127997</v>
      </c>
      <c r="AW157" s="14">
        <v>0.62473117690188895</v>
      </c>
      <c r="AX157" s="14"/>
      <c r="AY157" s="14">
        <v>0.60770739330019197</v>
      </c>
      <c r="AZ157" s="14">
        <v>0.709189565585851</v>
      </c>
      <c r="BA157" s="14"/>
      <c r="BB157" s="14">
        <v>0.61749152646646399</v>
      </c>
      <c r="BC157" s="14">
        <v>0.58186302985950999</v>
      </c>
    </row>
    <row r="158" spans="2:55" x14ac:dyDescent="0.35">
      <c r="B158" t="s">
        <v>104</v>
      </c>
      <c r="C158" s="14">
        <v>0.36483569727957499</v>
      </c>
      <c r="D158" s="14">
        <v>0.52695788487728001</v>
      </c>
      <c r="E158" s="14">
        <v>0.206614872480647</v>
      </c>
      <c r="F158" s="14"/>
      <c r="G158" s="14">
        <v>0.477434528178655</v>
      </c>
      <c r="H158" s="14">
        <v>0.44557150133533602</v>
      </c>
      <c r="I158" s="14">
        <v>0.36023974077948501</v>
      </c>
      <c r="J158" s="14">
        <v>0.29436752073178202</v>
      </c>
      <c r="K158" s="14">
        <v>0.35900339125032699</v>
      </c>
      <c r="L158" s="14">
        <v>0.28919492161954902</v>
      </c>
      <c r="M158" s="14"/>
      <c r="N158" s="14">
        <v>0.36783074765399998</v>
      </c>
      <c r="O158" s="14">
        <v>0.34218669791843198</v>
      </c>
      <c r="P158" s="14">
        <v>0.35644683505323399</v>
      </c>
      <c r="Q158" s="14">
        <v>0.39345469649384701</v>
      </c>
      <c r="R158" s="14"/>
      <c r="S158" s="14">
        <v>0.39705115319610201</v>
      </c>
      <c r="T158" s="14">
        <v>0.34958714228411902</v>
      </c>
      <c r="U158" s="14">
        <v>0.328358219380744</v>
      </c>
      <c r="V158" s="14">
        <v>0.36124936378634998</v>
      </c>
      <c r="W158" s="14">
        <v>0.33352580463711301</v>
      </c>
      <c r="X158" s="14">
        <v>0.344332826516551</v>
      </c>
      <c r="Y158" s="14">
        <v>0.35324269256725799</v>
      </c>
      <c r="Z158" s="14">
        <v>0.290931661889891</v>
      </c>
      <c r="AA158" s="14">
        <v>0.41317488457588902</v>
      </c>
      <c r="AB158" s="14">
        <v>0.42229648422130101</v>
      </c>
      <c r="AC158" s="14">
        <v>0.31662430285246301</v>
      </c>
      <c r="AD158" s="14">
        <v>0.38367815848577003</v>
      </c>
      <c r="AE158" s="14"/>
      <c r="AF158" s="14">
        <v>0.291853124087111</v>
      </c>
      <c r="AG158" s="14">
        <v>0.38306692655204999</v>
      </c>
      <c r="AH158" s="14">
        <v>0.31105415571140099</v>
      </c>
      <c r="AI158" s="14">
        <v>0.37418833282018998</v>
      </c>
      <c r="AJ158" s="14">
        <v>0.32243008064017598</v>
      </c>
      <c r="AK158" s="14"/>
      <c r="AL158" s="14">
        <v>0.347738688979637</v>
      </c>
      <c r="AM158" s="14">
        <v>0.238534726425051</v>
      </c>
      <c r="AN158" s="14">
        <v>0.83392098385507596</v>
      </c>
      <c r="AO158" s="14"/>
      <c r="AP158" s="14">
        <v>0.41230823284333401</v>
      </c>
      <c r="AQ158" s="14">
        <v>0.32621935176531303</v>
      </c>
      <c r="AR158" s="14"/>
      <c r="AS158" s="14">
        <v>0.38597960677344101</v>
      </c>
      <c r="AT158" s="14">
        <v>0.33016088903228402</v>
      </c>
      <c r="AU158" s="14"/>
      <c r="AV158" s="14">
        <v>0.37013863676675302</v>
      </c>
      <c r="AW158" s="14">
        <v>0.360907540227418</v>
      </c>
      <c r="AX158" s="14"/>
      <c r="AY158" s="14">
        <v>0.37114687912399802</v>
      </c>
      <c r="AZ158" s="14">
        <v>0.283670470748698</v>
      </c>
      <c r="BA158" s="14"/>
      <c r="BB158" s="14">
        <v>0.36564155895606798</v>
      </c>
      <c r="BC158" s="14">
        <v>0.40443005882222499</v>
      </c>
    </row>
    <row r="159" spans="2:55" x14ac:dyDescent="0.35">
      <c r="B159" t="s">
        <v>105</v>
      </c>
      <c r="C159" s="14">
        <v>1.8623139330543801E-2</v>
      </c>
      <c r="D159" s="14">
        <v>2.3831444529371401E-2</v>
      </c>
      <c r="E159" s="14">
        <v>1.2652909855581901E-2</v>
      </c>
      <c r="F159" s="14"/>
      <c r="G159" s="14">
        <v>5.0866094082473501E-2</v>
      </c>
      <c r="H159" s="14">
        <v>2.0524149460666299E-2</v>
      </c>
      <c r="I159" s="14">
        <v>1.8594400439053801E-2</v>
      </c>
      <c r="J159" s="14">
        <v>1.99453876716142E-2</v>
      </c>
      <c r="K159" s="14">
        <v>0</v>
      </c>
      <c r="L159" s="14">
        <v>7.1667751101021897E-3</v>
      </c>
      <c r="M159" s="14"/>
      <c r="N159" s="14">
        <v>1.2106781716021E-2</v>
      </c>
      <c r="O159" s="14">
        <v>1.31109789814017E-2</v>
      </c>
      <c r="P159" s="14">
        <v>3.1998466119146897E-2</v>
      </c>
      <c r="Q159" s="14">
        <v>1.97838553624461E-2</v>
      </c>
      <c r="R159" s="14"/>
      <c r="S159" s="14">
        <v>3.8751411697540199E-2</v>
      </c>
      <c r="T159" s="14">
        <v>2.1434417889425399E-2</v>
      </c>
      <c r="U159" s="14">
        <v>5.42543067481708E-3</v>
      </c>
      <c r="V159" s="14">
        <v>1.3374410624103E-2</v>
      </c>
      <c r="W159" s="14">
        <v>1.1790135617772099E-2</v>
      </c>
      <c r="X159" s="14">
        <v>2.3441617679307601E-2</v>
      </c>
      <c r="Y159" s="14">
        <v>1.49044657588343E-2</v>
      </c>
      <c r="Z159" s="14">
        <v>3.9314089915736802E-2</v>
      </c>
      <c r="AA159" s="14">
        <v>1.28801499024719E-2</v>
      </c>
      <c r="AB159" s="14">
        <v>1.1207837389456601E-2</v>
      </c>
      <c r="AC159" s="14">
        <v>1.2997253156931799E-2</v>
      </c>
      <c r="AD159" s="14">
        <v>0</v>
      </c>
      <c r="AE159" s="14"/>
      <c r="AF159" s="14">
        <v>1.513384495175E-2</v>
      </c>
      <c r="AG159" s="14">
        <v>2.18223723462861E-2</v>
      </c>
      <c r="AH159" s="14">
        <v>1.6988247577611401E-2</v>
      </c>
      <c r="AI159" s="14">
        <v>1.6397853600576402E-2</v>
      </c>
      <c r="AJ159" s="14">
        <v>4.2326172566515198E-2</v>
      </c>
      <c r="AK159" s="14"/>
      <c r="AL159" s="14">
        <v>1.8410319863896799E-2</v>
      </c>
      <c r="AM159" s="14">
        <v>1.25064791388194E-2</v>
      </c>
      <c r="AN159" s="14">
        <v>3.2503367161510102E-2</v>
      </c>
      <c r="AO159" s="14"/>
      <c r="AP159" s="14">
        <v>1.55149757069261E-2</v>
      </c>
      <c r="AQ159" s="14">
        <v>1.8166388281406098E-2</v>
      </c>
      <c r="AR159" s="14"/>
      <c r="AS159" s="14">
        <v>1.9121634503022001E-2</v>
      </c>
      <c r="AT159" s="14">
        <v>1.9225421085516999E-2</v>
      </c>
      <c r="AU159" s="14"/>
      <c r="AV159" s="14">
        <v>2.6056664311967698E-2</v>
      </c>
      <c r="AW159" s="14">
        <v>1.4361282870693499E-2</v>
      </c>
      <c r="AX159" s="14"/>
      <c r="AY159" s="14">
        <v>2.11457275758111E-2</v>
      </c>
      <c r="AZ159" s="14">
        <v>7.1399636654512297E-3</v>
      </c>
      <c r="BA159" s="14"/>
      <c r="BB159" s="14">
        <v>1.6866914577468001E-2</v>
      </c>
      <c r="BC159" s="14">
        <v>1.3706911318264899E-2</v>
      </c>
    </row>
    <row r="160" spans="2:55" x14ac:dyDescent="0.35">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row>
    <row r="161" spans="2:55" x14ac:dyDescent="0.35">
      <c r="B161" s="6" t="s">
        <v>108</v>
      </c>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row>
    <row r="162" spans="2:55" x14ac:dyDescent="0.35">
      <c r="B162" s="21" t="s">
        <v>82</v>
      </c>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row>
    <row r="163" spans="2:55" x14ac:dyDescent="0.35">
      <c r="B163" t="s">
        <v>103</v>
      </c>
      <c r="C163" s="14">
        <v>0.35341835860707699</v>
      </c>
      <c r="D163" s="14">
        <v>0.195534500589744</v>
      </c>
      <c r="E163" s="14">
        <v>0.50667135791362095</v>
      </c>
      <c r="F163" s="14"/>
      <c r="G163" s="14">
        <v>0.34813132781888501</v>
      </c>
      <c r="H163" s="14">
        <v>0.39850076742760698</v>
      </c>
      <c r="I163" s="14">
        <v>0.369804772888359</v>
      </c>
      <c r="J163" s="14">
        <v>0.35385354313240602</v>
      </c>
      <c r="K163" s="14">
        <v>0.33346876506753198</v>
      </c>
      <c r="L163" s="14">
        <v>0.31971483208998103</v>
      </c>
      <c r="M163" s="14"/>
      <c r="N163" s="14">
        <v>0.30831882987911002</v>
      </c>
      <c r="O163" s="14">
        <v>0.36574577760814397</v>
      </c>
      <c r="P163" s="14">
        <v>0.38958216391636302</v>
      </c>
      <c r="Q163" s="14">
        <v>0.35433695314067498</v>
      </c>
      <c r="R163" s="14"/>
      <c r="S163" s="14">
        <v>0.35557055181680502</v>
      </c>
      <c r="T163" s="14">
        <v>0.38356698005290901</v>
      </c>
      <c r="U163" s="14">
        <v>0.36909847595367101</v>
      </c>
      <c r="V163" s="14">
        <v>0.31866680443411499</v>
      </c>
      <c r="W163" s="14">
        <v>0.36785180208760598</v>
      </c>
      <c r="X163" s="14">
        <v>0.31347784990219502</v>
      </c>
      <c r="Y163" s="14">
        <v>0.36421338926128899</v>
      </c>
      <c r="Z163" s="14">
        <v>0.32005360963176799</v>
      </c>
      <c r="AA163" s="14">
        <v>0.37842816572849802</v>
      </c>
      <c r="AB163" s="14">
        <v>0.33760108823710799</v>
      </c>
      <c r="AC163" s="14">
        <v>0.35691103432021698</v>
      </c>
      <c r="AD163" s="14">
        <v>0.32678714678817899</v>
      </c>
      <c r="AE163" s="14"/>
      <c r="AF163" s="14">
        <v>0.35674282829374299</v>
      </c>
      <c r="AG163" s="14">
        <v>0.340172963828487</v>
      </c>
      <c r="AH163" s="14">
        <v>0.408228898215863</v>
      </c>
      <c r="AI163" s="14">
        <v>0.33571341935882898</v>
      </c>
      <c r="AJ163" s="14">
        <v>0.42158032057245698</v>
      </c>
      <c r="AK163" s="14"/>
      <c r="AL163" s="14">
        <v>0.35678406931092199</v>
      </c>
      <c r="AM163" s="14">
        <v>0.46770896638450599</v>
      </c>
      <c r="AN163" s="14">
        <v>0.10283952534316</v>
      </c>
      <c r="AO163" s="14"/>
      <c r="AP163" s="14">
        <v>0.33802756392326599</v>
      </c>
      <c r="AQ163" s="14">
        <v>0.365936862896584</v>
      </c>
      <c r="AR163" s="14"/>
      <c r="AS163" s="14">
        <v>0.32353474469159599</v>
      </c>
      <c r="AT163" s="14">
        <v>0.39657337038462398</v>
      </c>
      <c r="AU163" s="14"/>
      <c r="AV163" s="14">
        <v>0.39305405730882298</v>
      </c>
      <c r="AW163" s="14">
        <v>0.33830643328267601</v>
      </c>
      <c r="AX163" s="14"/>
      <c r="AY163" s="14">
        <v>0.35564092327833102</v>
      </c>
      <c r="AZ163" s="14">
        <v>0.41541228587071999</v>
      </c>
      <c r="BA163" s="14"/>
      <c r="BB163" s="14">
        <v>0.346316931499558</v>
      </c>
      <c r="BC163" s="14">
        <v>0.40411970797722802</v>
      </c>
    </row>
    <row r="164" spans="2:55" x14ac:dyDescent="0.35">
      <c r="B164" t="s">
        <v>104</v>
      </c>
      <c r="C164" s="14">
        <v>0.62631069230110503</v>
      </c>
      <c r="D164" s="14">
        <v>0.77973322852805704</v>
      </c>
      <c r="E164" s="14">
        <v>0.477354393095969</v>
      </c>
      <c r="F164" s="14"/>
      <c r="G164" s="14">
        <v>0.60779399261022504</v>
      </c>
      <c r="H164" s="14">
        <v>0.58130219295977803</v>
      </c>
      <c r="I164" s="14">
        <v>0.60954408477199096</v>
      </c>
      <c r="J164" s="14">
        <v>0.62924923432579105</v>
      </c>
      <c r="K164" s="14">
        <v>0.66038471437144397</v>
      </c>
      <c r="L164" s="14">
        <v>0.66379851420525504</v>
      </c>
      <c r="M164" s="14"/>
      <c r="N164" s="14">
        <v>0.67074963649334096</v>
      </c>
      <c r="O164" s="14">
        <v>0.60886854765062204</v>
      </c>
      <c r="P164" s="14">
        <v>0.59156246057397299</v>
      </c>
      <c r="Q164" s="14">
        <v>0.63001820432390299</v>
      </c>
      <c r="R164" s="14"/>
      <c r="S164" s="14">
        <v>0.59926380612038599</v>
      </c>
      <c r="T164" s="14">
        <v>0.59883584337301299</v>
      </c>
      <c r="U164" s="14">
        <v>0.602651637379506</v>
      </c>
      <c r="V164" s="14">
        <v>0.66477283925149699</v>
      </c>
      <c r="W164" s="14">
        <v>0.62583754603075104</v>
      </c>
      <c r="X164" s="14">
        <v>0.66569842295654003</v>
      </c>
      <c r="Y164" s="14">
        <v>0.61697622809755204</v>
      </c>
      <c r="Z164" s="14">
        <v>0.67994639036823201</v>
      </c>
      <c r="AA164" s="14">
        <v>0.61667122461113999</v>
      </c>
      <c r="AB164" s="14">
        <v>0.64997058983969203</v>
      </c>
      <c r="AC164" s="14">
        <v>0.61974594167177</v>
      </c>
      <c r="AD164" s="14">
        <v>0.63106467304082303</v>
      </c>
      <c r="AE164" s="14"/>
      <c r="AF164" s="14">
        <v>0.62589427690319099</v>
      </c>
      <c r="AG164" s="14">
        <v>0.63671886474735695</v>
      </c>
      <c r="AH164" s="14">
        <v>0.58135507308515999</v>
      </c>
      <c r="AI164" s="14">
        <v>0.64037360947034005</v>
      </c>
      <c r="AJ164" s="14">
        <v>0.56075336608366699</v>
      </c>
      <c r="AK164" s="14"/>
      <c r="AL164" s="14">
        <v>0.62373621964352</v>
      </c>
      <c r="AM164" s="14">
        <v>0.50784220379156197</v>
      </c>
      <c r="AN164" s="14">
        <v>0.87291557705730405</v>
      </c>
      <c r="AO164" s="14"/>
      <c r="AP164" s="14">
        <v>0.63865522336375502</v>
      </c>
      <c r="AQ164" s="14">
        <v>0.61727300488755299</v>
      </c>
      <c r="AR164" s="14"/>
      <c r="AS164" s="14">
        <v>0.65453311710670303</v>
      </c>
      <c r="AT164" s="14">
        <v>0.589728936925069</v>
      </c>
      <c r="AU164" s="14"/>
      <c r="AV164" s="14">
        <v>0.59175314372452703</v>
      </c>
      <c r="AW164" s="14">
        <v>0.64140613526105195</v>
      </c>
      <c r="AX164" s="14"/>
      <c r="AY164" s="14">
        <v>0.62391605918021598</v>
      </c>
      <c r="AZ164" s="14">
        <v>0.57483026202510401</v>
      </c>
      <c r="BA164" s="14"/>
      <c r="BB164" s="14">
        <v>0.63066247013418597</v>
      </c>
      <c r="BC164" s="14">
        <v>0.58127666944933698</v>
      </c>
    </row>
    <row r="165" spans="2:55" x14ac:dyDescent="0.35">
      <c r="B165" t="s">
        <v>105</v>
      </c>
      <c r="C165" s="14">
        <v>2.0270949091818102E-2</v>
      </c>
      <c r="D165" s="14">
        <v>2.4732270882198901E-2</v>
      </c>
      <c r="E165" s="14">
        <v>1.5974248990410101E-2</v>
      </c>
      <c r="F165" s="14"/>
      <c r="G165" s="14">
        <v>4.4074679570889799E-2</v>
      </c>
      <c r="H165" s="14">
        <v>2.0197039612615202E-2</v>
      </c>
      <c r="I165" s="14">
        <v>2.0651142339649899E-2</v>
      </c>
      <c r="J165" s="14">
        <v>1.6897222541803002E-2</v>
      </c>
      <c r="K165" s="14">
        <v>6.1465205610244499E-3</v>
      </c>
      <c r="L165" s="14">
        <v>1.64866537047638E-2</v>
      </c>
      <c r="M165" s="14"/>
      <c r="N165" s="14">
        <v>2.0931533627549001E-2</v>
      </c>
      <c r="O165" s="14">
        <v>2.5385674741234699E-2</v>
      </c>
      <c r="P165" s="14">
        <v>1.8855375509663801E-2</v>
      </c>
      <c r="Q165" s="14">
        <v>1.56448425354218E-2</v>
      </c>
      <c r="R165" s="14"/>
      <c r="S165" s="14">
        <v>4.5165642062808299E-2</v>
      </c>
      <c r="T165" s="14">
        <v>1.75971765740775E-2</v>
      </c>
      <c r="U165" s="14">
        <v>2.8249886666823699E-2</v>
      </c>
      <c r="V165" s="14">
        <v>1.6560356314387899E-2</v>
      </c>
      <c r="W165" s="14">
        <v>6.3106518816427497E-3</v>
      </c>
      <c r="X165" s="14">
        <v>2.08237271412645E-2</v>
      </c>
      <c r="Y165" s="14">
        <v>1.8810382641158498E-2</v>
      </c>
      <c r="Z165" s="14">
        <v>0</v>
      </c>
      <c r="AA165" s="14">
        <v>4.9006096603620899E-3</v>
      </c>
      <c r="AB165" s="14">
        <v>1.2428321923200199E-2</v>
      </c>
      <c r="AC165" s="14">
        <v>2.33430240080123E-2</v>
      </c>
      <c r="AD165" s="14">
        <v>4.2148180170998098E-2</v>
      </c>
      <c r="AE165" s="14"/>
      <c r="AF165" s="14">
        <v>1.73628948030667E-2</v>
      </c>
      <c r="AG165" s="14">
        <v>2.3108171424155999E-2</v>
      </c>
      <c r="AH165" s="14">
        <v>1.0416028698977E-2</v>
      </c>
      <c r="AI165" s="14">
        <v>2.3912971170831201E-2</v>
      </c>
      <c r="AJ165" s="14">
        <v>1.7666313343876399E-2</v>
      </c>
      <c r="AK165" s="14"/>
      <c r="AL165" s="14">
        <v>1.9479711045557999E-2</v>
      </c>
      <c r="AM165" s="14">
        <v>2.4448829823931598E-2</v>
      </c>
      <c r="AN165" s="14">
        <v>2.4244897599536099E-2</v>
      </c>
      <c r="AO165" s="14"/>
      <c r="AP165" s="14">
        <v>2.33172127129786E-2</v>
      </c>
      <c r="AQ165" s="14">
        <v>1.67901322158629E-2</v>
      </c>
      <c r="AR165" s="14"/>
      <c r="AS165" s="14">
        <v>2.1932138201700702E-2</v>
      </c>
      <c r="AT165" s="14">
        <v>1.3697692690307101E-2</v>
      </c>
      <c r="AU165" s="14"/>
      <c r="AV165" s="14">
        <v>1.5192798966650401E-2</v>
      </c>
      <c r="AW165" s="14">
        <v>2.02874314562724E-2</v>
      </c>
      <c r="AX165" s="14"/>
      <c r="AY165" s="14">
        <v>2.0443017541452599E-2</v>
      </c>
      <c r="AZ165" s="14">
        <v>9.7574521041757407E-3</v>
      </c>
      <c r="BA165" s="14"/>
      <c r="BB165" s="14">
        <v>2.3020598366256102E-2</v>
      </c>
      <c r="BC165" s="14">
        <v>1.46036225734352E-2</v>
      </c>
    </row>
    <row r="166" spans="2:55" x14ac:dyDescent="0.35">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row>
    <row r="167" spans="2:55" x14ac:dyDescent="0.35">
      <c r="B167" s="6" t="s">
        <v>109</v>
      </c>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row>
    <row r="168" spans="2:55" x14ac:dyDescent="0.35">
      <c r="B168" s="21" t="s">
        <v>82</v>
      </c>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row>
    <row r="169" spans="2:55" x14ac:dyDescent="0.35">
      <c r="B169" t="s">
        <v>103</v>
      </c>
      <c r="C169" s="14">
        <v>0.41908509792978998</v>
      </c>
      <c r="D169" s="14">
        <v>0.35643093072915599</v>
      </c>
      <c r="E169" s="14">
        <v>0.48048141908965902</v>
      </c>
      <c r="F169" s="14"/>
      <c r="G169" s="14">
        <v>0.25789677988021997</v>
      </c>
      <c r="H169" s="14">
        <v>0.35791495827860298</v>
      </c>
      <c r="I169" s="14">
        <v>0.40799671293877399</v>
      </c>
      <c r="J169" s="14">
        <v>0.421500088467954</v>
      </c>
      <c r="K169" s="14">
        <v>0.42708721920861897</v>
      </c>
      <c r="L169" s="14">
        <v>0.57753469821985903</v>
      </c>
      <c r="M169" s="14"/>
      <c r="N169" s="14">
        <v>0.51899872347217002</v>
      </c>
      <c r="O169" s="14">
        <v>0.44467716258351597</v>
      </c>
      <c r="P169" s="14">
        <v>0.408294607064697</v>
      </c>
      <c r="Q169" s="14">
        <v>0.29336962426033297</v>
      </c>
      <c r="R169" s="14"/>
      <c r="S169" s="14">
        <v>0.41059845888540503</v>
      </c>
      <c r="T169" s="14">
        <v>0.44748333051245298</v>
      </c>
      <c r="U169" s="14">
        <v>0.475773329480701</v>
      </c>
      <c r="V169" s="14">
        <v>0.38995026570086</v>
      </c>
      <c r="W169" s="14">
        <v>0.38131542647467398</v>
      </c>
      <c r="X169" s="14">
        <v>0.39428643259477197</v>
      </c>
      <c r="Y169" s="14">
        <v>0.41397178007785201</v>
      </c>
      <c r="Z169" s="14">
        <v>0.41947033034860798</v>
      </c>
      <c r="AA169" s="14">
        <v>0.427030355904222</v>
      </c>
      <c r="AB169" s="14">
        <v>0.46308718592893899</v>
      </c>
      <c r="AC169" s="14">
        <v>0.37041309479090401</v>
      </c>
      <c r="AD169" s="14">
        <v>0.36812199373254301</v>
      </c>
      <c r="AE169" s="14"/>
      <c r="AF169" s="14">
        <v>0.53916742904331605</v>
      </c>
      <c r="AG169" s="14">
        <v>0.40812443004023002</v>
      </c>
      <c r="AH169" s="14">
        <v>0.48861201619022698</v>
      </c>
      <c r="AI169" s="14">
        <v>0.40882412482783398</v>
      </c>
      <c r="AJ169" s="14">
        <v>0.36050743660218398</v>
      </c>
      <c r="AK169" s="14"/>
      <c r="AL169" s="14">
        <v>0.42226706546950399</v>
      </c>
      <c r="AM169" s="14">
        <v>0.53298591096618397</v>
      </c>
      <c r="AN169" s="14">
        <v>0.171835514799591</v>
      </c>
      <c r="AO169" s="14"/>
      <c r="AP169" s="14">
        <v>0.38891324012288703</v>
      </c>
      <c r="AQ169" s="14">
        <v>0.44720772731528602</v>
      </c>
      <c r="AR169" s="14"/>
      <c r="AS169" s="14">
        <v>0.39510170376076098</v>
      </c>
      <c r="AT169" s="14">
        <v>0.45904191948246598</v>
      </c>
      <c r="AU169" s="14"/>
      <c r="AV169" s="14">
        <v>0.45351946262874299</v>
      </c>
      <c r="AW169" s="14">
        <v>0.41382493933612002</v>
      </c>
      <c r="AX169" s="14"/>
      <c r="AY169" s="14">
        <v>0.42348267651377602</v>
      </c>
      <c r="AZ169" s="14">
        <v>0.38463370638114802</v>
      </c>
      <c r="BA169" s="14"/>
      <c r="BB169" s="14">
        <v>0.43739337411037799</v>
      </c>
      <c r="BC169" s="14">
        <v>0.33171638416114002</v>
      </c>
    </row>
    <row r="170" spans="2:55" x14ac:dyDescent="0.35">
      <c r="B170" t="s">
        <v>104</v>
      </c>
      <c r="C170" s="14">
        <v>0.55804197973137704</v>
      </c>
      <c r="D170" s="14">
        <v>0.61929400863366002</v>
      </c>
      <c r="E170" s="14">
        <v>0.49794749094051799</v>
      </c>
      <c r="F170" s="14"/>
      <c r="G170" s="14">
        <v>0.677627294856187</v>
      </c>
      <c r="H170" s="14">
        <v>0.60448184695663398</v>
      </c>
      <c r="I170" s="14">
        <v>0.57435858501917303</v>
      </c>
      <c r="J170" s="14">
        <v>0.55534548735400902</v>
      </c>
      <c r="K170" s="14">
        <v>0.56896807906920999</v>
      </c>
      <c r="L170" s="14">
        <v>0.42246530178014102</v>
      </c>
      <c r="M170" s="14"/>
      <c r="N170" s="14">
        <v>0.46915739918122001</v>
      </c>
      <c r="O170" s="14">
        <v>0.53040625915605899</v>
      </c>
      <c r="P170" s="14">
        <v>0.557712748426478</v>
      </c>
      <c r="Q170" s="14">
        <v>0.68356557691176101</v>
      </c>
      <c r="R170" s="14"/>
      <c r="S170" s="14">
        <v>0.53500130200916896</v>
      </c>
      <c r="T170" s="14">
        <v>0.54164210591652195</v>
      </c>
      <c r="U170" s="14">
        <v>0.50087551671838204</v>
      </c>
      <c r="V170" s="14">
        <v>0.57916767694675597</v>
      </c>
      <c r="W170" s="14">
        <v>0.60638025970566101</v>
      </c>
      <c r="X170" s="14">
        <v>0.57351798457119296</v>
      </c>
      <c r="Y170" s="14">
        <v>0.57911585504392704</v>
      </c>
      <c r="Z170" s="14">
        <v>0.58052966965139197</v>
      </c>
      <c r="AA170" s="14">
        <v>0.54834809603156098</v>
      </c>
      <c r="AB170" s="14">
        <v>0.53074790542886197</v>
      </c>
      <c r="AC170" s="14">
        <v>0.59696437334367303</v>
      </c>
      <c r="AD170" s="14">
        <v>0.63187800626745705</v>
      </c>
      <c r="AE170" s="14"/>
      <c r="AF170" s="14">
        <v>0.44716921313864899</v>
      </c>
      <c r="AG170" s="14">
        <v>0.56699492140963703</v>
      </c>
      <c r="AH170" s="14">
        <v>0.48935389006618901</v>
      </c>
      <c r="AI170" s="14">
        <v>0.57892443074872701</v>
      </c>
      <c r="AJ170" s="14">
        <v>0.56640307650032296</v>
      </c>
      <c r="AK170" s="14"/>
      <c r="AL170" s="14">
        <v>0.55740014763352996</v>
      </c>
      <c r="AM170" s="14">
        <v>0.42980434500750098</v>
      </c>
      <c r="AN170" s="14">
        <v>0.79416961580435597</v>
      </c>
      <c r="AO170" s="14"/>
      <c r="AP170" s="14">
        <v>0.58639255692339598</v>
      </c>
      <c r="AQ170" s="14">
        <v>0.53253591833881997</v>
      </c>
      <c r="AR170" s="14"/>
      <c r="AS170" s="14">
        <v>0.58165055640149599</v>
      </c>
      <c r="AT170" s="14">
        <v>0.51699009666959905</v>
      </c>
      <c r="AU170" s="14"/>
      <c r="AV170" s="14">
        <v>0.51424364293188596</v>
      </c>
      <c r="AW170" s="14">
        <v>0.56786134786193299</v>
      </c>
      <c r="AX170" s="14"/>
      <c r="AY170" s="14">
        <v>0.55206278315086399</v>
      </c>
      <c r="AZ170" s="14">
        <v>0.60885688077825095</v>
      </c>
      <c r="BA170" s="14"/>
      <c r="BB170" s="14">
        <v>0.53707795074203601</v>
      </c>
      <c r="BC170" s="14">
        <v>0.65998780314105199</v>
      </c>
    </row>
    <row r="171" spans="2:55" x14ac:dyDescent="0.35">
      <c r="B171" t="s">
        <v>105</v>
      </c>
      <c r="C171" s="14">
        <v>2.2872922338833101E-2</v>
      </c>
      <c r="D171" s="14">
        <v>2.42750606371838E-2</v>
      </c>
      <c r="E171" s="14">
        <v>2.1571089969823799E-2</v>
      </c>
      <c r="F171" s="14"/>
      <c r="G171" s="14">
        <v>6.4475925263593706E-2</v>
      </c>
      <c r="H171" s="14">
        <v>3.7603194764763301E-2</v>
      </c>
      <c r="I171" s="14">
        <v>1.7644702042053199E-2</v>
      </c>
      <c r="J171" s="14">
        <v>2.3154424178036599E-2</v>
      </c>
      <c r="K171" s="14">
        <v>3.9447017221701996E-3</v>
      </c>
      <c r="L171" s="14">
        <v>0</v>
      </c>
      <c r="M171" s="14"/>
      <c r="N171" s="14">
        <v>1.18438773466103E-2</v>
      </c>
      <c r="O171" s="14">
        <v>2.49165782604246E-2</v>
      </c>
      <c r="P171" s="14">
        <v>3.3992644508825297E-2</v>
      </c>
      <c r="Q171" s="14">
        <v>2.3064798827905401E-2</v>
      </c>
      <c r="R171" s="14"/>
      <c r="S171" s="14">
        <v>5.4400239105426899E-2</v>
      </c>
      <c r="T171" s="14">
        <v>1.0874563571025401E-2</v>
      </c>
      <c r="U171" s="14">
        <v>2.3351153800916302E-2</v>
      </c>
      <c r="V171" s="14">
        <v>3.08820573523844E-2</v>
      </c>
      <c r="W171" s="14">
        <v>1.23043138196644E-2</v>
      </c>
      <c r="X171" s="14">
        <v>3.2195582834034397E-2</v>
      </c>
      <c r="Y171" s="14">
        <v>6.9123648782204398E-3</v>
      </c>
      <c r="Z171" s="14">
        <v>0</v>
      </c>
      <c r="AA171" s="14">
        <v>2.46215480642176E-2</v>
      </c>
      <c r="AB171" s="14">
        <v>6.1649086421990502E-3</v>
      </c>
      <c r="AC171" s="14">
        <v>3.2622531865422598E-2</v>
      </c>
      <c r="AD171" s="14">
        <v>0</v>
      </c>
      <c r="AE171" s="14"/>
      <c r="AF171" s="14">
        <v>1.36633578180352E-2</v>
      </c>
      <c r="AG171" s="14">
        <v>2.4880648550132198E-2</v>
      </c>
      <c r="AH171" s="14">
        <v>2.2034093743584001E-2</v>
      </c>
      <c r="AI171" s="14">
        <v>1.22514444234388E-2</v>
      </c>
      <c r="AJ171" s="14">
        <v>7.3089486897492395E-2</v>
      </c>
      <c r="AK171" s="14"/>
      <c r="AL171" s="14">
        <v>2.0332786896965899E-2</v>
      </c>
      <c r="AM171" s="14">
        <v>3.7209744026315598E-2</v>
      </c>
      <c r="AN171" s="14">
        <v>3.3994869396052799E-2</v>
      </c>
      <c r="AO171" s="14"/>
      <c r="AP171" s="14">
        <v>2.4694202953717902E-2</v>
      </c>
      <c r="AQ171" s="14">
        <v>2.02563543458937E-2</v>
      </c>
      <c r="AR171" s="14"/>
      <c r="AS171" s="14">
        <v>2.3247739837743499E-2</v>
      </c>
      <c r="AT171" s="14">
        <v>2.39679838479348E-2</v>
      </c>
      <c r="AU171" s="14"/>
      <c r="AV171" s="14">
        <v>3.2236894439371097E-2</v>
      </c>
      <c r="AW171" s="14">
        <v>1.83137128019462E-2</v>
      </c>
      <c r="AX171" s="14"/>
      <c r="AY171" s="14">
        <v>2.4454540335359699E-2</v>
      </c>
      <c r="AZ171" s="14">
        <v>6.5094128406005597E-3</v>
      </c>
      <c r="BA171" s="14"/>
      <c r="BB171" s="14">
        <v>2.5528675147585899E-2</v>
      </c>
      <c r="BC171" s="14">
        <v>8.2958126978077106E-3</v>
      </c>
    </row>
    <row r="172" spans="2:55" x14ac:dyDescent="0.35">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row>
    <row r="173" spans="2:55" x14ac:dyDescent="0.35">
      <c r="B173" s="6" t="s">
        <v>110</v>
      </c>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row>
    <row r="174" spans="2:55" x14ac:dyDescent="0.35">
      <c r="B174" s="21" t="s">
        <v>82</v>
      </c>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row>
    <row r="175" spans="2:55" x14ac:dyDescent="0.35">
      <c r="B175" t="s">
        <v>103</v>
      </c>
      <c r="C175" s="14">
        <v>0.21681072707642099</v>
      </c>
      <c r="D175" s="14">
        <v>0.163991648117147</v>
      </c>
      <c r="E175" s="14">
        <v>0.26800803369366299</v>
      </c>
      <c r="F175" s="14"/>
      <c r="G175" s="14">
        <v>0.15870466187260601</v>
      </c>
      <c r="H175" s="14">
        <v>0.193001914129384</v>
      </c>
      <c r="I175" s="14">
        <v>0.26524917400638098</v>
      </c>
      <c r="J175" s="14">
        <v>0.24883529225734699</v>
      </c>
      <c r="K175" s="14">
        <v>0.18136972410750299</v>
      </c>
      <c r="L175" s="14">
        <v>0.23308424874450201</v>
      </c>
      <c r="M175" s="14"/>
      <c r="N175" s="14">
        <v>0.218595780531461</v>
      </c>
      <c r="O175" s="14">
        <v>0.24401893889788001</v>
      </c>
      <c r="P175" s="14">
        <v>0.24106721551225399</v>
      </c>
      <c r="Q175" s="14">
        <v>0.16294159006755399</v>
      </c>
      <c r="R175" s="14"/>
      <c r="S175" s="14">
        <v>0.27017857986930299</v>
      </c>
      <c r="T175" s="14">
        <v>0.224408164856468</v>
      </c>
      <c r="U175" s="14">
        <v>0.25084232321671301</v>
      </c>
      <c r="V175" s="14">
        <v>0.20219247409148999</v>
      </c>
      <c r="W175" s="14">
        <v>0.23604939369549399</v>
      </c>
      <c r="X175" s="14">
        <v>0.23491354152076699</v>
      </c>
      <c r="Y175" s="14">
        <v>0.18813271626144701</v>
      </c>
      <c r="Z175" s="14">
        <v>0.14979744355646499</v>
      </c>
      <c r="AA175" s="14">
        <v>0.16628008405168401</v>
      </c>
      <c r="AB175" s="14">
        <v>0.20581506877793301</v>
      </c>
      <c r="AC175" s="14">
        <v>0.20356038546013</v>
      </c>
      <c r="AD175" s="14">
        <v>0.196007823475493</v>
      </c>
      <c r="AE175" s="14"/>
      <c r="AF175" s="14">
        <v>0.24049260603480499</v>
      </c>
      <c r="AG175" s="14">
        <v>0.21120851570694599</v>
      </c>
      <c r="AH175" s="14">
        <v>0.25241624071251301</v>
      </c>
      <c r="AI175" s="14">
        <v>0.23574881215226301</v>
      </c>
      <c r="AJ175" s="14">
        <v>0.25606339089478303</v>
      </c>
      <c r="AK175" s="14"/>
      <c r="AL175" s="14">
        <v>0.21441745842825</v>
      </c>
      <c r="AM175" s="14">
        <v>0.32050558407609397</v>
      </c>
      <c r="AN175" s="14">
        <v>6.7710111385442306E-2</v>
      </c>
      <c r="AO175" s="14"/>
      <c r="AP175" s="14">
        <v>0.20208094419209099</v>
      </c>
      <c r="AQ175" s="14">
        <v>0.22691161018151801</v>
      </c>
      <c r="AR175" s="14"/>
      <c r="AS175" s="14">
        <v>0.20940676191994101</v>
      </c>
      <c r="AT175" s="14">
        <v>0.229070025089504</v>
      </c>
      <c r="AU175" s="14"/>
      <c r="AV175" s="14">
        <v>0.245668957663712</v>
      </c>
      <c r="AW175" s="14">
        <v>0.20987569649343801</v>
      </c>
      <c r="AX175" s="14"/>
      <c r="AY175" s="14">
        <v>0.213434405206435</v>
      </c>
      <c r="AZ175" s="14">
        <v>0.25216059084669701</v>
      </c>
      <c r="BA175" s="14"/>
      <c r="BB175" s="14">
        <v>0.22740022733881701</v>
      </c>
      <c r="BC175" s="14">
        <v>0.215683270986366</v>
      </c>
    </row>
    <row r="176" spans="2:55" x14ac:dyDescent="0.35">
      <c r="B176" t="s">
        <v>104</v>
      </c>
      <c r="C176" s="14">
        <v>0.74712921436867297</v>
      </c>
      <c r="D176" s="14">
        <v>0.80389716022647095</v>
      </c>
      <c r="E176" s="14">
        <v>0.691969817189655</v>
      </c>
      <c r="F176" s="14"/>
      <c r="G176" s="14">
        <v>0.78289448999584899</v>
      </c>
      <c r="H176" s="14">
        <v>0.76301782840545096</v>
      </c>
      <c r="I176" s="14">
        <v>0.69055474034874198</v>
      </c>
      <c r="J176" s="14">
        <v>0.73245616411180803</v>
      </c>
      <c r="K176" s="14">
        <v>0.78363045625330097</v>
      </c>
      <c r="L176" s="14">
        <v>0.74391754316279601</v>
      </c>
      <c r="M176" s="14"/>
      <c r="N176" s="14">
        <v>0.75293180096966805</v>
      </c>
      <c r="O176" s="14">
        <v>0.72341557339499596</v>
      </c>
      <c r="P176" s="14">
        <v>0.70985741795560597</v>
      </c>
      <c r="Q176" s="14">
        <v>0.802244727243414</v>
      </c>
      <c r="R176" s="14"/>
      <c r="S176" s="14">
        <v>0.68162970680705204</v>
      </c>
      <c r="T176" s="14">
        <v>0.74557971693783598</v>
      </c>
      <c r="U176" s="14">
        <v>0.72624934973976896</v>
      </c>
      <c r="V176" s="14">
        <v>0.77296822745591198</v>
      </c>
      <c r="W176" s="14">
        <v>0.74477282358711006</v>
      </c>
      <c r="X176" s="14">
        <v>0.72146980113135195</v>
      </c>
      <c r="Y176" s="14">
        <v>0.79068605990901497</v>
      </c>
      <c r="Z176" s="14">
        <v>0.78467751537189101</v>
      </c>
      <c r="AA176" s="14">
        <v>0.79251854077559103</v>
      </c>
      <c r="AB176" s="14">
        <v>0.77005731610895101</v>
      </c>
      <c r="AC176" s="14">
        <v>0.71249582880672302</v>
      </c>
      <c r="AD176" s="14">
        <v>0.77584446301390297</v>
      </c>
      <c r="AE176" s="14"/>
      <c r="AF176" s="14">
        <v>0.73542965051284204</v>
      </c>
      <c r="AG176" s="14">
        <v>0.74573872242528605</v>
      </c>
      <c r="AH176" s="14">
        <v>0.72019881133689001</v>
      </c>
      <c r="AI176" s="14">
        <v>0.72880315078298896</v>
      </c>
      <c r="AJ176" s="14">
        <v>0.68114035291895303</v>
      </c>
      <c r="AK176" s="14"/>
      <c r="AL176" s="14">
        <v>0.75019626657987404</v>
      </c>
      <c r="AM176" s="14">
        <v>0.63146838719315901</v>
      </c>
      <c r="AN176" s="14">
        <v>0.90772363428056302</v>
      </c>
      <c r="AO176" s="14"/>
      <c r="AP176" s="14">
        <v>0.76082046358128796</v>
      </c>
      <c r="AQ176" s="14">
        <v>0.74065336015420902</v>
      </c>
      <c r="AR176" s="14"/>
      <c r="AS176" s="14">
        <v>0.75537385800700596</v>
      </c>
      <c r="AT176" s="14">
        <v>0.73425337659275003</v>
      </c>
      <c r="AU176" s="14"/>
      <c r="AV176" s="14">
        <v>0.70181035459593599</v>
      </c>
      <c r="AW176" s="14">
        <v>0.76038947335975005</v>
      </c>
      <c r="AX176" s="14"/>
      <c r="AY176" s="14">
        <v>0.75286301465808803</v>
      </c>
      <c r="AZ176" s="14">
        <v>0.72149964829825297</v>
      </c>
      <c r="BA176" s="14"/>
      <c r="BB176" s="14">
        <v>0.73440442768264702</v>
      </c>
      <c r="BC176" s="14">
        <v>0.76281649027449805</v>
      </c>
    </row>
    <row r="177" spans="2:55" x14ac:dyDescent="0.35">
      <c r="B177" t="s">
        <v>105</v>
      </c>
      <c r="C177" s="14">
        <v>3.6060058554906502E-2</v>
      </c>
      <c r="D177" s="14">
        <v>3.2111191656381703E-2</v>
      </c>
      <c r="E177" s="14">
        <v>4.00221491166824E-2</v>
      </c>
      <c r="F177" s="14"/>
      <c r="G177" s="14">
        <v>5.8400848131545398E-2</v>
      </c>
      <c r="H177" s="14">
        <v>4.3980257465164999E-2</v>
      </c>
      <c r="I177" s="14">
        <v>4.4196085644877203E-2</v>
      </c>
      <c r="J177" s="14">
        <v>1.8708543630844902E-2</v>
      </c>
      <c r="K177" s="14">
        <v>3.4999819639195601E-2</v>
      </c>
      <c r="L177" s="14">
        <v>2.2998208092702199E-2</v>
      </c>
      <c r="M177" s="14"/>
      <c r="N177" s="14">
        <v>2.84724184988705E-2</v>
      </c>
      <c r="O177" s="14">
        <v>3.25654877071236E-2</v>
      </c>
      <c r="P177" s="14">
        <v>4.90753665321398E-2</v>
      </c>
      <c r="Q177" s="14">
        <v>3.4813682689031802E-2</v>
      </c>
      <c r="R177" s="14"/>
      <c r="S177" s="14">
        <v>4.8191713323645399E-2</v>
      </c>
      <c r="T177" s="14">
        <v>3.0012118205695999E-2</v>
      </c>
      <c r="U177" s="14">
        <v>2.2908327043518299E-2</v>
      </c>
      <c r="V177" s="14">
        <v>2.4839298452598E-2</v>
      </c>
      <c r="W177" s="14">
        <v>1.9177782717395401E-2</v>
      </c>
      <c r="X177" s="14">
        <v>4.3616657347881997E-2</v>
      </c>
      <c r="Y177" s="14">
        <v>2.1181223829538302E-2</v>
      </c>
      <c r="Z177" s="14">
        <v>6.5525041071644197E-2</v>
      </c>
      <c r="AA177" s="14">
        <v>4.1201375172724999E-2</v>
      </c>
      <c r="AB177" s="14">
        <v>2.4127615113116299E-2</v>
      </c>
      <c r="AC177" s="14">
        <v>8.3943785733146897E-2</v>
      </c>
      <c r="AD177" s="14">
        <v>2.8147713510603699E-2</v>
      </c>
      <c r="AE177" s="14"/>
      <c r="AF177" s="14">
        <v>2.4077743452352501E-2</v>
      </c>
      <c r="AG177" s="14">
        <v>4.3052761867767901E-2</v>
      </c>
      <c r="AH177" s="14">
        <v>2.73849479505969E-2</v>
      </c>
      <c r="AI177" s="14">
        <v>3.5448037064747397E-2</v>
      </c>
      <c r="AJ177" s="14">
        <v>6.2796256186264499E-2</v>
      </c>
      <c r="AK177" s="14"/>
      <c r="AL177" s="14">
        <v>3.5386274991875799E-2</v>
      </c>
      <c r="AM177" s="14">
        <v>4.8026028730746503E-2</v>
      </c>
      <c r="AN177" s="14">
        <v>2.4566254333994401E-2</v>
      </c>
      <c r="AO177" s="14"/>
      <c r="AP177" s="14">
        <v>3.70985922266205E-2</v>
      </c>
      <c r="AQ177" s="14">
        <v>3.2435029664273203E-2</v>
      </c>
      <c r="AR177" s="14"/>
      <c r="AS177" s="14">
        <v>3.5219380073053398E-2</v>
      </c>
      <c r="AT177" s="14">
        <v>3.6676598317745598E-2</v>
      </c>
      <c r="AU177" s="14"/>
      <c r="AV177" s="14">
        <v>5.2520687740351298E-2</v>
      </c>
      <c r="AW177" s="14">
        <v>2.9734830146812299E-2</v>
      </c>
      <c r="AX177" s="14"/>
      <c r="AY177" s="14">
        <v>3.3702580135477701E-2</v>
      </c>
      <c r="AZ177" s="14">
        <v>2.6339760855050801E-2</v>
      </c>
      <c r="BA177" s="14"/>
      <c r="BB177" s="14">
        <v>3.8195344978535703E-2</v>
      </c>
      <c r="BC177" s="14">
        <v>2.1500238739135698E-2</v>
      </c>
    </row>
    <row r="178" spans="2:55" x14ac:dyDescent="0.35">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row>
    <row r="179" spans="2:55" x14ac:dyDescent="0.35">
      <c r="B179" s="6" t="s">
        <v>111</v>
      </c>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row>
    <row r="180" spans="2:55" x14ac:dyDescent="0.35">
      <c r="B180" s="21" t="s">
        <v>82</v>
      </c>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row>
    <row r="181" spans="2:55" x14ac:dyDescent="0.35">
      <c r="B181" t="s">
        <v>103</v>
      </c>
      <c r="C181" s="14">
        <v>0.22884531473918099</v>
      </c>
      <c r="D181" s="14">
        <v>0.232882523635801</v>
      </c>
      <c r="E181" s="14">
        <v>0.22455941547931599</v>
      </c>
      <c r="F181" s="14"/>
      <c r="G181" s="14">
        <v>0.19208322427774299</v>
      </c>
      <c r="H181" s="14">
        <v>0.24655833904079399</v>
      </c>
      <c r="I181" s="14">
        <v>0.23277190221577099</v>
      </c>
      <c r="J181" s="14">
        <v>0.19309568441196201</v>
      </c>
      <c r="K181" s="14">
        <v>0.18970379522314301</v>
      </c>
      <c r="L181" s="14">
        <v>0.290825741248597</v>
      </c>
      <c r="M181" s="14"/>
      <c r="N181" s="14">
        <v>0.35864536995849799</v>
      </c>
      <c r="O181" s="14">
        <v>0.214709855557877</v>
      </c>
      <c r="P181" s="14">
        <v>0.19448984368403299</v>
      </c>
      <c r="Q181" s="14">
        <v>0.1313682620685</v>
      </c>
      <c r="R181" s="14"/>
      <c r="S181" s="14">
        <v>0.34844053229651301</v>
      </c>
      <c r="T181" s="14">
        <v>0.204822283985552</v>
      </c>
      <c r="U181" s="14">
        <v>0.26296054640862598</v>
      </c>
      <c r="V181" s="14">
        <v>0.221272698432533</v>
      </c>
      <c r="W181" s="14">
        <v>0.20320467347815799</v>
      </c>
      <c r="X181" s="14">
        <v>0.19528932638480101</v>
      </c>
      <c r="Y181" s="14">
        <v>0.17837115255417699</v>
      </c>
      <c r="Z181" s="14">
        <v>0.18578731438464599</v>
      </c>
      <c r="AA181" s="14">
        <v>0.21506392720947801</v>
      </c>
      <c r="AB181" s="14">
        <v>0.25423745594061098</v>
      </c>
      <c r="AC181" s="14">
        <v>0.185683055378283</v>
      </c>
      <c r="AD181" s="14">
        <v>0.107174685333251</v>
      </c>
      <c r="AE181" s="14"/>
      <c r="AF181" s="14">
        <v>0.27640561380461498</v>
      </c>
      <c r="AG181" s="14">
        <v>0.26521341976398499</v>
      </c>
      <c r="AH181" s="14">
        <v>0.29536007900469702</v>
      </c>
      <c r="AI181" s="14">
        <v>0.194194339474314</v>
      </c>
      <c r="AJ181" s="14">
        <v>0.208672041029867</v>
      </c>
      <c r="AK181" s="14"/>
      <c r="AL181" s="14">
        <v>0.214295811933536</v>
      </c>
      <c r="AM181" s="14">
        <v>0.40709765001631898</v>
      </c>
      <c r="AN181" s="14">
        <v>0.122449090654684</v>
      </c>
      <c r="AO181" s="14"/>
      <c r="AP181" s="14">
        <v>0.223681972901976</v>
      </c>
      <c r="AQ181" s="14">
        <v>0.23566478210525901</v>
      </c>
      <c r="AR181" s="14"/>
      <c r="AS181" s="14">
        <v>0.22316332611543799</v>
      </c>
      <c r="AT181" s="14">
        <v>0.24319986838551799</v>
      </c>
      <c r="AU181" s="14"/>
      <c r="AV181" s="14">
        <v>0.33654273723661399</v>
      </c>
      <c r="AW181" s="14">
        <v>0.19917289931398299</v>
      </c>
      <c r="AX181" s="14"/>
      <c r="AY181" s="14">
        <v>0.25066666475025501</v>
      </c>
      <c r="AZ181" s="14">
        <v>0.166828673676923</v>
      </c>
      <c r="BA181" s="14"/>
      <c r="BB181" s="14">
        <v>0.24880084088974599</v>
      </c>
      <c r="BC181" s="14">
        <v>0.185478238975849</v>
      </c>
    </row>
    <row r="182" spans="2:55" x14ac:dyDescent="0.35">
      <c r="B182" t="s">
        <v>104</v>
      </c>
      <c r="C182" s="14">
        <v>0.74001598780635502</v>
      </c>
      <c r="D182" s="14">
        <v>0.73455769012968897</v>
      </c>
      <c r="E182" s="14">
        <v>0.74559789691881395</v>
      </c>
      <c r="F182" s="14"/>
      <c r="G182" s="14">
        <v>0.74924415396400701</v>
      </c>
      <c r="H182" s="14">
        <v>0.70768388067542198</v>
      </c>
      <c r="I182" s="14">
        <v>0.73459275343002906</v>
      </c>
      <c r="J182" s="14">
        <v>0.77685412061227199</v>
      </c>
      <c r="K182" s="14">
        <v>0.79291131528768699</v>
      </c>
      <c r="L182" s="14">
        <v>0.69933207495277205</v>
      </c>
      <c r="M182" s="14"/>
      <c r="N182" s="14">
        <v>0.61245785096478</v>
      </c>
      <c r="O182" s="14">
        <v>0.75288748162274899</v>
      </c>
      <c r="P182" s="14">
        <v>0.77763389467353505</v>
      </c>
      <c r="Q182" s="14">
        <v>0.83327264442931603</v>
      </c>
      <c r="R182" s="14"/>
      <c r="S182" s="14">
        <v>0.60745657916157603</v>
      </c>
      <c r="T182" s="14">
        <v>0.76570613915654795</v>
      </c>
      <c r="U182" s="14">
        <v>0.70662735025266699</v>
      </c>
      <c r="V182" s="14">
        <v>0.75464557444634806</v>
      </c>
      <c r="W182" s="14">
        <v>0.75240239980695101</v>
      </c>
      <c r="X182" s="14">
        <v>0.76531023661913899</v>
      </c>
      <c r="Y182" s="14">
        <v>0.80832864184283304</v>
      </c>
      <c r="Z182" s="14">
        <v>0.78845456400587499</v>
      </c>
      <c r="AA182" s="14">
        <v>0.74159425501145604</v>
      </c>
      <c r="AB182" s="14">
        <v>0.72571228438191704</v>
      </c>
      <c r="AC182" s="14">
        <v>0.78992617571745505</v>
      </c>
      <c r="AD182" s="14">
        <v>0.89282531466674897</v>
      </c>
      <c r="AE182" s="14"/>
      <c r="AF182" s="14">
        <v>0.696171330590727</v>
      </c>
      <c r="AG182" s="14">
        <v>0.69723180388978701</v>
      </c>
      <c r="AH182" s="14">
        <v>0.67977195310496097</v>
      </c>
      <c r="AI182" s="14">
        <v>0.77667466278866704</v>
      </c>
      <c r="AJ182" s="14">
        <v>0.73922438913164501</v>
      </c>
      <c r="AK182" s="14"/>
      <c r="AL182" s="14">
        <v>0.75353310515705796</v>
      </c>
      <c r="AM182" s="14">
        <v>0.557978440473889</v>
      </c>
      <c r="AN182" s="14">
        <v>0.86794046199227104</v>
      </c>
      <c r="AO182" s="14"/>
      <c r="AP182" s="14">
        <v>0.74674300949596395</v>
      </c>
      <c r="AQ182" s="14">
        <v>0.73446418048137396</v>
      </c>
      <c r="AR182" s="14"/>
      <c r="AS182" s="14">
        <v>0.74005548946733402</v>
      </c>
      <c r="AT182" s="14">
        <v>0.73185143720454804</v>
      </c>
      <c r="AU182" s="14"/>
      <c r="AV182" s="14">
        <v>0.62278436421744898</v>
      </c>
      <c r="AW182" s="14">
        <v>0.77602351704597206</v>
      </c>
      <c r="AX182" s="14"/>
      <c r="AY182" s="14">
        <v>0.71477633798329498</v>
      </c>
      <c r="AZ182" s="14">
        <v>0.81872228092740096</v>
      </c>
      <c r="BA182" s="14"/>
      <c r="BB182" s="14">
        <v>0.71642079496162603</v>
      </c>
      <c r="BC182" s="14">
        <v>0.78787737820066095</v>
      </c>
    </row>
    <row r="183" spans="2:55" x14ac:dyDescent="0.35">
      <c r="B183" t="s">
        <v>105</v>
      </c>
      <c r="C183" s="14">
        <v>3.1138697454464102E-2</v>
      </c>
      <c r="D183" s="14">
        <v>3.2559786234510703E-2</v>
      </c>
      <c r="E183" s="14">
        <v>2.9842687601870602E-2</v>
      </c>
      <c r="F183" s="14"/>
      <c r="G183" s="14">
        <v>5.8672621758249201E-2</v>
      </c>
      <c r="H183" s="14">
        <v>4.5757780283783502E-2</v>
      </c>
      <c r="I183" s="14">
        <v>3.2635344354200103E-2</v>
      </c>
      <c r="J183" s="14">
        <v>3.0050194975765401E-2</v>
      </c>
      <c r="K183" s="14">
        <v>1.7384889489170201E-2</v>
      </c>
      <c r="L183" s="14">
        <v>9.8421837986313997E-3</v>
      </c>
      <c r="M183" s="14"/>
      <c r="N183" s="14">
        <v>2.8896779076721599E-2</v>
      </c>
      <c r="O183" s="14">
        <v>3.2402662819373498E-2</v>
      </c>
      <c r="P183" s="14">
        <v>2.7876261642431701E-2</v>
      </c>
      <c r="Q183" s="14">
        <v>3.5359093502183497E-2</v>
      </c>
      <c r="R183" s="14"/>
      <c r="S183" s="14">
        <v>4.4102888541911099E-2</v>
      </c>
      <c r="T183" s="14">
        <v>2.9471576857900601E-2</v>
      </c>
      <c r="U183" s="14">
        <v>3.04121033387065E-2</v>
      </c>
      <c r="V183" s="14">
        <v>2.40817271211188E-2</v>
      </c>
      <c r="W183" s="14">
        <v>4.4392926714890799E-2</v>
      </c>
      <c r="X183" s="14">
        <v>3.9400436996060099E-2</v>
      </c>
      <c r="Y183" s="14">
        <v>1.3300205602989799E-2</v>
      </c>
      <c r="Z183" s="14">
        <v>2.5758121609479299E-2</v>
      </c>
      <c r="AA183" s="14">
        <v>4.3341817779066399E-2</v>
      </c>
      <c r="AB183" s="14">
        <v>2.0050259677472201E-2</v>
      </c>
      <c r="AC183" s="14">
        <v>2.4390768904262498E-2</v>
      </c>
      <c r="AD183" s="14">
        <v>0</v>
      </c>
      <c r="AE183" s="14"/>
      <c r="AF183" s="14">
        <v>2.74230556046581E-2</v>
      </c>
      <c r="AG183" s="14">
        <v>3.7554776346228003E-2</v>
      </c>
      <c r="AH183" s="14">
        <v>2.48679678903421E-2</v>
      </c>
      <c r="AI183" s="14">
        <v>2.9130997737019201E-2</v>
      </c>
      <c r="AJ183" s="14">
        <v>5.2103569838487802E-2</v>
      </c>
      <c r="AK183" s="14"/>
      <c r="AL183" s="14">
        <v>3.2171082909406297E-2</v>
      </c>
      <c r="AM183" s="14">
        <v>3.4923909509791802E-2</v>
      </c>
      <c r="AN183" s="14">
        <v>9.6104473530447907E-3</v>
      </c>
      <c r="AO183" s="14"/>
      <c r="AP183" s="14">
        <v>2.9575017602060199E-2</v>
      </c>
      <c r="AQ183" s="14">
        <v>2.9871037413367E-2</v>
      </c>
      <c r="AR183" s="14"/>
      <c r="AS183" s="14">
        <v>3.6781184417227997E-2</v>
      </c>
      <c r="AT183" s="14">
        <v>2.4948694409933601E-2</v>
      </c>
      <c r="AU183" s="14"/>
      <c r="AV183" s="14">
        <v>4.0672898545936698E-2</v>
      </c>
      <c r="AW183" s="14">
        <v>2.4803583640045E-2</v>
      </c>
      <c r="AX183" s="14"/>
      <c r="AY183" s="14">
        <v>3.45569972664505E-2</v>
      </c>
      <c r="AZ183" s="14">
        <v>1.44490453956763E-2</v>
      </c>
      <c r="BA183" s="14"/>
      <c r="BB183" s="14">
        <v>3.4778364148627498E-2</v>
      </c>
      <c r="BC183" s="14">
        <v>2.6644382823490399E-2</v>
      </c>
    </row>
    <row r="184" spans="2:55" x14ac:dyDescent="0.35">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row>
    <row r="185" spans="2:55" x14ac:dyDescent="0.35">
      <c r="B185" s="6" t="s">
        <v>112</v>
      </c>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row>
    <row r="186" spans="2:55" x14ac:dyDescent="0.35">
      <c r="B186" s="21" t="s">
        <v>82</v>
      </c>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row>
    <row r="187" spans="2:55" x14ac:dyDescent="0.35">
      <c r="B187" t="s">
        <v>103</v>
      </c>
      <c r="C187" s="14">
        <v>0.34740543323543899</v>
      </c>
      <c r="D187" s="14">
        <v>0.34980577760882398</v>
      </c>
      <c r="E187" s="14">
        <v>0.34412755361187902</v>
      </c>
      <c r="F187" s="14"/>
      <c r="G187" s="14">
        <v>0.31486564763081798</v>
      </c>
      <c r="H187" s="14">
        <v>0.29942248635068403</v>
      </c>
      <c r="I187" s="14">
        <v>0.32129251064148301</v>
      </c>
      <c r="J187" s="14">
        <v>0.347336877972374</v>
      </c>
      <c r="K187" s="14">
        <v>0.395386928283393</v>
      </c>
      <c r="L187" s="14">
        <v>0.39732858210336203</v>
      </c>
      <c r="M187" s="14"/>
      <c r="N187" s="14">
        <v>0.343635936234921</v>
      </c>
      <c r="O187" s="14">
        <v>0.32500206821222799</v>
      </c>
      <c r="P187" s="14">
        <v>0.37657313179649998</v>
      </c>
      <c r="Q187" s="14">
        <v>0.34976970977879501</v>
      </c>
      <c r="R187" s="14"/>
      <c r="S187" s="14">
        <v>0.32171137749411199</v>
      </c>
      <c r="T187" s="14">
        <v>0.36319787145830001</v>
      </c>
      <c r="U187" s="14">
        <v>0.41624657518103803</v>
      </c>
      <c r="V187" s="14">
        <v>0.31540584662749499</v>
      </c>
      <c r="W187" s="14">
        <v>0.410767625170601</v>
      </c>
      <c r="X187" s="14">
        <v>0.29946365662942298</v>
      </c>
      <c r="Y187" s="14">
        <v>0.39710000923162497</v>
      </c>
      <c r="Z187" s="14">
        <v>0.31741047866189798</v>
      </c>
      <c r="AA187" s="14">
        <v>0.33923254340878201</v>
      </c>
      <c r="AB187" s="14">
        <v>0.377997193032858</v>
      </c>
      <c r="AC187" s="14">
        <v>0.31868939222111498</v>
      </c>
      <c r="AD187" s="14">
        <v>0.202514347192638</v>
      </c>
      <c r="AE187" s="14"/>
      <c r="AF187" s="14">
        <v>0.359251656131369</v>
      </c>
      <c r="AG187" s="14">
        <v>0.36249721867682</v>
      </c>
      <c r="AH187" s="14">
        <v>0.45184860140503802</v>
      </c>
      <c r="AI187" s="14">
        <v>0.31663585344467099</v>
      </c>
      <c r="AJ187" s="14">
        <v>0.35334324597521299</v>
      </c>
      <c r="AK187" s="14"/>
      <c r="AL187" s="14">
        <v>0.350233767096786</v>
      </c>
      <c r="AM187" s="14">
        <v>0.37770981540689802</v>
      </c>
      <c r="AN187" s="14">
        <v>0.25315393795615798</v>
      </c>
      <c r="AO187" s="14"/>
      <c r="AP187" s="14">
        <v>0.30330981135472301</v>
      </c>
      <c r="AQ187" s="14">
        <v>0.38596615117517102</v>
      </c>
      <c r="AR187" s="14"/>
      <c r="AS187" s="14">
        <v>0.32651882910400798</v>
      </c>
      <c r="AT187" s="14">
        <v>0.37795870315151497</v>
      </c>
      <c r="AU187" s="14"/>
      <c r="AV187" s="14">
        <v>0.35213565781758499</v>
      </c>
      <c r="AW187" s="14">
        <v>0.349151755243157</v>
      </c>
      <c r="AX187" s="14"/>
      <c r="AY187" s="14">
        <v>0.34179524872586697</v>
      </c>
      <c r="AZ187" s="14">
        <v>0.40551330894633297</v>
      </c>
      <c r="BA187" s="14"/>
      <c r="BB187" s="14">
        <v>0.34169306119417298</v>
      </c>
      <c r="BC187" s="14">
        <v>0.35367028562096697</v>
      </c>
    </row>
    <row r="188" spans="2:55" x14ac:dyDescent="0.35">
      <c r="B188" t="s">
        <v>104</v>
      </c>
      <c r="C188" s="14">
        <v>0.617633609052472</v>
      </c>
      <c r="D188" s="14">
        <v>0.61793870155576902</v>
      </c>
      <c r="E188" s="14">
        <v>0.61816680863416695</v>
      </c>
      <c r="F188" s="14"/>
      <c r="G188" s="14">
        <v>0.62105407361864795</v>
      </c>
      <c r="H188" s="14">
        <v>0.65175865106125597</v>
      </c>
      <c r="I188" s="14">
        <v>0.63320986782949196</v>
      </c>
      <c r="J188" s="14">
        <v>0.61918983526971005</v>
      </c>
      <c r="K188" s="14">
        <v>0.58856626404272105</v>
      </c>
      <c r="L188" s="14">
        <v>0.59299989522365604</v>
      </c>
      <c r="M188" s="14"/>
      <c r="N188" s="14">
        <v>0.63744610089915099</v>
      </c>
      <c r="O188" s="14">
        <v>0.63379972031940901</v>
      </c>
      <c r="P188" s="14">
        <v>0.56830434061086199</v>
      </c>
      <c r="Q188" s="14">
        <v>0.62187431773659396</v>
      </c>
      <c r="R188" s="14"/>
      <c r="S188" s="14">
        <v>0.6265575792575</v>
      </c>
      <c r="T188" s="14">
        <v>0.61140779095097497</v>
      </c>
      <c r="U188" s="14">
        <v>0.54777530909136196</v>
      </c>
      <c r="V188" s="14">
        <v>0.63675812378350904</v>
      </c>
      <c r="W188" s="14">
        <v>0.55488410259923004</v>
      </c>
      <c r="X188" s="14">
        <v>0.67283616183446604</v>
      </c>
      <c r="Y188" s="14">
        <v>0.58259313949698799</v>
      </c>
      <c r="Z188" s="14">
        <v>0.65945116453069397</v>
      </c>
      <c r="AA188" s="14">
        <v>0.61809879087841602</v>
      </c>
      <c r="AB188" s="14">
        <v>0.61473065064149901</v>
      </c>
      <c r="AC188" s="14">
        <v>0.62968818015828898</v>
      </c>
      <c r="AD188" s="14">
        <v>0.73598064949026099</v>
      </c>
      <c r="AE188" s="14"/>
      <c r="AF188" s="14">
        <v>0.62089777667309098</v>
      </c>
      <c r="AG188" s="14">
        <v>0.59492571635033498</v>
      </c>
      <c r="AH188" s="14">
        <v>0.52448823277966095</v>
      </c>
      <c r="AI188" s="14">
        <v>0.65415929787112104</v>
      </c>
      <c r="AJ188" s="14">
        <v>0.56326048553093699</v>
      </c>
      <c r="AK188" s="14"/>
      <c r="AL188" s="14">
        <v>0.61912540450340503</v>
      </c>
      <c r="AM188" s="14">
        <v>0.56242575207400902</v>
      </c>
      <c r="AN188" s="14">
        <v>0.69388986488428195</v>
      </c>
      <c r="AO188" s="14"/>
      <c r="AP188" s="14">
        <v>0.66253838451977498</v>
      </c>
      <c r="AQ188" s="14">
        <v>0.58277678268244804</v>
      </c>
      <c r="AR188" s="14"/>
      <c r="AS188" s="14">
        <v>0.63704318612729605</v>
      </c>
      <c r="AT188" s="14">
        <v>0.58836956076006597</v>
      </c>
      <c r="AU188" s="14"/>
      <c r="AV188" s="14">
        <v>0.58964117137716898</v>
      </c>
      <c r="AW188" s="14">
        <v>0.62473823967498299</v>
      </c>
      <c r="AX188" s="14"/>
      <c r="AY188" s="14">
        <v>0.62223943006013505</v>
      </c>
      <c r="AZ188" s="14">
        <v>0.56888596081889897</v>
      </c>
      <c r="BA188" s="14"/>
      <c r="BB188" s="14">
        <v>0.61908881905787405</v>
      </c>
      <c r="BC188" s="14">
        <v>0.63189187855657902</v>
      </c>
    </row>
    <row r="189" spans="2:55" x14ac:dyDescent="0.35">
      <c r="B189" t="s">
        <v>105</v>
      </c>
      <c r="C189" s="14">
        <v>3.4960957712088202E-2</v>
      </c>
      <c r="D189" s="14">
        <v>3.22555208354076E-2</v>
      </c>
      <c r="E189" s="14">
        <v>3.7705637753954399E-2</v>
      </c>
      <c r="F189" s="14"/>
      <c r="G189" s="14">
        <v>6.4080278750533098E-2</v>
      </c>
      <c r="H189" s="14">
        <v>4.8818862588059599E-2</v>
      </c>
      <c r="I189" s="14">
        <v>4.5497621529024999E-2</v>
      </c>
      <c r="J189" s="14">
        <v>3.34732867579157E-2</v>
      </c>
      <c r="K189" s="14">
        <v>1.6046807673885902E-2</v>
      </c>
      <c r="L189" s="14">
        <v>9.6715226729813999E-3</v>
      </c>
      <c r="M189" s="14"/>
      <c r="N189" s="14">
        <v>1.8917962865927899E-2</v>
      </c>
      <c r="O189" s="14">
        <v>4.1198211468363E-2</v>
      </c>
      <c r="P189" s="14">
        <v>5.5122527592637499E-2</v>
      </c>
      <c r="Q189" s="14">
        <v>2.83559724846109E-2</v>
      </c>
      <c r="R189" s="14"/>
      <c r="S189" s="14">
        <v>5.1731043248387301E-2</v>
      </c>
      <c r="T189" s="14">
        <v>2.5394337590725E-2</v>
      </c>
      <c r="U189" s="14">
        <v>3.5978115727600797E-2</v>
      </c>
      <c r="V189" s="14">
        <v>4.7836029588995903E-2</v>
      </c>
      <c r="W189" s="14">
        <v>3.4348272230169001E-2</v>
      </c>
      <c r="X189" s="14">
        <v>2.7700181536110601E-2</v>
      </c>
      <c r="Y189" s="14">
        <v>2.0306851271387202E-2</v>
      </c>
      <c r="Z189" s="14">
        <v>2.3138356807408202E-2</v>
      </c>
      <c r="AA189" s="14">
        <v>4.2668665712801798E-2</v>
      </c>
      <c r="AB189" s="14">
        <v>7.2721563256434498E-3</v>
      </c>
      <c r="AC189" s="14">
        <v>5.1622427620595199E-2</v>
      </c>
      <c r="AD189" s="14">
        <v>6.1505003317102E-2</v>
      </c>
      <c r="AE189" s="14"/>
      <c r="AF189" s="14">
        <v>1.9850567195540101E-2</v>
      </c>
      <c r="AG189" s="14">
        <v>4.2577064972845302E-2</v>
      </c>
      <c r="AH189" s="14">
        <v>2.3663165815301201E-2</v>
      </c>
      <c r="AI189" s="14">
        <v>2.9204848684208001E-2</v>
      </c>
      <c r="AJ189" s="14">
        <v>8.3396268493850303E-2</v>
      </c>
      <c r="AK189" s="14"/>
      <c r="AL189" s="14">
        <v>3.06408283998084E-2</v>
      </c>
      <c r="AM189" s="14">
        <v>5.9864432519093402E-2</v>
      </c>
      <c r="AN189" s="14">
        <v>5.2956197159559598E-2</v>
      </c>
      <c r="AO189" s="14"/>
      <c r="AP189" s="14">
        <v>3.4151804125502103E-2</v>
      </c>
      <c r="AQ189" s="14">
        <v>3.1257066142380899E-2</v>
      </c>
      <c r="AR189" s="14"/>
      <c r="AS189" s="14">
        <v>3.6437984768696502E-2</v>
      </c>
      <c r="AT189" s="14">
        <v>3.3671736088418801E-2</v>
      </c>
      <c r="AU189" s="14"/>
      <c r="AV189" s="14">
        <v>5.8223170805246097E-2</v>
      </c>
      <c r="AW189" s="14">
        <v>2.61100050818595E-2</v>
      </c>
      <c r="AX189" s="14"/>
      <c r="AY189" s="14">
        <v>3.5965321213998702E-2</v>
      </c>
      <c r="AZ189" s="14">
        <v>2.5600730234768498E-2</v>
      </c>
      <c r="BA189" s="14"/>
      <c r="BB189" s="14">
        <v>3.9218119747952598E-2</v>
      </c>
      <c r="BC189" s="14">
        <v>1.44378358224537E-2</v>
      </c>
    </row>
    <row r="190" spans="2:55" x14ac:dyDescent="0.35">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row>
    <row r="191" spans="2:55" x14ac:dyDescent="0.35">
      <c r="B191" s="6" t="s">
        <v>130</v>
      </c>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row>
    <row r="192" spans="2:55" x14ac:dyDescent="0.35">
      <c r="B192" s="21" t="s">
        <v>82</v>
      </c>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row>
    <row r="193" spans="2:55" x14ac:dyDescent="0.35">
      <c r="B193" t="s">
        <v>113</v>
      </c>
      <c r="C193" s="14">
        <v>0.64938500164272595</v>
      </c>
      <c r="D193" s="14">
        <v>0.62418105855741202</v>
      </c>
      <c r="E193" s="14">
        <v>0.67395072242684495</v>
      </c>
      <c r="F193" s="14"/>
      <c r="G193" s="14">
        <v>0.64090304122388297</v>
      </c>
      <c r="H193" s="14">
        <v>0.67103349648314703</v>
      </c>
      <c r="I193" s="14">
        <v>0.75573650233081202</v>
      </c>
      <c r="J193" s="14">
        <v>0.73866014429864002</v>
      </c>
      <c r="K193" s="14">
        <v>0.66079391434986501</v>
      </c>
      <c r="L193" s="14">
        <v>0.470491282443597</v>
      </c>
      <c r="M193" s="14"/>
      <c r="N193" s="14">
        <v>0.58637153072255399</v>
      </c>
      <c r="O193" s="14">
        <v>0.68636741970416104</v>
      </c>
      <c r="P193" s="14">
        <v>0.61275744699814605</v>
      </c>
      <c r="Q193" s="14">
        <v>0.714174990861281</v>
      </c>
      <c r="R193" s="14"/>
      <c r="S193" s="14">
        <v>0.60926173364875802</v>
      </c>
      <c r="T193" s="14">
        <v>0.63342962810723202</v>
      </c>
      <c r="U193" s="14">
        <v>0.66140600444011199</v>
      </c>
      <c r="V193" s="14">
        <v>0.60236133551922399</v>
      </c>
      <c r="W193" s="14">
        <v>0.66698697310855903</v>
      </c>
      <c r="X193" s="14">
        <v>0.68651566686785004</v>
      </c>
      <c r="Y193" s="14">
        <v>0.636147863065608</v>
      </c>
      <c r="Z193" s="14">
        <v>0.67183125900534801</v>
      </c>
      <c r="AA193" s="14">
        <v>0.66218203187976099</v>
      </c>
      <c r="AB193" s="14">
        <v>0.64880173145604503</v>
      </c>
      <c r="AC193" s="14">
        <v>0.73557999523722495</v>
      </c>
      <c r="AD193" s="14">
        <v>0.67789157588358495</v>
      </c>
      <c r="AE193" s="14"/>
      <c r="AF193" s="14">
        <v>0.53961333096429398</v>
      </c>
      <c r="AG193" s="14">
        <v>0.70557550821461401</v>
      </c>
      <c r="AH193" s="14">
        <v>0.55103711488139995</v>
      </c>
      <c r="AI193" s="14">
        <v>0.57197372552591697</v>
      </c>
      <c r="AJ193" s="14">
        <v>0.70508260614809004</v>
      </c>
      <c r="AK193" s="14"/>
      <c r="AL193" s="14">
        <v>0.66210128056895701</v>
      </c>
      <c r="AM193" s="14">
        <v>0.53374951086907596</v>
      </c>
      <c r="AN193" s="14">
        <v>0.67132002714218897</v>
      </c>
      <c r="AO193" s="14"/>
      <c r="AP193" s="14">
        <v>0.67294893466471695</v>
      </c>
      <c r="AQ193" s="14">
        <v>0.63057107945000701</v>
      </c>
      <c r="AR193" s="14"/>
      <c r="AS193" s="14">
        <v>0.65244597737403698</v>
      </c>
      <c r="AT193" s="14">
        <v>0.63932514748127001</v>
      </c>
      <c r="AU193" s="14"/>
      <c r="AV193" s="14">
        <v>0.61688057753736403</v>
      </c>
      <c r="AW193" s="14">
        <v>0.657850090100778</v>
      </c>
      <c r="AX193" s="14"/>
      <c r="AY193" s="14">
        <v>0.64287106498756197</v>
      </c>
      <c r="AZ193" s="14">
        <v>0.67282196229433699</v>
      </c>
      <c r="BA193" s="14"/>
      <c r="BB193" s="14">
        <v>0.62194011871678101</v>
      </c>
      <c r="BC193" s="14">
        <v>0.74040137880451296</v>
      </c>
    </row>
    <row r="194" spans="2:55" x14ac:dyDescent="0.35">
      <c r="B194" t="s">
        <v>114</v>
      </c>
      <c r="C194" s="14">
        <v>0.403762323309731</v>
      </c>
      <c r="D194" s="14">
        <v>0.42406095518568299</v>
      </c>
      <c r="E194" s="14">
        <v>0.38512957910433898</v>
      </c>
      <c r="F194" s="14"/>
      <c r="G194" s="14">
        <v>0.206290976822985</v>
      </c>
      <c r="H194" s="14">
        <v>0.312526571767201</v>
      </c>
      <c r="I194" s="14">
        <v>0.36176733653179599</v>
      </c>
      <c r="J194" s="14">
        <v>0.45106222518608102</v>
      </c>
      <c r="K194" s="14">
        <v>0.536158632547582</v>
      </c>
      <c r="L194" s="14">
        <v>0.51601278213242496</v>
      </c>
      <c r="M194" s="14"/>
      <c r="N194" s="14">
        <v>0.32038781833480601</v>
      </c>
      <c r="O194" s="14">
        <v>0.35883135472098299</v>
      </c>
      <c r="P194" s="14">
        <v>0.49081235742968199</v>
      </c>
      <c r="Q194" s="14">
        <v>0.46331114858197198</v>
      </c>
      <c r="R194" s="14"/>
      <c r="S194" s="14">
        <v>0.310600697347024</v>
      </c>
      <c r="T194" s="14">
        <v>0.43524307387625699</v>
      </c>
      <c r="U194" s="14">
        <v>0.46060644564565001</v>
      </c>
      <c r="V194" s="14">
        <v>0.49362140356529199</v>
      </c>
      <c r="W194" s="14">
        <v>0.41368005266125402</v>
      </c>
      <c r="X194" s="14">
        <v>0.39794955927246201</v>
      </c>
      <c r="Y194" s="14">
        <v>0.45133375921859298</v>
      </c>
      <c r="Z194" s="14">
        <v>0.38074650234413698</v>
      </c>
      <c r="AA194" s="14">
        <v>0.40616028470707</v>
      </c>
      <c r="AB194" s="14">
        <v>0.355788603280909</v>
      </c>
      <c r="AC194" s="14">
        <v>0.37262635372213898</v>
      </c>
      <c r="AD194" s="14">
        <v>0.36694693215617302</v>
      </c>
      <c r="AE194" s="14"/>
      <c r="AF194" s="14">
        <v>0.54460185219976898</v>
      </c>
      <c r="AG194" s="14">
        <v>0.28752601621604901</v>
      </c>
      <c r="AH194" s="14">
        <v>0.30335369968587</v>
      </c>
      <c r="AI194" s="14">
        <v>0.77295088237610599</v>
      </c>
      <c r="AJ194" s="14">
        <v>0.21321307000581499</v>
      </c>
      <c r="AK194" s="14"/>
      <c r="AL194" s="14">
        <v>0.40344405137161299</v>
      </c>
      <c r="AM194" s="14">
        <v>0.38245983474144302</v>
      </c>
      <c r="AN194" s="14">
        <v>0.44602767032109297</v>
      </c>
      <c r="AO194" s="14"/>
      <c r="AP194" s="14">
        <v>0.39319108614922099</v>
      </c>
      <c r="AQ194" s="14">
        <v>0.41530733653731899</v>
      </c>
      <c r="AR194" s="14"/>
      <c r="AS194" s="14">
        <v>0.39285201967903699</v>
      </c>
      <c r="AT194" s="14">
        <v>0.42956065328013598</v>
      </c>
      <c r="AU194" s="14"/>
      <c r="AV194" s="14">
        <v>0.34200407653180498</v>
      </c>
      <c r="AW194" s="14">
        <v>0.42578340617462401</v>
      </c>
      <c r="AX194" s="14"/>
      <c r="AY194" s="14">
        <v>0.38750861625430599</v>
      </c>
      <c r="AZ194" s="14">
        <v>0.45971900376240499</v>
      </c>
      <c r="BA194" s="14"/>
      <c r="BB194" s="14">
        <v>0.40090912871958201</v>
      </c>
      <c r="BC194" s="14">
        <v>0.40846466409841198</v>
      </c>
    </row>
    <row r="195" spans="2:55" x14ac:dyDescent="0.35">
      <c r="B195" t="s">
        <v>115</v>
      </c>
      <c r="C195" s="14">
        <v>0.33575156309454302</v>
      </c>
      <c r="D195" s="14">
        <v>0.36426563750227398</v>
      </c>
      <c r="E195" s="14">
        <v>0.30889649811232001</v>
      </c>
      <c r="F195" s="14"/>
      <c r="G195" s="14">
        <v>0.24790918845313401</v>
      </c>
      <c r="H195" s="14">
        <v>0.32200342798284398</v>
      </c>
      <c r="I195" s="14">
        <v>0.33048172259932301</v>
      </c>
      <c r="J195" s="14">
        <v>0.32310907996799898</v>
      </c>
      <c r="K195" s="14">
        <v>0.33287887252420201</v>
      </c>
      <c r="L195" s="14">
        <v>0.42164674814094599</v>
      </c>
      <c r="M195" s="14"/>
      <c r="N195" s="14">
        <v>0.39586340146631199</v>
      </c>
      <c r="O195" s="14">
        <v>0.35847514479856202</v>
      </c>
      <c r="P195" s="14">
        <v>0.253116605930851</v>
      </c>
      <c r="Q195" s="14">
        <v>0.31861579921851502</v>
      </c>
      <c r="R195" s="14"/>
      <c r="S195" s="14">
        <v>0.29916037589505001</v>
      </c>
      <c r="T195" s="14">
        <v>0.35396477911482999</v>
      </c>
      <c r="U195" s="14">
        <v>0.36093904041344299</v>
      </c>
      <c r="V195" s="14">
        <v>0.33069763936583702</v>
      </c>
      <c r="W195" s="14">
        <v>0.37855821246756399</v>
      </c>
      <c r="X195" s="14">
        <v>0.28769673341804902</v>
      </c>
      <c r="Y195" s="14">
        <v>0.28288602066552399</v>
      </c>
      <c r="Z195" s="14">
        <v>0.34801303155512198</v>
      </c>
      <c r="AA195" s="14">
        <v>0.34755672345143002</v>
      </c>
      <c r="AB195" s="14">
        <v>0.381181724779871</v>
      </c>
      <c r="AC195" s="14">
        <v>0.30561846703478102</v>
      </c>
      <c r="AD195" s="14">
        <v>0.41417099228466697</v>
      </c>
      <c r="AE195" s="14"/>
      <c r="AF195" s="14">
        <v>0.40086922657843199</v>
      </c>
      <c r="AG195" s="14">
        <v>0.34807755545422298</v>
      </c>
      <c r="AH195" s="14">
        <v>0.34033442329372798</v>
      </c>
      <c r="AI195" s="14">
        <v>0.30094999617934598</v>
      </c>
      <c r="AJ195" s="14">
        <v>0.21563440303843401</v>
      </c>
      <c r="AK195" s="14"/>
      <c r="AL195" s="14">
        <v>0.33902467197729702</v>
      </c>
      <c r="AM195" s="14">
        <v>0.28024384473435099</v>
      </c>
      <c r="AN195" s="14">
        <v>0.386949203475141</v>
      </c>
      <c r="AO195" s="14"/>
      <c r="AP195" s="14">
        <v>0.32772717814163999</v>
      </c>
      <c r="AQ195" s="14">
        <v>0.349002796981709</v>
      </c>
      <c r="AR195" s="14"/>
      <c r="AS195" s="14">
        <v>0.33693010524515199</v>
      </c>
      <c r="AT195" s="14">
        <v>0.33631396977022898</v>
      </c>
      <c r="AU195" s="14"/>
      <c r="AV195" s="14">
        <v>0.33038194032379598</v>
      </c>
      <c r="AW195" s="14">
        <v>0.34396169155570699</v>
      </c>
      <c r="AX195" s="14"/>
      <c r="AY195" s="14">
        <v>0.33893430552425802</v>
      </c>
      <c r="AZ195" s="14">
        <v>0.33161795137802103</v>
      </c>
      <c r="BA195" s="14"/>
      <c r="BB195" s="14">
        <v>0.35766394492890802</v>
      </c>
      <c r="BC195" s="14">
        <v>0.28843725552315802</v>
      </c>
    </row>
    <row r="196" spans="2:55" x14ac:dyDescent="0.35">
      <c r="B196" t="s">
        <v>116</v>
      </c>
      <c r="C196" s="14">
        <v>0.23057844477196901</v>
      </c>
      <c r="D196" s="14">
        <v>0.19353395175889501</v>
      </c>
      <c r="E196" s="14">
        <v>0.26550408347186399</v>
      </c>
      <c r="F196" s="14"/>
      <c r="G196" s="14">
        <v>0.20947916658685301</v>
      </c>
      <c r="H196" s="14">
        <v>0.17735130006626701</v>
      </c>
      <c r="I196" s="14">
        <v>0.22699593496665199</v>
      </c>
      <c r="J196" s="14">
        <v>0.26969259874678703</v>
      </c>
      <c r="K196" s="14">
        <v>0.22007492568282699</v>
      </c>
      <c r="L196" s="14">
        <v>0.26625583218483101</v>
      </c>
      <c r="M196" s="14"/>
      <c r="N196" s="14">
        <v>0.24420476776018199</v>
      </c>
      <c r="O196" s="14">
        <v>0.26344927135155999</v>
      </c>
      <c r="P196" s="14">
        <v>0.227267547969003</v>
      </c>
      <c r="Q196" s="14">
        <v>0.18643370219199601</v>
      </c>
      <c r="R196" s="14"/>
      <c r="S196" s="14">
        <v>0.179813224000438</v>
      </c>
      <c r="T196" s="14">
        <v>0.228980942934079</v>
      </c>
      <c r="U196" s="14">
        <v>0.20894679275216901</v>
      </c>
      <c r="V196" s="14">
        <v>0.20429185776051001</v>
      </c>
      <c r="W196" s="14">
        <v>0.23781989809162299</v>
      </c>
      <c r="X196" s="14">
        <v>0.28072734770021301</v>
      </c>
      <c r="Y196" s="14">
        <v>0.26882695911555599</v>
      </c>
      <c r="Z196" s="14">
        <v>0.24108700386714599</v>
      </c>
      <c r="AA196" s="14">
        <v>0.236635056026577</v>
      </c>
      <c r="AB196" s="14">
        <v>0.23057262387164101</v>
      </c>
      <c r="AC196" s="14">
        <v>0.28859683254512303</v>
      </c>
      <c r="AD196" s="14">
        <v>0.20865460857051499</v>
      </c>
      <c r="AE196" s="14"/>
      <c r="AF196" s="14">
        <v>0.197456195424695</v>
      </c>
      <c r="AG196" s="14">
        <v>0.25952321500764902</v>
      </c>
      <c r="AH196" s="14">
        <v>0.25851584860183302</v>
      </c>
      <c r="AI196" s="14">
        <v>0.165588437171689</v>
      </c>
      <c r="AJ196" s="14">
        <v>0.34171848827075701</v>
      </c>
      <c r="AK196" s="14"/>
      <c r="AL196" s="14">
        <v>0.23669870851465</v>
      </c>
      <c r="AM196" s="14">
        <v>0.22483951585546899</v>
      </c>
      <c r="AN196" s="14">
        <v>0.15281331758710101</v>
      </c>
      <c r="AO196" s="14"/>
      <c r="AP196" s="14">
        <v>0.215101320336885</v>
      </c>
      <c r="AQ196" s="14">
        <v>0.24441818485677999</v>
      </c>
      <c r="AR196" s="14"/>
      <c r="AS196" s="14">
        <v>0.21367570134607999</v>
      </c>
      <c r="AT196" s="14">
        <v>0.26028568470531499</v>
      </c>
      <c r="AU196" s="14"/>
      <c r="AV196" s="14">
        <v>0.23736058520269801</v>
      </c>
      <c r="AW196" s="14">
        <v>0.22919300770419701</v>
      </c>
      <c r="AX196" s="14"/>
      <c r="AY196" s="14">
        <v>0.222638797188907</v>
      </c>
      <c r="AZ196" s="14">
        <v>0.21856711693702599</v>
      </c>
      <c r="BA196" s="14"/>
      <c r="BB196" s="14">
        <v>0.22375526715150801</v>
      </c>
      <c r="BC196" s="14">
        <v>0.230880550610847</v>
      </c>
    </row>
    <row r="197" spans="2:55" x14ac:dyDescent="0.35">
      <c r="B197" t="s">
        <v>117</v>
      </c>
      <c r="C197" s="14">
        <v>0.20579680623403401</v>
      </c>
      <c r="D197" s="14">
        <v>0.168820425458623</v>
      </c>
      <c r="E197" s="14">
        <v>0.24149173192473899</v>
      </c>
      <c r="F197" s="14"/>
      <c r="G197" s="14">
        <v>0.12996060803977999</v>
      </c>
      <c r="H197" s="14">
        <v>0.212102082196749</v>
      </c>
      <c r="I197" s="14">
        <v>0.16315075832021</v>
      </c>
      <c r="J197" s="14">
        <v>0.20231158551112799</v>
      </c>
      <c r="K197" s="14">
        <v>0.245180705506405</v>
      </c>
      <c r="L197" s="14">
        <v>0.26193406854749302</v>
      </c>
      <c r="M197" s="14"/>
      <c r="N197" s="14">
        <v>0.23377651036987601</v>
      </c>
      <c r="O197" s="14">
        <v>0.19754278764559299</v>
      </c>
      <c r="P197" s="14">
        <v>0.19274086768926499</v>
      </c>
      <c r="Q197" s="14">
        <v>0.19535342046338899</v>
      </c>
      <c r="R197" s="14"/>
      <c r="S197" s="14">
        <v>0.19348452347784101</v>
      </c>
      <c r="T197" s="14">
        <v>0.21966394337846401</v>
      </c>
      <c r="U197" s="14">
        <v>0.22062170941755899</v>
      </c>
      <c r="V197" s="14">
        <v>0.20181351239864501</v>
      </c>
      <c r="W197" s="14">
        <v>0.17793652078491701</v>
      </c>
      <c r="X197" s="14">
        <v>0.18559291979200099</v>
      </c>
      <c r="Y197" s="14">
        <v>0.140389932644754</v>
      </c>
      <c r="Z197" s="14">
        <v>0.17678785410884601</v>
      </c>
      <c r="AA197" s="14">
        <v>0.17585566254489801</v>
      </c>
      <c r="AB197" s="14">
        <v>0.23489162111230599</v>
      </c>
      <c r="AC197" s="14">
        <v>0.23151030029302599</v>
      </c>
      <c r="AD197" s="14">
        <v>0.491328999876256</v>
      </c>
      <c r="AE197" s="14"/>
      <c r="AF197" s="14">
        <v>0.172560962770999</v>
      </c>
      <c r="AG197" s="14">
        <v>0.23721077864533299</v>
      </c>
      <c r="AH197" s="14">
        <v>0.28462079073504798</v>
      </c>
      <c r="AI197" s="14">
        <v>0.10855094693777401</v>
      </c>
      <c r="AJ197" s="14">
        <v>0.13292537693054801</v>
      </c>
      <c r="AK197" s="14"/>
      <c r="AL197" s="14">
        <v>0.21496672453354501</v>
      </c>
      <c r="AM197" s="14">
        <v>0.14803057030915501</v>
      </c>
      <c r="AN197" s="14">
        <v>0.17628097655109101</v>
      </c>
      <c r="AO197" s="14"/>
      <c r="AP197" s="14">
        <v>0.185336091428037</v>
      </c>
      <c r="AQ197" s="14">
        <v>0.226954386275182</v>
      </c>
      <c r="AR197" s="14"/>
      <c r="AS197" s="14">
        <v>0.180917948429314</v>
      </c>
      <c r="AT197" s="14">
        <v>0.24567742777794499</v>
      </c>
      <c r="AU197" s="14"/>
      <c r="AV197" s="14">
        <v>0.19110470831337101</v>
      </c>
      <c r="AW197" s="14">
        <v>0.212345727857466</v>
      </c>
      <c r="AX197" s="14"/>
      <c r="AY197" s="14">
        <v>0.201200168032832</v>
      </c>
      <c r="AZ197" s="14">
        <v>0.28867431862606102</v>
      </c>
      <c r="BA197" s="14"/>
      <c r="BB197" s="14">
        <v>0.204710219069764</v>
      </c>
      <c r="BC197" s="14">
        <v>0.205459522957222</v>
      </c>
    </row>
    <row r="198" spans="2:55" x14ac:dyDescent="0.35">
      <c r="B198" t="s">
        <v>118</v>
      </c>
      <c r="C198" s="14">
        <v>0.17861475559631201</v>
      </c>
      <c r="D198" s="14">
        <v>0.18705620482037699</v>
      </c>
      <c r="E198" s="14">
        <v>0.17089759331059801</v>
      </c>
      <c r="F198" s="14"/>
      <c r="G198" s="14">
        <v>0.197623114450514</v>
      </c>
      <c r="H198" s="14">
        <v>0.20891523769291001</v>
      </c>
      <c r="I198" s="14">
        <v>0.195337376160333</v>
      </c>
      <c r="J198" s="14">
        <v>0.18347212683019501</v>
      </c>
      <c r="K198" s="14">
        <v>0.15563423934746001</v>
      </c>
      <c r="L198" s="14">
        <v>0.13909273886394699</v>
      </c>
      <c r="M198" s="14"/>
      <c r="N198" s="14">
        <v>0.164043294370771</v>
      </c>
      <c r="O198" s="14">
        <v>0.18171220150454101</v>
      </c>
      <c r="P198" s="14">
        <v>0.18608022975556801</v>
      </c>
      <c r="Q198" s="14">
        <v>0.18406387767747201</v>
      </c>
      <c r="R198" s="14"/>
      <c r="S198" s="14">
        <v>0.274965101571152</v>
      </c>
      <c r="T198" s="14">
        <v>0.17485452423546</v>
      </c>
      <c r="U198" s="14">
        <v>0.13897684542802</v>
      </c>
      <c r="V198" s="14">
        <v>0.174110536436552</v>
      </c>
      <c r="W198" s="14">
        <v>0.16629680675545699</v>
      </c>
      <c r="X198" s="14">
        <v>0.157792708959067</v>
      </c>
      <c r="Y198" s="14">
        <v>0.23529254509863801</v>
      </c>
      <c r="Z198" s="14">
        <v>0.18895904285715101</v>
      </c>
      <c r="AA198" s="14">
        <v>0.16814562973055</v>
      </c>
      <c r="AB198" s="14">
        <v>0.137112057001362</v>
      </c>
      <c r="AC198" s="14">
        <v>0.151811365621174</v>
      </c>
      <c r="AD198" s="14">
        <v>0</v>
      </c>
      <c r="AE198" s="14"/>
      <c r="AF198" s="14">
        <v>0.19763455629263699</v>
      </c>
      <c r="AG198" s="14">
        <v>0.152054049944746</v>
      </c>
      <c r="AH198" s="14">
        <v>0.164724181563006</v>
      </c>
      <c r="AI198" s="14">
        <v>0.256156585947657</v>
      </c>
      <c r="AJ198" s="14">
        <v>0.208343912868101</v>
      </c>
      <c r="AK198" s="14"/>
      <c r="AL198" s="14">
        <v>0.17887933713226101</v>
      </c>
      <c r="AM198" s="14">
        <v>0.178141972229377</v>
      </c>
      <c r="AN198" s="14">
        <v>0.17565050498151899</v>
      </c>
      <c r="AO198" s="14"/>
      <c r="AP198" s="14">
        <v>0.175345171813271</v>
      </c>
      <c r="AQ198" s="14">
        <v>0.176738958975903</v>
      </c>
      <c r="AR198" s="14"/>
      <c r="AS198" s="14">
        <v>0.186050790140975</v>
      </c>
      <c r="AT198" s="14">
        <v>0.169807269251391</v>
      </c>
      <c r="AU198" s="14"/>
      <c r="AV198" s="14">
        <v>0.189139547677043</v>
      </c>
      <c r="AW198" s="14">
        <v>0.17046420527044401</v>
      </c>
      <c r="AX198" s="14"/>
      <c r="AY198" s="14">
        <v>0.178019304102703</v>
      </c>
      <c r="AZ198" s="14">
        <v>0.203635137120525</v>
      </c>
      <c r="BA198" s="14"/>
      <c r="BB198" s="14">
        <v>0.17239679807921299</v>
      </c>
      <c r="BC198" s="14">
        <v>0.21515872415287299</v>
      </c>
    </row>
    <row r="199" spans="2:55" x14ac:dyDescent="0.35">
      <c r="B199" t="s">
        <v>119</v>
      </c>
      <c r="C199" s="14">
        <v>0.149661390059079</v>
      </c>
      <c r="D199" s="14">
        <v>0.145909239096741</v>
      </c>
      <c r="E199" s="14">
        <v>0.15274854211417699</v>
      </c>
      <c r="F199" s="14"/>
      <c r="G199" s="14">
        <v>0.18915563645710201</v>
      </c>
      <c r="H199" s="14">
        <v>0.18622213202867099</v>
      </c>
      <c r="I199" s="14">
        <v>0.16077769473785899</v>
      </c>
      <c r="J199" s="14">
        <v>0.15342203757082101</v>
      </c>
      <c r="K199" s="14">
        <v>0.138636428538816</v>
      </c>
      <c r="L199" s="14">
        <v>8.8887106321983295E-2</v>
      </c>
      <c r="M199" s="14"/>
      <c r="N199" s="14">
        <v>0.14095103302783299</v>
      </c>
      <c r="O199" s="14">
        <v>0.14238284668725701</v>
      </c>
      <c r="P199" s="14">
        <v>0.16193765914615199</v>
      </c>
      <c r="Q199" s="14">
        <v>0.15490368037541</v>
      </c>
      <c r="R199" s="14"/>
      <c r="S199" s="14">
        <v>0.20595759471721101</v>
      </c>
      <c r="T199" s="14">
        <v>0.15421286479735</v>
      </c>
      <c r="U199" s="14">
        <v>0.19454790298438901</v>
      </c>
      <c r="V199" s="14">
        <v>0.120643783998854</v>
      </c>
      <c r="W199" s="14">
        <v>0.101444626185755</v>
      </c>
      <c r="X199" s="14">
        <v>9.2079589783300095E-2</v>
      </c>
      <c r="Y199" s="14">
        <v>0.147692533755341</v>
      </c>
      <c r="Z199" s="14">
        <v>0.15305825882080801</v>
      </c>
      <c r="AA199" s="14">
        <v>0.15254431237851701</v>
      </c>
      <c r="AB199" s="14">
        <v>0.161512910494295</v>
      </c>
      <c r="AC199" s="14">
        <v>0.13699566932165499</v>
      </c>
      <c r="AD199" s="14">
        <v>9.5807972654261594E-2</v>
      </c>
      <c r="AE199" s="14"/>
      <c r="AF199" s="14">
        <v>8.1426683110985706E-2</v>
      </c>
      <c r="AG199" s="14">
        <v>0.193873832986169</v>
      </c>
      <c r="AH199" s="14">
        <v>0.15144446829495201</v>
      </c>
      <c r="AI199" s="14">
        <v>9.1514652811438196E-2</v>
      </c>
      <c r="AJ199" s="14">
        <v>0.19671324756740899</v>
      </c>
      <c r="AK199" s="14"/>
      <c r="AL199" s="14">
        <v>0.152122815195462</v>
      </c>
      <c r="AM199" s="14">
        <v>0.139046739401402</v>
      </c>
      <c r="AN199" s="14">
        <v>0.13308402416762399</v>
      </c>
      <c r="AO199" s="14"/>
      <c r="AP199" s="14">
        <v>0.14858806817048401</v>
      </c>
      <c r="AQ199" s="14">
        <v>0.15031450305944399</v>
      </c>
      <c r="AR199" s="14"/>
      <c r="AS199" s="14">
        <v>0.15694116944820999</v>
      </c>
      <c r="AT199" s="14">
        <v>0.14088677599329699</v>
      </c>
      <c r="AU199" s="14"/>
      <c r="AV199" s="14">
        <v>0.155273744808754</v>
      </c>
      <c r="AW199" s="14">
        <v>0.14720472335107099</v>
      </c>
      <c r="AX199" s="14"/>
      <c r="AY199" s="14">
        <v>0.14649400552268199</v>
      </c>
      <c r="AZ199" s="14">
        <v>0.129446360286957</v>
      </c>
      <c r="BA199" s="14"/>
      <c r="BB199" s="14">
        <v>0.146497896972792</v>
      </c>
      <c r="BC199" s="14">
        <v>0.18003153012032999</v>
      </c>
    </row>
    <row r="200" spans="2:55" x14ac:dyDescent="0.35">
      <c r="B200" t="s">
        <v>120</v>
      </c>
      <c r="C200" s="14">
        <v>0.13888582028207799</v>
      </c>
      <c r="D200" s="14">
        <v>0.13514683425994301</v>
      </c>
      <c r="E200" s="14">
        <v>0.14195894194685099</v>
      </c>
      <c r="F200" s="14"/>
      <c r="G200" s="14">
        <v>0.16202052153902899</v>
      </c>
      <c r="H200" s="14">
        <v>0.128053151512033</v>
      </c>
      <c r="I200" s="14">
        <v>0.12759952203820901</v>
      </c>
      <c r="J200" s="14">
        <v>0.140335764003714</v>
      </c>
      <c r="K200" s="14">
        <v>0.13677630060954099</v>
      </c>
      <c r="L200" s="14">
        <v>0.14185647107083199</v>
      </c>
      <c r="M200" s="14"/>
      <c r="N200" s="14">
        <v>0.17830548807423999</v>
      </c>
      <c r="O200" s="14">
        <v>0.134837430020813</v>
      </c>
      <c r="P200" s="14">
        <v>0.10637828120489801</v>
      </c>
      <c r="Q200" s="14">
        <v>0.12807913917407299</v>
      </c>
      <c r="R200" s="14"/>
      <c r="S200" s="14">
        <v>0.143785845361524</v>
      </c>
      <c r="T200" s="14">
        <v>0.13045322214122901</v>
      </c>
      <c r="U200" s="14">
        <v>0.11335048464609</v>
      </c>
      <c r="V200" s="14">
        <v>0.16160773546928101</v>
      </c>
      <c r="W200" s="14">
        <v>0.11735324674647001</v>
      </c>
      <c r="X200" s="14">
        <v>0.160855760461666</v>
      </c>
      <c r="Y200" s="14">
        <v>0.12577124076251001</v>
      </c>
      <c r="Z200" s="14">
        <v>0.145637891220848</v>
      </c>
      <c r="AA200" s="14">
        <v>0.15257974239915101</v>
      </c>
      <c r="AB200" s="14">
        <v>8.5204802375042701E-2</v>
      </c>
      <c r="AC200" s="14">
        <v>0.212479127489549</v>
      </c>
      <c r="AD200" s="14">
        <v>0.15028224007586199</v>
      </c>
      <c r="AE200" s="14"/>
      <c r="AF200" s="14">
        <v>8.8995776889005895E-2</v>
      </c>
      <c r="AG200" s="14">
        <v>0.18094705910707401</v>
      </c>
      <c r="AH200" s="14">
        <v>0.182123165788388</v>
      </c>
      <c r="AI200" s="14">
        <v>4.3621023802745101E-2</v>
      </c>
      <c r="AJ200" s="14">
        <v>0.295481837131646</v>
      </c>
      <c r="AK200" s="14"/>
      <c r="AL200" s="14">
        <v>0.138803060398833</v>
      </c>
      <c r="AM200" s="14">
        <v>0.15852622457458601</v>
      </c>
      <c r="AN200" s="14">
        <v>0.105322379014735</v>
      </c>
      <c r="AO200" s="14"/>
      <c r="AP200" s="14">
        <v>0.124190306928121</v>
      </c>
      <c r="AQ200" s="14">
        <v>0.148631401984058</v>
      </c>
      <c r="AR200" s="14"/>
      <c r="AS200" s="14">
        <v>0.13643895405579601</v>
      </c>
      <c r="AT200" s="14">
        <v>0.135398392037611</v>
      </c>
      <c r="AU200" s="14"/>
      <c r="AV200" s="14">
        <v>0.14429725611017899</v>
      </c>
      <c r="AW200" s="14">
        <v>0.13544389289620101</v>
      </c>
      <c r="AX200" s="14"/>
      <c r="AY200" s="14">
        <v>0.142146318764765</v>
      </c>
      <c r="AZ200" s="14">
        <v>0.15060854548063299</v>
      </c>
      <c r="BA200" s="14"/>
      <c r="BB200" s="14">
        <v>0.14394163849724101</v>
      </c>
      <c r="BC200" s="14">
        <v>0.13839244669711301</v>
      </c>
    </row>
    <row r="201" spans="2:55" x14ac:dyDescent="0.35">
      <c r="B201" t="s">
        <v>121</v>
      </c>
      <c r="C201" s="14">
        <v>0.13633223641797701</v>
      </c>
      <c r="D201" s="14">
        <v>0.159156646665397</v>
      </c>
      <c r="E201" s="14">
        <v>0.11444605984143599</v>
      </c>
      <c r="F201" s="14"/>
      <c r="G201" s="14">
        <v>0.156365972453897</v>
      </c>
      <c r="H201" s="14">
        <v>0.223671556526917</v>
      </c>
      <c r="I201" s="14">
        <v>0.14801332795694599</v>
      </c>
      <c r="J201" s="14">
        <v>8.3640681732865499E-2</v>
      </c>
      <c r="K201" s="14">
        <v>0.114652454070648</v>
      </c>
      <c r="L201" s="14">
        <v>9.9485001857538197E-2</v>
      </c>
      <c r="M201" s="14"/>
      <c r="N201" s="14">
        <v>0.179371216489841</v>
      </c>
      <c r="O201" s="14">
        <v>0.119523130456385</v>
      </c>
      <c r="P201" s="14">
        <v>0.14534999151694999</v>
      </c>
      <c r="Q201" s="14">
        <v>0.10050813588282</v>
      </c>
      <c r="R201" s="14"/>
      <c r="S201" s="14">
        <v>0.16467184315842001</v>
      </c>
      <c r="T201" s="14">
        <v>0.108448014135629</v>
      </c>
      <c r="U201" s="14">
        <v>0.126933226966466</v>
      </c>
      <c r="V201" s="14">
        <v>8.6945648925704097E-2</v>
      </c>
      <c r="W201" s="14">
        <v>0.151133963107763</v>
      </c>
      <c r="X201" s="14">
        <v>0.16115466149086699</v>
      </c>
      <c r="Y201" s="14">
        <v>0.14780615959714999</v>
      </c>
      <c r="Z201" s="14">
        <v>0.14721142759570299</v>
      </c>
      <c r="AA201" s="14">
        <v>0.15536697776170599</v>
      </c>
      <c r="AB201" s="14">
        <v>0.16210307798600199</v>
      </c>
      <c r="AC201" s="14">
        <v>8.1399848727628399E-2</v>
      </c>
      <c r="AD201" s="14">
        <v>8.9110577081983694E-2</v>
      </c>
      <c r="AE201" s="14"/>
      <c r="AF201" s="14">
        <v>0.179009657465584</v>
      </c>
      <c r="AG201" s="14">
        <v>0.13686912560838399</v>
      </c>
      <c r="AH201" s="14">
        <v>0.115993765706499</v>
      </c>
      <c r="AI201" s="14">
        <v>0.129455291935866</v>
      </c>
      <c r="AJ201" s="14">
        <v>6.5580221754979198E-2</v>
      </c>
      <c r="AK201" s="14"/>
      <c r="AL201" s="14">
        <v>0.13102098510033</v>
      </c>
      <c r="AM201" s="14">
        <v>0.17914372666456899</v>
      </c>
      <c r="AN201" s="14">
        <v>0.136878319027332</v>
      </c>
      <c r="AO201" s="14"/>
      <c r="AP201" s="14">
        <v>0.15559265198793601</v>
      </c>
      <c r="AQ201" s="14">
        <v>0.119353565262169</v>
      </c>
      <c r="AR201" s="14"/>
      <c r="AS201" s="14">
        <v>0.15751567760221599</v>
      </c>
      <c r="AT201" s="14">
        <v>0.10537616231908201</v>
      </c>
      <c r="AU201" s="14"/>
      <c r="AV201" s="14">
        <v>0.20105552313576699</v>
      </c>
      <c r="AW201" s="14">
        <v>0.11548105902559699</v>
      </c>
      <c r="AX201" s="14"/>
      <c r="AY201" s="14">
        <v>0.154362686433549</v>
      </c>
      <c r="AZ201" s="14">
        <v>6.8734102307393505E-2</v>
      </c>
      <c r="BA201" s="14"/>
      <c r="BB201" s="14">
        <v>0.15179622994480099</v>
      </c>
      <c r="BC201" s="14">
        <v>8.6300146674921696E-2</v>
      </c>
    </row>
    <row r="202" spans="2:55" x14ac:dyDescent="0.35">
      <c r="B202" t="s">
        <v>122</v>
      </c>
      <c r="C202" s="14">
        <v>0.114857585411914</v>
      </c>
      <c r="D202" s="14">
        <v>0.104796296130773</v>
      </c>
      <c r="E202" s="14">
        <v>0.12502020126029101</v>
      </c>
      <c r="F202" s="14"/>
      <c r="G202" s="14">
        <v>6.6210562803259598E-2</v>
      </c>
      <c r="H202" s="14">
        <v>6.4974353946197702E-2</v>
      </c>
      <c r="I202" s="14">
        <v>8.4911122304776501E-2</v>
      </c>
      <c r="J202" s="14">
        <v>8.6551874645465501E-2</v>
      </c>
      <c r="K202" s="14">
        <v>0.13889274685859501</v>
      </c>
      <c r="L202" s="14">
        <v>0.219151638138921</v>
      </c>
      <c r="M202" s="14"/>
      <c r="N202" s="14">
        <v>0.14471784997399001</v>
      </c>
      <c r="O202" s="14">
        <v>0.12678740579855999</v>
      </c>
      <c r="P202" s="14">
        <v>0.116686332327154</v>
      </c>
      <c r="Q202" s="14">
        <v>6.7604214066093696E-2</v>
      </c>
      <c r="R202" s="14"/>
      <c r="S202" s="14">
        <v>5.8173537188475399E-2</v>
      </c>
      <c r="T202" s="14">
        <v>0.136192896760228</v>
      </c>
      <c r="U202" s="14">
        <v>0.118959404334329</v>
      </c>
      <c r="V202" s="14">
        <v>0.163884259517102</v>
      </c>
      <c r="W202" s="14">
        <v>0.151794774160674</v>
      </c>
      <c r="X202" s="14">
        <v>0.132434344918575</v>
      </c>
      <c r="Y202" s="14">
        <v>0.15108230675293299</v>
      </c>
      <c r="Z202" s="14">
        <v>7.2714945898297606E-2</v>
      </c>
      <c r="AA202" s="14">
        <v>8.9394584534313704E-2</v>
      </c>
      <c r="AB202" s="14">
        <v>0.13497921997576301</v>
      </c>
      <c r="AC202" s="14">
        <v>6.3060168538967301E-2</v>
      </c>
      <c r="AD202" s="14">
        <v>7.0445302648019306E-2</v>
      </c>
      <c r="AE202" s="14"/>
      <c r="AF202" s="14">
        <v>0.22667076860424301</v>
      </c>
      <c r="AG202" s="14">
        <v>6.85534853231895E-2</v>
      </c>
      <c r="AH202" s="14">
        <v>0.10427415891078801</v>
      </c>
      <c r="AI202" s="14">
        <v>0.15013695088822601</v>
      </c>
      <c r="AJ202" s="14">
        <v>7.2557013051916502E-2</v>
      </c>
      <c r="AK202" s="14"/>
      <c r="AL202" s="14">
        <v>0.122861252412265</v>
      </c>
      <c r="AM202" s="14">
        <v>8.8349816065767806E-2</v>
      </c>
      <c r="AN202" s="14">
        <v>4.6785707414177598E-2</v>
      </c>
      <c r="AO202" s="14"/>
      <c r="AP202" s="14">
        <v>0.10609672138406299</v>
      </c>
      <c r="AQ202" s="14">
        <v>0.122152314101016</v>
      </c>
      <c r="AR202" s="14"/>
      <c r="AS202" s="14">
        <v>9.7303103814484301E-2</v>
      </c>
      <c r="AT202" s="14">
        <v>0.14094793614864401</v>
      </c>
      <c r="AU202" s="14"/>
      <c r="AV202" s="14">
        <v>0.10281279247556301</v>
      </c>
      <c r="AW202" s="14">
        <v>0.121005530353093</v>
      </c>
      <c r="AX202" s="14"/>
      <c r="AY202" s="14">
        <v>0.124173463833885</v>
      </c>
      <c r="AZ202" s="14">
        <v>0.109173739677509</v>
      </c>
      <c r="BA202" s="14"/>
      <c r="BB202" s="14">
        <v>0.131644003422277</v>
      </c>
      <c r="BC202" s="14">
        <v>6.8783940126141793E-2</v>
      </c>
    </row>
    <row r="203" spans="2:55" x14ac:dyDescent="0.35">
      <c r="B203" t="s">
        <v>123</v>
      </c>
      <c r="C203" s="14">
        <v>9.53179089225554E-2</v>
      </c>
      <c r="D203" s="14">
        <v>0.110929263907024</v>
      </c>
      <c r="E203" s="14">
        <v>7.8428450618707402E-2</v>
      </c>
      <c r="F203" s="14"/>
      <c r="G203" s="14">
        <v>0.112613011868034</v>
      </c>
      <c r="H203" s="14">
        <v>8.0239870567354807E-2</v>
      </c>
      <c r="I203" s="14">
        <v>0.100809156650759</v>
      </c>
      <c r="J203" s="14">
        <v>0.101725659202985</v>
      </c>
      <c r="K203" s="14">
        <v>9.8523223050132502E-2</v>
      </c>
      <c r="L203" s="14">
        <v>8.4383185543039696E-2</v>
      </c>
      <c r="M203" s="14"/>
      <c r="N203" s="14">
        <v>0.127909567722233</v>
      </c>
      <c r="O203" s="14">
        <v>7.1307883100148198E-2</v>
      </c>
      <c r="P203" s="14">
        <v>8.5969089900312004E-2</v>
      </c>
      <c r="Q203" s="14">
        <v>9.4072227849822804E-2</v>
      </c>
      <c r="R203" s="14"/>
      <c r="S203" s="14">
        <v>0.13194639609766501</v>
      </c>
      <c r="T203" s="14">
        <v>8.3062933557723401E-2</v>
      </c>
      <c r="U203" s="14">
        <v>7.9315826834066502E-2</v>
      </c>
      <c r="V203" s="14">
        <v>0.10546532680744999</v>
      </c>
      <c r="W203" s="14">
        <v>0.104932781361487</v>
      </c>
      <c r="X203" s="14">
        <v>0.108473454109759</v>
      </c>
      <c r="Y203" s="14">
        <v>6.93967441747744E-2</v>
      </c>
      <c r="Z203" s="14">
        <v>7.3578330111160203E-2</v>
      </c>
      <c r="AA203" s="14">
        <v>0.10301915472053701</v>
      </c>
      <c r="AB203" s="14">
        <v>8.19367028884571E-2</v>
      </c>
      <c r="AC203" s="14">
        <v>6.5470703487113702E-2</v>
      </c>
      <c r="AD203" s="14">
        <v>8.7930311303325806E-2</v>
      </c>
      <c r="AE203" s="14"/>
      <c r="AF203" s="14">
        <v>4.0442956578867498E-2</v>
      </c>
      <c r="AG203" s="14">
        <v>0.107920582955723</v>
      </c>
      <c r="AH203" s="14">
        <v>0.21463734831607001</v>
      </c>
      <c r="AI203" s="14">
        <v>4.7948436479192398E-2</v>
      </c>
      <c r="AJ203" s="14">
        <v>0.151264907020036</v>
      </c>
      <c r="AK203" s="14"/>
      <c r="AL203" s="14">
        <v>8.4082919933120295E-2</v>
      </c>
      <c r="AM203" s="14">
        <v>0.17459236720573301</v>
      </c>
      <c r="AN203" s="14">
        <v>0.116441922096142</v>
      </c>
      <c r="AO203" s="14"/>
      <c r="AP203" s="14">
        <v>0.100096419956516</v>
      </c>
      <c r="AQ203" s="14">
        <v>9.2608793238227002E-2</v>
      </c>
      <c r="AR203" s="14"/>
      <c r="AS203" s="14">
        <v>9.8271896508981701E-2</v>
      </c>
      <c r="AT203" s="14">
        <v>8.6758675375283603E-2</v>
      </c>
      <c r="AU203" s="14"/>
      <c r="AV203" s="14">
        <v>8.1415994170782005E-2</v>
      </c>
      <c r="AW203" s="14">
        <v>9.7953314854806198E-2</v>
      </c>
      <c r="AX203" s="14"/>
      <c r="AY203" s="14">
        <v>9.9919238315294506E-2</v>
      </c>
      <c r="AZ203" s="14">
        <v>0.101178548542371</v>
      </c>
      <c r="BA203" s="14"/>
      <c r="BB203" s="14">
        <v>9.1178009348871797E-2</v>
      </c>
      <c r="BC203" s="14">
        <v>9.97826381658901E-2</v>
      </c>
    </row>
    <row r="204" spans="2:55" x14ac:dyDescent="0.35">
      <c r="B204" t="s">
        <v>124</v>
      </c>
      <c r="C204" s="14">
        <v>6.6271761707003496E-2</v>
      </c>
      <c r="D204" s="14">
        <v>8.1356495980952598E-2</v>
      </c>
      <c r="E204" s="14">
        <v>5.1736972863468303E-2</v>
      </c>
      <c r="F204" s="14"/>
      <c r="G204" s="14">
        <v>3.4646118633342E-2</v>
      </c>
      <c r="H204" s="14">
        <v>4.8913692197046402E-2</v>
      </c>
      <c r="I204" s="14">
        <v>2.7530668921444099E-2</v>
      </c>
      <c r="J204" s="14">
        <v>5.7373518131455199E-2</v>
      </c>
      <c r="K204" s="14">
        <v>8.5107011800239205E-2</v>
      </c>
      <c r="L204" s="14">
        <v>0.12752899981476501</v>
      </c>
      <c r="M204" s="14"/>
      <c r="N204" s="14">
        <v>5.7164826146097802E-2</v>
      </c>
      <c r="O204" s="14">
        <v>7.3246412459570295E-2</v>
      </c>
      <c r="P204" s="14">
        <v>6.1587738071339E-2</v>
      </c>
      <c r="Q204" s="14">
        <v>6.9593757886868599E-2</v>
      </c>
      <c r="R204" s="14"/>
      <c r="S204" s="14">
        <v>7.0834005567476904E-2</v>
      </c>
      <c r="T204" s="14">
        <v>8.0371344080750307E-2</v>
      </c>
      <c r="U204" s="14">
        <v>5.6337937475396699E-2</v>
      </c>
      <c r="V204" s="14">
        <v>5.47142271292601E-2</v>
      </c>
      <c r="W204" s="14">
        <v>5.0677468026904697E-2</v>
      </c>
      <c r="X204" s="14">
        <v>5.7364570833346097E-2</v>
      </c>
      <c r="Y204" s="14">
        <v>6.0233099792398298E-2</v>
      </c>
      <c r="Z204" s="14">
        <v>7.4544624327719994E-2</v>
      </c>
      <c r="AA204" s="14">
        <v>7.9944132235225895E-2</v>
      </c>
      <c r="AB204" s="14">
        <v>5.4262368980843197E-2</v>
      </c>
      <c r="AC204" s="14">
        <v>7.1041092897730904E-2</v>
      </c>
      <c r="AD204" s="14">
        <v>9.0555739325797802E-2</v>
      </c>
      <c r="AE204" s="14"/>
      <c r="AF204" s="14">
        <v>0.109392321483814</v>
      </c>
      <c r="AG204" s="14">
        <v>4.2062529737163103E-2</v>
      </c>
      <c r="AH204" s="14">
        <v>8.8916811896987705E-2</v>
      </c>
      <c r="AI204" s="14">
        <v>7.5516925320081002E-2</v>
      </c>
      <c r="AJ204" s="14">
        <v>2.1535431999801201E-2</v>
      </c>
      <c r="AK204" s="14"/>
      <c r="AL204" s="14">
        <v>6.5847157066874704E-2</v>
      </c>
      <c r="AM204" s="14">
        <v>8.3902107504922205E-2</v>
      </c>
      <c r="AN204" s="14">
        <v>4.1175698961426102E-2</v>
      </c>
      <c r="AO204" s="14"/>
      <c r="AP204" s="14">
        <v>5.6928517727377698E-2</v>
      </c>
      <c r="AQ204" s="14">
        <v>7.1298222480461901E-2</v>
      </c>
      <c r="AR204" s="14"/>
      <c r="AS204" s="14">
        <v>6.25898711403991E-2</v>
      </c>
      <c r="AT204" s="14">
        <v>7.1338049358751904E-2</v>
      </c>
      <c r="AU204" s="14"/>
      <c r="AV204" s="14">
        <v>4.8595324655559498E-2</v>
      </c>
      <c r="AW204" s="14">
        <v>7.3062189674696895E-2</v>
      </c>
      <c r="AX204" s="14"/>
      <c r="AY204" s="14">
        <v>5.72056148754643E-2</v>
      </c>
      <c r="AZ204" s="14">
        <v>7.7519932798904095E-2</v>
      </c>
      <c r="BA204" s="14"/>
      <c r="BB204" s="14">
        <v>6.4756624590529804E-2</v>
      </c>
      <c r="BC204" s="14">
        <v>5.7438485380783902E-2</v>
      </c>
    </row>
    <row r="205" spans="2:55" x14ac:dyDescent="0.35">
      <c r="B205" t="s">
        <v>125</v>
      </c>
      <c r="C205" s="14">
        <v>6.3512017548055993E-2</v>
      </c>
      <c r="D205" s="14">
        <v>6.2362922711046397E-2</v>
      </c>
      <c r="E205" s="14">
        <v>6.4821000870864606E-2</v>
      </c>
      <c r="F205" s="14"/>
      <c r="G205" s="14">
        <v>0.16288489441482501</v>
      </c>
      <c r="H205" s="14">
        <v>9.0488937825624699E-2</v>
      </c>
      <c r="I205" s="14">
        <v>7.5153724890928905E-2</v>
      </c>
      <c r="J205" s="14">
        <v>3.4783436883392901E-2</v>
      </c>
      <c r="K205" s="14">
        <v>2.21797806808216E-2</v>
      </c>
      <c r="L205" s="14">
        <v>1.7284030941547499E-2</v>
      </c>
      <c r="M205" s="14"/>
      <c r="N205" s="14">
        <v>5.7756268685950303E-2</v>
      </c>
      <c r="O205" s="14">
        <v>6.8888989435096901E-2</v>
      </c>
      <c r="P205" s="14">
        <v>9.1421287658861206E-2</v>
      </c>
      <c r="Q205" s="14">
        <v>4.0115130900774502E-2</v>
      </c>
      <c r="R205" s="14"/>
      <c r="S205" s="14">
        <v>0.10820324383181799</v>
      </c>
      <c r="T205" s="14">
        <v>5.90099993103336E-2</v>
      </c>
      <c r="U205" s="14">
        <v>4.1209394893261198E-2</v>
      </c>
      <c r="V205" s="14">
        <v>6.7582868057537604E-2</v>
      </c>
      <c r="W205" s="14">
        <v>5.9305633915721002E-2</v>
      </c>
      <c r="X205" s="14">
        <v>6.8574788805259607E-2</v>
      </c>
      <c r="Y205" s="14">
        <v>4.9336221427789297E-2</v>
      </c>
      <c r="Z205" s="14">
        <v>7.6807902955484494E-2</v>
      </c>
      <c r="AA205" s="14">
        <v>5.1148324851721001E-2</v>
      </c>
      <c r="AB205" s="14">
        <v>6.7321695574909093E-2</v>
      </c>
      <c r="AC205" s="14">
        <v>1.41328410416055E-2</v>
      </c>
      <c r="AD205" s="14">
        <v>5.3010404103142499E-2</v>
      </c>
      <c r="AE205" s="14"/>
      <c r="AF205" s="14">
        <v>3.1097540709082001E-2</v>
      </c>
      <c r="AG205" s="14">
        <v>6.3202705772443898E-2</v>
      </c>
      <c r="AH205" s="14">
        <v>7.7915708705368E-2</v>
      </c>
      <c r="AI205" s="14">
        <v>6.7239342674568103E-2</v>
      </c>
      <c r="AJ205" s="14">
        <v>0.11648769938449501</v>
      </c>
      <c r="AK205" s="14"/>
      <c r="AL205" s="14">
        <v>5.8813614285210099E-2</v>
      </c>
      <c r="AM205" s="14">
        <v>0.106408335220825</v>
      </c>
      <c r="AN205" s="14">
        <v>5.5104224356589099E-2</v>
      </c>
      <c r="AO205" s="14"/>
      <c r="AP205" s="14">
        <v>7.1642275306831996E-2</v>
      </c>
      <c r="AQ205" s="14">
        <v>5.75859500459475E-2</v>
      </c>
      <c r="AR205" s="14"/>
      <c r="AS205" s="14">
        <v>7.8205708431429405E-2</v>
      </c>
      <c r="AT205" s="14">
        <v>4.06686529569667E-2</v>
      </c>
      <c r="AU205" s="14"/>
      <c r="AV205" s="14">
        <v>8.9590784998224496E-2</v>
      </c>
      <c r="AW205" s="14">
        <v>5.4700247586686797E-2</v>
      </c>
      <c r="AX205" s="14"/>
      <c r="AY205" s="14">
        <v>6.6590352645092707E-2</v>
      </c>
      <c r="AZ205" s="14">
        <v>3.91720207960237E-2</v>
      </c>
      <c r="BA205" s="14"/>
      <c r="BB205" s="14">
        <v>6.1913329127715501E-2</v>
      </c>
      <c r="BC205" s="14">
        <v>4.4207007834072297E-2</v>
      </c>
    </row>
    <row r="206" spans="2:55" x14ac:dyDescent="0.35">
      <c r="B206" t="s">
        <v>126</v>
      </c>
      <c r="C206" s="14">
        <v>6.1169053165514797E-2</v>
      </c>
      <c r="D206" s="14">
        <v>6.3500458281880695E-2</v>
      </c>
      <c r="E206" s="14">
        <v>5.9072526936737202E-2</v>
      </c>
      <c r="F206" s="14"/>
      <c r="G206" s="14">
        <v>9.5495180814882105E-2</v>
      </c>
      <c r="H206" s="14">
        <v>6.9406539472986306E-2</v>
      </c>
      <c r="I206" s="14">
        <v>3.2254841197439897E-2</v>
      </c>
      <c r="J206" s="14">
        <v>5.3013140954431402E-2</v>
      </c>
      <c r="K206" s="14">
        <v>5.6996389353696199E-2</v>
      </c>
      <c r="L206" s="14">
        <v>6.4658871697552994E-2</v>
      </c>
      <c r="M206" s="14"/>
      <c r="N206" s="14">
        <v>4.5909443908503003E-2</v>
      </c>
      <c r="O206" s="14">
        <v>4.2299115324744403E-2</v>
      </c>
      <c r="P206" s="14">
        <v>8.3916863437492301E-2</v>
      </c>
      <c r="Q206" s="14">
        <v>7.7759688135153798E-2</v>
      </c>
      <c r="R206" s="14"/>
      <c r="S206" s="14">
        <v>5.2976024332865003E-2</v>
      </c>
      <c r="T206" s="14">
        <v>7.4726885822648303E-2</v>
      </c>
      <c r="U206" s="14">
        <v>8.05531200205368E-2</v>
      </c>
      <c r="V206" s="14">
        <v>8.5474944866060498E-2</v>
      </c>
      <c r="W206" s="14">
        <v>3.2542259056011602E-2</v>
      </c>
      <c r="X206" s="14">
        <v>5.30828126022172E-2</v>
      </c>
      <c r="Y206" s="14">
        <v>8.0840828260434802E-2</v>
      </c>
      <c r="Z206" s="14">
        <v>4.4040272779613497E-2</v>
      </c>
      <c r="AA206" s="14">
        <v>4.8970992950625798E-2</v>
      </c>
      <c r="AB206" s="14">
        <v>6.4267214024245706E-2</v>
      </c>
      <c r="AC206" s="14">
        <v>2.3195899071246601E-2</v>
      </c>
      <c r="AD206" s="14">
        <v>7.6554292979579705E-2</v>
      </c>
      <c r="AE206" s="14"/>
      <c r="AF206" s="14">
        <v>7.3759735216718497E-2</v>
      </c>
      <c r="AG206" s="14">
        <v>5.7555573029205102E-2</v>
      </c>
      <c r="AH206" s="14">
        <v>5.0050922395604998E-2</v>
      </c>
      <c r="AI206" s="14">
        <v>0.100542951232236</v>
      </c>
      <c r="AJ206" s="14">
        <v>2.6999020387929201E-2</v>
      </c>
      <c r="AK206" s="14"/>
      <c r="AL206" s="14">
        <v>6.2186726896660098E-2</v>
      </c>
      <c r="AM206" s="14">
        <v>6.0727367860410802E-2</v>
      </c>
      <c r="AN206" s="14">
        <v>4.7331340279395298E-2</v>
      </c>
      <c r="AO206" s="14"/>
      <c r="AP206" s="14">
        <v>5.1977827379609001E-2</v>
      </c>
      <c r="AQ206" s="14">
        <v>6.68507889084448E-2</v>
      </c>
      <c r="AR206" s="14"/>
      <c r="AS206" s="14">
        <v>5.5922795418587003E-2</v>
      </c>
      <c r="AT206" s="14">
        <v>6.0414031935386803E-2</v>
      </c>
      <c r="AU206" s="14"/>
      <c r="AV206" s="14">
        <v>5.3060785203804701E-2</v>
      </c>
      <c r="AW206" s="14">
        <v>6.14257104883454E-2</v>
      </c>
      <c r="AX206" s="14"/>
      <c r="AY206" s="14">
        <v>5.4318988727260598E-2</v>
      </c>
      <c r="AZ206" s="14">
        <v>7.6774492254960802E-2</v>
      </c>
      <c r="BA206" s="14"/>
      <c r="BB206" s="14">
        <v>5.81538061400984E-2</v>
      </c>
      <c r="BC206" s="14">
        <v>6.2498752039838998E-2</v>
      </c>
    </row>
    <row r="207" spans="2:55" x14ac:dyDescent="0.35">
      <c r="B207" t="s">
        <v>127</v>
      </c>
      <c r="C207" s="14">
        <v>3.3159264551174801E-2</v>
      </c>
      <c r="D207" s="14">
        <v>3.9078551516944601E-2</v>
      </c>
      <c r="E207" s="14">
        <v>2.7476832774880701E-2</v>
      </c>
      <c r="F207" s="14"/>
      <c r="G207" s="14">
        <v>9.2133432325772702E-2</v>
      </c>
      <c r="H207" s="14">
        <v>4.9990365173264002E-2</v>
      </c>
      <c r="I207" s="14">
        <v>3.5234840173812197E-2</v>
      </c>
      <c r="J207" s="14">
        <v>1.63948945154151E-2</v>
      </c>
      <c r="K207" s="14">
        <v>5.8472383522528799E-3</v>
      </c>
      <c r="L207" s="14">
        <v>1.0618943952601399E-2</v>
      </c>
      <c r="M207" s="14"/>
      <c r="N207" s="14">
        <v>5.1792396196242901E-2</v>
      </c>
      <c r="O207" s="14">
        <v>3.17813277094409E-2</v>
      </c>
      <c r="P207" s="14">
        <v>2.46349928928505E-2</v>
      </c>
      <c r="Q207" s="14">
        <v>2.2231303549462601E-2</v>
      </c>
      <c r="R207" s="14"/>
      <c r="S207" s="14">
        <v>3.3148186326520897E-2</v>
      </c>
      <c r="T207" s="14">
        <v>2.0616836912346101E-2</v>
      </c>
      <c r="U207" s="14">
        <v>3.4765750989986202E-2</v>
      </c>
      <c r="V207" s="14">
        <v>1.7630192359613699E-2</v>
      </c>
      <c r="W207" s="14">
        <v>4.9104534190610498E-2</v>
      </c>
      <c r="X207" s="14">
        <v>6.1214708045561901E-2</v>
      </c>
      <c r="Y207" s="14">
        <v>1.79223330107567E-2</v>
      </c>
      <c r="Z207" s="14">
        <v>1.08966973267634E-2</v>
      </c>
      <c r="AA207" s="14">
        <v>3.8166999191025799E-2</v>
      </c>
      <c r="AB207" s="14">
        <v>5.0845550349193497E-2</v>
      </c>
      <c r="AC207" s="14">
        <v>2.2139530056729001E-2</v>
      </c>
      <c r="AD207" s="14">
        <v>2.6149540290735102E-2</v>
      </c>
      <c r="AE207" s="14"/>
      <c r="AF207" s="14">
        <v>1.7711735383142E-2</v>
      </c>
      <c r="AG207" s="14">
        <v>5.19791025922774E-2</v>
      </c>
      <c r="AH207" s="14">
        <v>3.2720802143947098E-2</v>
      </c>
      <c r="AI207" s="14">
        <v>9.8482459181688606E-3</v>
      </c>
      <c r="AJ207" s="14">
        <v>7.6985412347565396E-2</v>
      </c>
      <c r="AK207" s="14"/>
      <c r="AL207" s="14">
        <v>3.1032546995908399E-2</v>
      </c>
      <c r="AM207" s="14">
        <v>6.5639708483586995E-2</v>
      </c>
      <c r="AN207" s="14">
        <v>6.2384514660268203E-3</v>
      </c>
      <c r="AO207" s="14"/>
      <c r="AP207" s="14">
        <v>3.27742717730252E-2</v>
      </c>
      <c r="AQ207" s="14">
        <v>3.3447063032472302E-2</v>
      </c>
      <c r="AR207" s="14"/>
      <c r="AS207" s="14">
        <v>4.0219222999203899E-2</v>
      </c>
      <c r="AT207" s="14">
        <v>2.4994186201519102E-2</v>
      </c>
      <c r="AU207" s="14"/>
      <c r="AV207" s="14">
        <v>5.1634481640669E-2</v>
      </c>
      <c r="AW207" s="14">
        <v>2.7148043777031498E-2</v>
      </c>
      <c r="AX207" s="14"/>
      <c r="AY207" s="14">
        <v>4.0966191698262197E-2</v>
      </c>
      <c r="AZ207" s="14">
        <v>1.6306767171846599E-2</v>
      </c>
      <c r="BA207" s="14"/>
      <c r="BB207" s="14">
        <v>3.4982899955886902E-2</v>
      </c>
      <c r="BC207" s="14">
        <v>3.9815776000689702E-2</v>
      </c>
    </row>
    <row r="208" spans="2:55" x14ac:dyDescent="0.35">
      <c r="B208" t="s">
        <v>128</v>
      </c>
      <c r="C208" s="14">
        <v>3.0408627094288699E-2</v>
      </c>
      <c r="D208" s="14">
        <v>3.4683416812557599E-2</v>
      </c>
      <c r="E208" s="14">
        <v>2.6323906887792799E-2</v>
      </c>
      <c r="F208" s="14"/>
      <c r="G208" s="14">
        <v>3.1342570659091899E-2</v>
      </c>
      <c r="H208" s="14">
        <v>3.3789077551526402E-2</v>
      </c>
      <c r="I208" s="14">
        <v>2.5110745805526101E-2</v>
      </c>
      <c r="J208" s="14">
        <v>3.97644337377909E-2</v>
      </c>
      <c r="K208" s="14">
        <v>1.5948776786887602E-2</v>
      </c>
      <c r="L208" s="14">
        <v>3.3422295131720299E-2</v>
      </c>
      <c r="M208" s="14"/>
      <c r="N208" s="14">
        <v>2.2721869432812101E-2</v>
      </c>
      <c r="O208" s="14">
        <v>4.8144088174091597E-2</v>
      </c>
      <c r="P208" s="14">
        <v>3.09477927311806E-2</v>
      </c>
      <c r="Q208" s="14">
        <v>2.0034047695314E-2</v>
      </c>
      <c r="R208" s="14"/>
      <c r="S208" s="14">
        <v>4.2805189902454403E-2</v>
      </c>
      <c r="T208" s="14">
        <v>3.4403519417440402E-2</v>
      </c>
      <c r="U208" s="14">
        <v>3.00488914889433E-2</v>
      </c>
      <c r="V208" s="14">
        <v>3.8213500483886401E-2</v>
      </c>
      <c r="W208" s="14">
        <v>3.1506743916366903E-2</v>
      </c>
      <c r="X208" s="14">
        <v>1.54607617592529E-2</v>
      </c>
      <c r="Y208" s="14">
        <v>3.4110575973186598E-2</v>
      </c>
      <c r="Z208" s="14">
        <v>3.6374488312341302E-2</v>
      </c>
      <c r="AA208" s="14">
        <v>2.8973788580738499E-2</v>
      </c>
      <c r="AB208" s="14">
        <v>2.1042457151085402E-2</v>
      </c>
      <c r="AC208" s="14">
        <v>9.1072400065657696E-3</v>
      </c>
      <c r="AD208" s="14">
        <v>2.6149540290735102E-2</v>
      </c>
      <c r="AE208" s="14"/>
      <c r="AF208" s="14">
        <v>3.0105169311802901E-2</v>
      </c>
      <c r="AG208" s="14">
        <v>3.2786605309197199E-2</v>
      </c>
      <c r="AH208" s="14">
        <v>2.6110405792995599E-2</v>
      </c>
      <c r="AI208" s="14">
        <v>2.5714424430659698E-2</v>
      </c>
      <c r="AJ208" s="14">
        <v>4.9948632993249302E-2</v>
      </c>
      <c r="AK208" s="14"/>
      <c r="AL208" s="14">
        <v>2.9963622397868601E-2</v>
      </c>
      <c r="AM208" s="14">
        <v>3.8768677818586603E-2</v>
      </c>
      <c r="AN208" s="14">
        <v>2.20087546068349E-2</v>
      </c>
      <c r="AO208" s="14"/>
      <c r="AP208" s="14">
        <v>3.37486646342312E-2</v>
      </c>
      <c r="AQ208" s="14">
        <v>2.7703593441260201E-2</v>
      </c>
      <c r="AR208" s="14"/>
      <c r="AS208" s="14">
        <v>3.4268837374982902E-2</v>
      </c>
      <c r="AT208" s="14">
        <v>2.5789369138090101E-2</v>
      </c>
      <c r="AU208" s="14"/>
      <c r="AV208" s="14">
        <v>3.2837745548178497E-2</v>
      </c>
      <c r="AW208" s="14">
        <v>3.06904714746539E-2</v>
      </c>
      <c r="AX208" s="14"/>
      <c r="AY208" s="14">
        <v>3.2896929954237798E-2</v>
      </c>
      <c r="AZ208" s="14">
        <v>1.8465864086056501E-2</v>
      </c>
      <c r="BA208" s="14"/>
      <c r="BB208" s="14">
        <v>2.9924540219696299E-2</v>
      </c>
      <c r="BC208" s="14">
        <v>2.1840747582026199E-2</v>
      </c>
    </row>
    <row r="209" spans="2:55" x14ac:dyDescent="0.35">
      <c r="B209" t="s">
        <v>129</v>
      </c>
      <c r="C209" s="14">
        <v>3.64061820953892E-3</v>
      </c>
      <c r="D209" s="14">
        <v>3.2058303787069202E-3</v>
      </c>
      <c r="E209" s="14">
        <v>4.0758915173519398E-3</v>
      </c>
      <c r="F209" s="14"/>
      <c r="G209" s="14">
        <v>1.45776506017124E-2</v>
      </c>
      <c r="H209" s="14">
        <v>3.4885471170566498E-3</v>
      </c>
      <c r="I209" s="14">
        <v>3.3707862992004198E-3</v>
      </c>
      <c r="J209" s="14">
        <v>2.6421416680823999E-3</v>
      </c>
      <c r="K209" s="14">
        <v>0</v>
      </c>
      <c r="L209" s="14">
        <v>0</v>
      </c>
      <c r="M209" s="14"/>
      <c r="N209" s="14">
        <v>0</v>
      </c>
      <c r="O209" s="14">
        <v>3.5459205947176598E-3</v>
      </c>
      <c r="P209" s="14">
        <v>7.9160243825425504E-3</v>
      </c>
      <c r="Q209" s="14">
        <v>3.9412454157053203E-3</v>
      </c>
      <c r="R209" s="14"/>
      <c r="S209" s="14">
        <v>3.3627322205205599E-3</v>
      </c>
      <c r="T209" s="14">
        <v>0</v>
      </c>
      <c r="U209" s="14">
        <v>0</v>
      </c>
      <c r="V209" s="14">
        <v>0</v>
      </c>
      <c r="W209" s="14">
        <v>8.0741587758561308E-3</v>
      </c>
      <c r="X209" s="14">
        <v>0</v>
      </c>
      <c r="Y209" s="14">
        <v>0</v>
      </c>
      <c r="Z209" s="14">
        <v>1.4277673750716801E-2</v>
      </c>
      <c r="AA209" s="14">
        <v>5.4247701724282104E-3</v>
      </c>
      <c r="AB209" s="14">
        <v>5.0071576225129604E-3</v>
      </c>
      <c r="AC209" s="14">
        <v>1.96252787084908E-2</v>
      </c>
      <c r="AD209" s="14">
        <v>0</v>
      </c>
      <c r="AE209" s="14"/>
      <c r="AF209" s="14">
        <v>0</v>
      </c>
      <c r="AG209" s="14">
        <v>1.37641235879895E-3</v>
      </c>
      <c r="AH209" s="14">
        <v>0</v>
      </c>
      <c r="AI209" s="14">
        <v>4.84490391746175E-3</v>
      </c>
      <c r="AJ209" s="14">
        <v>0</v>
      </c>
      <c r="AK209" s="14"/>
      <c r="AL209" s="14">
        <v>1.7822248278095199E-3</v>
      </c>
      <c r="AM209" s="14">
        <v>5.4710283429349801E-3</v>
      </c>
      <c r="AN209" s="14">
        <v>2.70983159261158E-2</v>
      </c>
      <c r="AO209" s="14"/>
      <c r="AP209" s="14">
        <v>8.1639662073718592E-3</v>
      </c>
      <c r="AQ209" s="14">
        <v>0</v>
      </c>
      <c r="AR209" s="14"/>
      <c r="AS209" s="14">
        <v>5.47720318936591E-3</v>
      </c>
      <c r="AT209" s="14">
        <v>1.15559663392844E-3</v>
      </c>
      <c r="AU209" s="14"/>
      <c r="AV209" s="14">
        <v>2.3786332507976802E-3</v>
      </c>
      <c r="AW209" s="14">
        <v>4.1750116156933402E-3</v>
      </c>
      <c r="AX209" s="14"/>
      <c r="AY209" s="14">
        <v>4.2557749904349896E-3</v>
      </c>
      <c r="AZ209" s="14">
        <v>0</v>
      </c>
      <c r="BA209" s="14"/>
      <c r="BB209" s="14">
        <v>4.3848355639203801E-3</v>
      </c>
      <c r="BC209" s="14">
        <v>0</v>
      </c>
    </row>
    <row r="210" spans="2:55" x14ac:dyDescent="0.35">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row>
    <row r="211" spans="2:55" x14ac:dyDescent="0.35">
      <c r="B211" s="6" t="s">
        <v>147</v>
      </c>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row>
    <row r="212" spans="2:55" x14ac:dyDescent="0.35">
      <c r="B212" s="21" t="s">
        <v>82</v>
      </c>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row>
    <row r="213" spans="2:55" x14ac:dyDescent="0.35">
      <c r="B213" t="s">
        <v>131</v>
      </c>
      <c r="C213" s="14">
        <v>0.33084084584074003</v>
      </c>
      <c r="D213" s="14">
        <v>0.31292435267075303</v>
      </c>
      <c r="E213" s="14">
        <v>0.34636640202944202</v>
      </c>
      <c r="F213" s="14"/>
      <c r="G213" s="14">
        <v>0.30159493890942901</v>
      </c>
      <c r="H213" s="14">
        <v>0.43245285064001099</v>
      </c>
      <c r="I213" s="14">
        <v>0.30920059188638299</v>
      </c>
      <c r="J213" s="14">
        <v>0.34392597069109598</v>
      </c>
      <c r="K213" s="14">
        <v>0.34866351996204797</v>
      </c>
      <c r="L213" s="14">
        <v>0.26202211404937398</v>
      </c>
      <c r="M213" s="14"/>
      <c r="N213" s="14">
        <v>0.36978423078088601</v>
      </c>
      <c r="O213" s="14">
        <v>0.303253671430952</v>
      </c>
      <c r="P213" s="14">
        <v>0.30310934335536799</v>
      </c>
      <c r="Q213" s="14">
        <v>0.34448403008669698</v>
      </c>
      <c r="R213" s="14"/>
      <c r="S213" s="14">
        <v>0.38462135144229598</v>
      </c>
      <c r="T213" s="14">
        <v>0.38349225424802502</v>
      </c>
      <c r="U213" s="14">
        <v>0.36361716520489201</v>
      </c>
      <c r="V213" s="14">
        <v>0.28170737540665203</v>
      </c>
      <c r="W213" s="14">
        <v>0.231172611984795</v>
      </c>
      <c r="X213" s="14">
        <v>0.29582361151289699</v>
      </c>
      <c r="Y213" s="14">
        <v>0.31168969240994499</v>
      </c>
      <c r="Z213" s="14">
        <v>0.294575453298906</v>
      </c>
      <c r="AA213" s="14">
        <v>0.34459215735409499</v>
      </c>
      <c r="AB213" s="14">
        <v>0.34248393855881598</v>
      </c>
      <c r="AC213" s="14">
        <v>0.32269924878235201</v>
      </c>
      <c r="AD213" s="14">
        <v>0.277256340463645</v>
      </c>
      <c r="AE213" s="14"/>
      <c r="AF213" s="14">
        <v>0.26379449364984903</v>
      </c>
      <c r="AG213" s="14">
        <v>0.37660670420999198</v>
      </c>
      <c r="AH213" s="14">
        <v>0.36298583757181402</v>
      </c>
      <c r="AI213" s="14">
        <v>0.25246777361385903</v>
      </c>
      <c r="AJ213" s="14">
        <v>0.31775139904518701</v>
      </c>
      <c r="AK213" s="14"/>
      <c r="AL213" s="14">
        <v>0.33716269117943398</v>
      </c>
      <c r="AM213" s="14">
        <v>0.31250156777240601</v>
      </c>
      <c r="AN213" s="14">
        <v>0.27247536063316302</v>
      </c>
      <c r="AO213" s="14"/>
      <c r="AP213" s="14">
        <v>0.30762552325485198</v>
      </c>
      <c r="AQ213" s="14">
        <v>0.35178399498506202</v>
      </c>
      <c r="AR213" s="14"/>
      <c r="AS213" s="14">
        <v>0.32549988949651598</v>
      </c>
      <c r="AT213" s="14">
        <v>0.33235460867091099</v>
      </c>
      <c r="AU213" s="14"/>
      <c r="AV213" s="14">
        <v>0.316988938273566</v>
      </c>
      <c r="AW213" s="14">
        <v>0.33864533558493998</v>
      </c>
      <c r="AX213" s="14"/>
      <c r="AY213" s="14">
        <v>0.32969555756402702</v>
      </c>
      <c r="AZ213" s="14">
        <v>0.356889397728956</v>
      </c>
      <c r="BA213" s="14"/>
      <c r="BB213" s="14">
        <v>0.32848017889567099</v>
      </c>
      <c r="BC213" s="14">
        <v>0.37467360071872802</v>
      </c>
    </row>
    <row r="214" spans="2:55" x14ac:dyDescent="0.35">
      <c r="B214" t="s">
        <v>132</v>
      </c>
      <c r="C214" s="14">
        <v>0.30357519866727001</v>
      </c>
      <c r="D214" s="14">
        <v>0.27374017892362301</v>
      </c>
      <c r="E214" s="14">
        <v>0.33360174485723598</v>
      </c>
      <c r="F214" s="14"/>
      <c r="G214" s="14">
        <v>0.18902859831020599</v>
      </c>
      <c r="H214" s="14">
        <v>0.21854914472067</v>
      </c>
      <c r="I214" s="14">
        <v>0.23459888204784601</v>
      </c>
      <c r="J214" s="14">
        <v>0.320736812979316</v>
      </c>
      <c r="K214" s="14">
        <v>0.42924275001500201</v>
      </c>
      <c r="L214" s="14">
        <v>0.40683325845264001</v>
      </c>
      <c r="M214" s="14"/>
      <c r="N214" s="14">
        <v>0.28277453515559098</v>
      </c>
      <c r="O214" s="14">
        <v>0.325556289543104</v>
      </c>
      <c r="P214" s="14">
        <v>0.30594136744768902</v>
      </c>
      <c r="Q214" s="14">
        <v>0.30157976421827198</v>
      </c>
      <c r="R214" s="14"/>
      <c r="S214" s="14">
        <v>0.242174796714244</v>
      </c>
      <c r="T214" s="14">
        <v>0.33839146443415802</v>
      </c>
      <c r="U214" s="14">
        <v>0.31241147838657302</v>
      </c>
      <c r="V214" s="14">
        <v>0.34180663359631303</v>
      </c>
      <c r="W214" s="14">
        <v>0.27236852139683398</v>
      </c>
      <c r="X214" s="14">
        <v>0.22897091317696999</v>
      </c>
      <c r="Y214" s="14">
        <v>0.26484465509389699</v>
      </c>
      <c r="Z214" s="14">
        <v>0.33599842418137599</v>
      </c>
      <c r="AA214" s="14">
        <v>0.234522740004423</v>
      </c>
      <c r="AB214" s="14">
        <v>0.33620834359206297</v>
      </c>
      <c r="AC214" s="14">
        <v>0.37673885104621402</v>
      </c>
      <c r="AD214" s="14">
        <v>0.68695146935895002</v>
      </c>
      <c r="AE214" s="14"/>
      <c r="AF214" s="14">
        <v>0.32462301749580402</v>
      </c>
      <c r="AG214" s="14">
        <v>0.30207795821979</v>
      </c>
      <c r="AH214" s="14">
        <v>0.363644205703826</v>
      </c>
      <c r="AI214" s="14">
        <v>0.26808752159115401</v>
      </c>
      <c r="AJ214" s="14">
        <v>0.22208617580581799</v>
      </c>
      <c r="AK214" s="14"/>
      <c r="AL214" s="14">
        <v>0.31235103913781398</v>
      </c>
      <c r="AM214" s="14">
        <v>0.23365073144040399</v>
      </c>
      <c r="AN214" s="14">
        <v>0.30123357333364698</v>
      </c>
      <c r="AO214" s="14"/>
      <c r="AP214" s="14">
        <v>0.27498517878225298</v>
      </c>
      <c r="AQ214" s="14">
        <v>0.32975589778334302</v>
      </c>
      <c r="AR214" s="14"/>
      <c r="AS214" s="14">
        <v>0.28403667240719099</v>
      </c>
      <c r="AT214" s="14">
        <v>0.33559314635472598</v>
      </c>
      <c r="AU214" s="14"/>
      <c r="AV214" s="14">
        <v>0.26602032615487597</v>
      </c>
      <c r="AW214" s="14">
        <v>0.31923142698826501</v>
      </c>
      <c r="AX214" s="14"/>
      <c r="AY214" s="14">
        <v>0.28591487889810602</v>
      </c>
      <c r="AZ214" s="14">
        <v>0.342048258581021</v>
      </c>
      <c r="BA214" s="14"/>
      <c r="BB214" s="14">
        <v>0.29153923772887103</v>
      </c>
      <c r="BC214" s="14">
        <v>0.33844620556867999</v>
      </c>
    </row>
    <row r="215" spans="2:55" x14ac:dyDescent="0.35">
      <c r="B215" t="s">
        <v>133</v>
      </c>
      <c r="C215" s="14">
        <v>0.28943568102399603</v>
      </c>
      <c r="D215" s="14">
        <v>0.297567403311638</v>
      </c>
      <c r="E215" s="14">
        <v>0.282347117722267</v>
      </c>
      <c r="F215" s="14"/>
      <c r="G215" s="14">
        <v>0.34194349010796399</v>
      </c>
      <c r="H215" s="14">
        <v>0.29908702530279702</v>
      </c>
      <c r="I215" s="14">
        <v>0.249846462798647</v>
      </c>
      <c r="J215" s="14">
        <v>0.29904606969874098</v>
      </c>
      <c r="K215" s="14">
        <v>0.32317550479913199</v>
      </c>
      <c r="L215" s="14">
        <v>0.248529764318459</v>
      </c>
      <c r="M215" s="14"/>
      <c r="N215" s="14">
        <v>0.24993586057868</v>
      </c>
      <c r="O215" s="14">
        <v>0.29818706469856399</v>
      </c>
      <c r="P215" s="14">
        <v>0.28679964360726601</v>
      </c>
      <c r="Q215" s="14">
        <v>0.32374451273236698</v>
      </c>
      <c r="R215" s="14"/>
      <c r="S215" s="14">
        <v>0.37332343300721199</v>
      </c>
      <c r="T215" s="14">
        <v>0.30652042490262799</v>
      </c>
      <c r="U215" s="14">
        <v>0.20952532020829101</v>
      </c>
      <c r="V215" s="14">
        <v>0.25996216389654098</v>
      </c>
      <c r="W215" s="14">
        <v>0.264978292513735</v>
      </c>
      <c r="X215" s="14">
        <v>0.356726033397814</v>
      </c>
      <c r="Y215" s="14">
        <v>0.39206013860664102</v>
      </c>
      <c r="Z215" s="14">
        <v>0.24739857300227699</v>
      </c>
      <c r="AA215" s="14">
        <v>0.28528115907083701</v>
      </c>
      <c r="AB215" s="14">
        <v>0.24439067865657699</v>
      </c>
      <c r="AC215" s="14">
        <v>0.13631982693931599</v>
      </c>
      <c r="AD215" s="14">
        <v>0.17089612375589</v>
      </c>
      <c r="AE215" s="14"/>
      <c r="AF215" s="14">
        <v>0.28068042667974802</v>
      </c>
      <c r="AG215" s="14">
        <v>0.27275732365532701</v>
      </c>
      <c r="AH215" s="14">
        <v>0.281830244961839</v>
      </c>
      <c r="AI215" s="14">
        <v>0.39412895695772898</v>
      </c>
      <c r="AJ215" s="14">
        <v>0.240028172081654</v>
      </c>
      <c r="AK215" s="14"/>
      <c r="AL215" s="14">
        <v>0.29472676244255602</v>
      </c>
      <c r="AM215" s="14">
        <v>0.248847904642025</v>
      </c>
      <c r="AN215" s="14">
        <v>0.28524464062282801</v>
      </c>
      <c r="AO215" s="14"/>
      <c r="AP215" s="14">
        <v>0.279834705168237</v>
      </c>
      <c r="AQ215" s="14">
        <v>0.30031326574575601</v>
      </c>
      <c r="AR215" s="14"/>
      <c r="AS215" s="14">
        <v>0.29308975938267401</v>
      </c>
      <c r="AT215" s="14">
        <v>0.28110798074596299</v>
      </c>
      <c r="AU215" s="14"/>
      <c r="AV215" s="14">
        <v>0.29016214185878603</v>
      </c>
      <c r="AW215" s="14">
        <v>0.28755155758191298</v>
      </c>
      <c r="AX215" s="14"/>
      <c r="AY215" s="14">
        <v>0.27767938406134002</v>
      </c>
      <c r="AZ215" s="14">
        <v>0.39358448937221702</v>
      </c>
      <c r="BA215" s="14"/>
      <c r="BB215" s="14">
        <v>0.26781896304366398</v>
      </c>
      <c r="BC215" s="14">
        <v>0.397705417899342</v>
      </c>
    </row>
    <row r="216" spans="2:55" x14ac:dyDescent="0.35">
      <c r="B216" t="s">
        <v>134</v>
      </c>
      <c r="C216" s="14">
        <v>0.25567453310853899</v>
      </c>
      <c r="D216" s="14">
        <v>0.27074998544745199</v>
      </c>
      <c r="E216" s="14">
        <v>0.24170624245955599</v>
      </c>
      <c r="F216" s="14"/>
      <c r="G216" s="14">
        <v>0.14001425128832201</v>
      </c>
      <c r="H216" s="14">
        <v>0.14151073737064099</v>
      </c>
      <c r="I216" s="14">
        <v>0.22373500269177801</v>
      </c>
      <c r="J216" s="14">
        <v>0.29268093140798901</v>
      </c>
      <c r="K216" s="14">
        <v>0.32401909466003398</v>
      </c>
      <c r="L216" s="14">
        <v>0.37570744941849199</v>
      </c>
      <c r="M216" s="14"/>
      <c r="N216" s="14">
        <v>0.25333636600709297</v>
      </c>
      <c r="O216" s="14">
        <v>0.244936174051684</v>
      </c>
      <c r="P216" s="14">
        <v>0.27481522126781199</v>
      </c>
      <c r="Q216" s="14">
        <v>0.25265693910500298</v>
      </c>
      <c r="R216" s="14"/>
      <c r="S216" s="14">
        <v>0.173524924972428</v>
      </c>
      <c r="T216" s="14">
        <v>0.28496438270987301</v>
      </c>
      <c r="U216" s="14">
        <v>0.27369757834137498</v>
      </c>
      <c r="V216" s="14">
        <v>0.28408555693162302</v>
      </c>
      <c r="W216" s="14">
        <v>0.24566366579979701</v>
      </c>
      <c r="X216" s="14">
        <v>0.22968975499847399</v>
      </c>
      <c r="Y216" s="14">
        <v>0.26121554877944297</v>
      </c>
      <c r="Z216" s="14">
        <v>0.21015703993517601</v>
      </c>
      <c r="AA216" s="14">
        <v>0.25074165129541198</v>
      </c>
      <c r="AB216" s="14">
        <v>0.31447918489446502</v>
      </c>
      <c r="AC216" s="14">
        <v>0.27093468058804399</v>
      </c>
      <c r="AD216" s="14">
        <v>0.34188330755676</v>
      </c>
      <c r="AE216" s="14"/>
      <c r="AF216" s="14">
        <v>0.29295326607354699</v>
      </c>
      <c r="AG216" s="14">
        <v>0.24183502168558599</v>
      </c>
      <c r="AH216" s="14">
        <v>0.25926304445222498</v>
      </c>
      <c r="AI216" s="14">
        <v>0.32637082966907399</v>
      </c>
      <c r="AJ216" s="14">
        <v>0.17568668489214401</v>
      </c>
      <c r="AK216" s="14"/>
      <c r="AL216" s="14">
        <v>0.26820759891284901</v>
      </c>
      <c r="AM216" s="14">
        <v>0.18246485167048401</v>
      </c>
      <c r="AN216" s="14">
        <v>0.205171989397499</v>
      </c>
      <c r="AO216" s="14"/>
      <c r="AP216" s="14">
        <v>0.26283098317082598</v>
      </c>
      <c r="AQ216" s="14">
        <v>0.249011992213337</v>
      </c>
      <c r="AR216" s="14"/>
      <c r="AS216" s="14">
        <v>0.24027860815316099</v>
      </c>
      <c r="AT216" s="14">
        <v>0.27749152655299503</v>
      </c>
      <c r="AU216" s="14"/>
      <c r="AV216" s="14">
        <v>0.22409215657828699</v>
      </c>
      <c r="AW216" s="14">
        <v>0.27232503352579301</v>
      </c>
      <c r="AX216" s="14"/>
      <c r="AY216" s="14">
        <v>0.240301904035573</v>
      </c>
      <c r="AZ216" s="14">
        <v>0.269111862150331</v>
      </c>
      <c r="BA216" s="14"/>
      <c r="BB216" s="14">
        <v>0.25994834838893499</v>
      </c>
      <c r="BC216" s="14">
        <v>0.21079655171211401</v>
      </c>
    </row>
    <row r="217" spans="2:55" x14ac:dyDescent="0.35">
      <c r="B217" t="s">
        <v>135</v>
      </c>
      <c r="C217" s="14">
        <v>0.21559098100927701</v>
      </c>
      <c r="D217" s="14">
        <v>0.212543264845549</v>
      </c>
      <c r="E217" s="14">
        <v>0.21826223230073899</v>
      </c>
      <c r="F217" s="14"/>
      <c r="G217" s="14">
        <v>0.278850391760602</v>
      </c>
      <c r="H217" s="14">
        <v>0.25694194538148601</v>
      </c>
      <c r="I217" s="14">
        <v>0.24140819586530499</v>
      </c>
      <c r="J217" s="14">
        <v>0.21065839809834699</v>
      </c>
      <c r="K217" s="14">
        <v>0.19762066069082501</v>
      </c>
      <c r="L217" s="14">
        <v>0.13493883717748101</v>
      </c>
      <c r="M217" s="14"/>
      <c r="N217" s="14">
        <v>0.19167579593685899</v>
      </c>
      <c r="O217" s="14">
        <v>0.24262364679524001</v>
      </c>
      <c r="P217" s="14">
        <v>0.18754138504765999</v>
      </c>
      <c r="Q217" s="14">
        <v>0.23556136745127201</v>
      </c>
      <c r="R217" s="14"/>
      <c r="S217" s="14">
        <v>0.17400922775437899</v>
      </c>
      <c r="T217" s="14">
        <v>0.16991518298554301</v>
      </c>
      <c r="U217" s="14">
        <v>0.215865496998426</v>
      </c>
      <c r="V217" s="14">
        <v>0.23001578265897299</v>
      </c>
      <c r="W217" s="14">
        <v>0.24592419360519299</v>
      </c>
      <c r="X217" s="14">
        <v>0.24501464322844299</v>
      </c>
      <c r="Y217" s="14">
        <v>0.194418137366209</v>
      </c>
      <c r="Z217" s="14">
        <v>0.29054989910199602</v>
      </c>
      <c r="AA217" s="14">
        <v>0.25286764278252699</v>
      </c>
      <c r="AB217" s="14">
        <v>0.20340893646014099</v>
      </c>
      <c r="AC217" s="14">
        <v>0.28717650636740999</v>
      </c>
      <c r="AD217" s="14">
        <v>0.141371857485697</v>
      </c>
      <c r="AE217" s="14"/>
      <c r="AF217" s="14">
        <v>0.200663222266242</v>
      </c>
      <c r="AG217" s="14">
        <v>0.21890320685849199</v>
      </c>
      <c r="AH217" s="14">
        <v>0.19185383039652601</v>
      </c>
      <c r="AI217" s="14">
        <v>0.20271978700632701</v>
      </c>
      <c r="AJ217" s="14">
        <v>0.23467424861132499</v>
      </c>
      <c r="AK217" s="14"/>
      <c r="AL217" s="14">
        <v>0.21707445357823099</v>
      </c>
      <c r="AM217" s="14">
        <v>0.21488267002213701</v>
      </c>
      <c r="AN217" s="14">
        <v>0.19553367806644401</v>
      </c>
      <c r="AO217" s="14"/>
      <c r="AP217" s="14">
        <v>0.24567752057505901</v>
      </c>
      <c r="AQ217" s="14">
        <v>0.18714570338821901</v>
      </c>
      <c r="AR217" s="14"/>
      <c r="AS217" s="14">
        <v>0.23042248676265201</v>
      </c>
      <c r="AT217" s="14">
        <v>0.19447010973509199</v>
      </c>
      <c r="AU217" s="14"/>
      <c r="AV217" s="14">
        <v>0.216883751138466</v>
      </c>
      <c r="AW217" s="14">
        <v>0.218529075099829</v>
      </c>
      <c r="AX217" s="14"/>
      <c r="AY217" s="14">
        <v>0.21867817734347</v>
      </c>
      <c r="AZ217" s="14">
        <v>0.182388230892924</v>
      </c>
      <c r="BA217" s="14"/>
      <c r="BB217" s="14">
        <v>0.21273463565616799</v>
      </c>
      <c r="BC217" s="14">
        <v>0.20538272262174001</v>
      </c>
    </row>
    <row r="218" spans="2:55" x14ac:dyDescent="0.35">
      <c r="B218" t="s">
        <v>136</v>
      </c>
      <c r="C218" s="14">
        <v>0.18443360693869301</v>
      </c>
      <c r="D218" s="14">
        <v>0.21111520801111899</v>
      </c>
      <c r="E218" s="14">
        <v>0.15892255598902999</v>
      </c>
      <c r="F218" s="14"/>
      <c r="G218" s="14">
        <v>0.19301406177135999</v>
      </c>
      <c r="H218" s="14">
        <v>0.154500379946512</v>
      </c>
      <c r="I218" s="14">
        <v>0.179050896567233</v>
      </c>
      <c r="J218" s="14">
        <v>0.197222566407046</v>
      </c>
      <c r="K218" s="14">
        <v>0.15167022511835199</v>
      </c>
      <c r="L218" s="14">
        <v>0.219211326776064</v>
      </c>
      <c r="M218" s="14"/>
      <c r="N218" s="14">
        <v>0.17120959850975001</v>
      </c>
      <c r="O218" s="14">
        <v>0.183494861113596</v>
      </c>
      <c r="P218" s="14">
        <v>0.21616053659718601</v>
      </c>
      <c r="Q218" s="14">
        <v>0.17114129583745399</v>
      </c>
      <c r="R218" s="14"/>
      <c r="S218" s="14">
        <v>0.22832541097529699</v>
      </c>
      <c r="T218" s="14">
        <v>0.162252090756631</v>
      </c>
      <c r="U218" s="14">
        <v>0.13845743693707199</v>
      </c>
      <c r="V218" s="14">
        <v>0.153341300787776</v>
      </c>
      <c r="W218" s="14">
        <v>0.22259292415151199</v>
      </c>
      <c r="X218" s="14">
        <v>0.18259231889740499</v>
      </c>
      <c r="Y218" s="14">
        <v>0.216425189712428</v>
      </c>
      <c r="Z218" s="14">
        <v>0.14283826634984301</v>
      </c>
      <c r="AA218" s="14">
        <v>0.21336684411964399</v>
      </c>
      <c r="AB218" s="14">
        <v>0.19198459692214201</v>
      </c>
      <c r="AC218" s="14">
        <v>0.16640607486952999</v>
      </c>
      <c r="AD218" s="14">
        <v>8.0667579725011401E-2</v>
      </c>
      <c r="AE218" s="14"/>
      <c r="AF218" s="14">
        <v>0.204989674761095</v>
      </c>
      <c r="AG218" s="14">
        <v>0.14307637341990201</v>
      </c>
      <c r="AH218" s="14">
        <v>0.18524234543396201</v>
      </c>
      <c r="AI218" s="14">
        <v>0.23074633670234901</v>
      </c>
      <c r="AJ218" s="14">
        <v>0.18844955811605699</v>
      </c>
      <c r="AK218" s="14"/>
      <c r="AL218" s="14">
        <v>0.18210604528004101</v>
      </c>
      <c r="AM218" s="14">
        <v>0.19249601804024</v>
      </c>
      <c r="AN218" s="14">
        <v>0.20360398519195999</v>
      </c>
      <c r="AO218" s="14"/>
      <c r="AP218" s="14">
        <v>0.19008130080153601</v>
      </c>
      <c r="AQ218" s="14">
        <v>0.181954505989844</v>
      </c>
      <c r="AR218" s="14"/>
      <c r="AS218" s="14">
        <v>0.18574127924280601</v>
      </c>
      <c r="AT218" s="14">
        <v>0.18174177739439401</v>
      </c>
      <c r="AU218" s="14"/>
      <c r="AV218" s="14">
        <v>0.164380947651068</v>
      </c>
      <c r="AW218" s="14">
        <v>0.1900764738778</v>
      </c>
      <c r="AX218" s="14"/>
      <c r="AY218" s="14">
        <v>0.19757725598217599</v>
      </c>
      <c r="AZ218" s="14">
        <v>0.13049887927231399</v>
      </c>
      <c r="BA218" s="14"/>
      <c r="BB218" s="14">
        <v>0.180190935134974</v>
      </c>
      <c r="BC218" s="14">
        <v>0.178116332732871</v>
      </c>
    </row>
    <row r="219" spans="2:55" x14ac:dyDescent="0.35">
      <c r="B219" t="s">
        <v>137</v>
      </c>
      <c r="C219" s="14">
        <v>0.18387804182120801</v>
      </c>
      <c r="D219" s="14">
        <v>0.196874322925504</v>
      </c>
      <c r="E219" s="14">
        <v>0.171728700046932</v>
      </c>
      <c r="F219" s="14"/>
      <c r="G219" s="14">
        <v>0.117099949771255</v>
      </c>
      <c r="H219" s="14">
        <v>0.13203219252723</v>
      </c>
      <c r="I219" s="14">
        <v>0.15597911286223601</v>
      </c>
      <c r="J219" s="14">
        <v>0.16396461825372399</v>
      </c>
      <c r="K219" s="14">
        <v>0.24397955561350501</v>
      </c>
      <c r="L219" s="14">
        <v>0.26909128268711102</v>
      </c>
      <c r="M219" s="14"/>
      <c r="N219" s="14">
        <v>0.19714550806171</v>
      </c>
      <c r="O219" s="14">
        <v>0.17376131757104701</v>
      </c>
      <c r="P219" s="14">
        <v>0.17374750228781499</v>
      </c>
      <c r="Q219" s="14">
        <v>0.18846858984176099</v>
      </c>
      <c r="R219" s="14"/>
      <c r="S219" s="14">
        <v>0.131777465354596</v>
      </c>
      <c r="T219" s="14">
        <v>0.21982036267124999</v>
      </c>
      <c r="U219" s="14">
        <v>0.17669701988981901</v>
      </c>
      <c r="V219" s="14">
        <v>0.225645461306338</v>
      </c>
      <c r="W219" s="14">
        <v>0.217318408052115</v>
      </c>
      <c r="X219" s="14">
        <v>0.12267564772860901</v>
      </c>
      <c r="Y219" s="14">
        <v>0.205575148831037</v>
      </c>
      <c r="Z219" s="14">
        <v>0.18275423345264499</v>
      </c>
      <c r="AA219" s="14">
        <v>0.17373607986713199</v>
      </c>
      <c r="AB219" s="14">
        <v>0.22490102588341701</v>
      </c>
      <c r="AC219" s="14">
        <v>0.18878406207177001</v>
      </c>
      <c r="AD219" s="14">
        <v>0.120888561608561</v>
      </c>
      <c r="AE219" s="14"/>
      <c r="AF219" s="14">
        <v>0.23025455068046799</v>
      </c>
      <c r="AG219" s="14">
        <v>0.17848788113446101</v>
      </c>
      <c r="AH219" s="14">
        <v>0.21991685009741099</v>
      </c>
      <c r="AI219" s="14">
        <v>0.17931286024913901</v>
      </c>
      <c r="AJ219" s="14">
        <v>0.118113621678306</v>
      </c>
      <c r="AK219" s="14"/>
      <c r="AL219" s="14">
        <v>0.190000846286345</v>
      </c>
      <c r="AM219" s="14">
        <v>0.16777492251564899</v>
      </c>
      <c r="AN219" s="14">
        <v>0.124415123425225</v>
      </c>
      <c r="AO219" s="14"/>
      <c r="AP219" s="14">
        <v>0.181097714740484</v>
      </c>
      <c r="AQ219" s="14">
        <v>0.183682432783289</v>
      </c>
      <c r="AR219" s="14"/>
      <c r="AS219" s="14">
        <v>0.158315483273956</v>
      </c>
      <c r="AT219" s="14">
        <v>0.21588651458212299</v>
      </c>
      <c r="AU219" s="14"/>
      <c r="AV219" s="14">
        <v>0.169535942856581</v>
      </c>
      <c r="AW219" s="14">
        <v>0.190798702405652</v>
      </c>
      <c r="AX219" s="14"/>
      <c r="AY219" s="14">
        <v>0.17770081817893299</v>
      </c>
      <c r="AZ219" s="14">
        <v>0.225763240642778</v>
      </c>
      <c r="BA219" s="14"/>
      <c r="BB219" s="14">
        <v>0.19405213347911901</v>
      </c>
      <c r="BC219" s="14">
        <v>0.15930955542959799</v>
      </c>
    </row>
    <row r="220" spans="2:55" x14ac:dyDescent="0.35">
      <c r="B220" t="s">
        <v>138</v>
      </c>
      <c r="C220" s="14">
        <v>0.15136105741334599</v>
      </c>
      <c r="D220" s="14">
        <v>0.128633471877553</v>
      </c>
      <c r="E220" s="14">
        <v>0.17204293907256599</v>
      </c>
      <c r="F220" s="14"/>
      <c r="G220" s="14">
        <v>0.18675354234421199</v>
      </c>
      <c r="H220" s="14">
        <v>0.13894750701427899</v>
      </c>
      <c r="I220" s="14">
        <v>0.17964902379903899</v>
      </c>
      <c r="J220" s="14">
        <v>0.184536822200006</v>
      </c>
      <c r="K220" s="14">
        <v>0.13182596841493299</v>
      </c>
      <c r="L220" s="14">
        <v>0.101203411034665</v>
      </c>
      <c r="M220" s="14"/>
      <c r="N220" s="14">
        <v>0.13037871201338699</v>
      </c>
      <c r="O220" s="14">
        <v>0.13221341324001101</v>
      </c>
      <c r="P220" s="14">
        <v>0.152752762233311</v>
      </c>
      <c r="Q220" s="14">
        <v>0.193901697878678</v>
      </c>
      <c r="R220" s="14"/>
      <c r="S220" s="14">
        <v>0.20353165816926</v>
      </c>
      <c r="T220" s="14">
        <v>0.17052361384515199</v>
      </c>
      <c r="U220" s="14">
        <v>0.17131185801135701</v>
      </c>
      <c r="V220" s="14">
        <v>9.9479422051652097E-2</v>
      </c>
      <c r="W220" s="14">
        <v>0.18998826870888699</v>
      </c>
      <c r="X220" s="14">
        <v>0.13080470082213599</v>
      </c>
      <c r="Y220" s="14">
        <v>0.13412379512953199</v>
      </c>
      <c r="Z220" s="14">
        <v>0.11224229252529599</v>
      </c>
      <c r="AA220" s="14">
        <v>0.213975614312199</v>
      </c>
      <c r="AB220" s="14">
        <v>9.3505223998666107E-2</v>
      </c>
      <c r="AC220" s="14">
        <v>7.9968890851809402E-2</v>
      </c>
      <c r="AD220" s="14">
        <v>6.0414122116176201E-2</v>
      </c>
      <c r="AE220" s="14"/>
      <c r="AF220" s="14">
        <v>0.104488264957737</v>
      </c>
      <c r="AG220" s="14">
        <v>0.17281824236708801</v>
      </c>
      <c r="AH220" s="14">
        <v>0.12158061685903999</v>
      </c>
      <c r="AI220" s="14">
        <v>0.179375759275643</v>
      </c>
      <c r="AJ220" s="14">
        <v>0.17869808069632301</v>
      </c>
      <c r="AK220" s="14"/>
      <c r="AL220" s="14">
        <v>0.151174849133248</v>
      </c>
      <c r="AM220" s="14">
        <v>0.129173538496305</v>
      </c>
      <c r="AN220" s="14">
        <v>0.193295262206157</v>
      </c>
      <c r="AO220" s="14"/>
      <c r="AP220" s="14">
        <v>0.154944662175766</v>
      </c>
      <c r="AQ220" s="14">
        <v>0.147452160855752</v>
      </c>
      <c r="AR220" s="14"/>
      <c r="AS220" s="14">
        <v>0.13986381409698001</v>
      </c>
      <c r="AT220" s="14">
        <v>0.16427893008986499</v>
      </c>
      <c r="AU220" s="14"/>
      <c r="AV220" s="14">
        <v>0.14449718839352299</v>
      </c>
      <c r="AW220" s="14">
        <v>0.151291429211558</v>
      </c>
      <c r="AX220" s="14"/>
      <c r="AY220" s="14">
        <v>0.14561175901075599</v>
      </c>
      <c r="AZ220" s="14">
        <v>0.20391297024549301</v>
      </c>
      <c r="BA220" s="14"/>
      <c r="BB220" s="14">
        <v>0.13745907481705799</v>
      </c>
      <c r="BC220" s="14">
        <v>0.19660192196439799</v>
      </c>
    </row>
    <row r="221" spans="2:55" x14ac:dyDescent="0.35">
      <c r="B221" t="s">
        <v>139</v>
      </c>
      <c r="C221" s="14">
        <v>0.13967607750509001</v>
      </c>
      <c r="D221" s="14">
        <v>0.16165951591297201</v>
      </c>
      <c r="E221" s="14">
        <v>0.116617081445217</v>
      </c>
      <c r="F221" s="14"/>
      <c r="G221" s="14">
        <v>0.15463073156360099</v>
      </c>
      <c r="H221" s="14">
        <v>0.163352312445117</v>
      </c>
      <c r="I221" s="14">
        <v>0.13317795306486099</v>
      </c>
      <c r="J221" s="14">
        <v>0.10983362893250199</v>
      </c>
      <c r="K221" s="14">
        <v>0.13162808067550999</v>
      </c>
      <c r="L221" s="14">
        <v>0.145358353581965</v>
      </c>
      <c r="M221" s="14"/>
      <c r="N221" s="14">
        <v>0.18203476107472299</v>
      </c>
      <c r="O221" s="14">
        <v>0.12920130507543801</v>
      </c>
      <c r="P221" s="14">
        <v>0.110937536762564</v>
      </c>
      <c r="Q221" s="14">
        <v>0.127102792959565</v>
      </c>
      <c r="R221" s="14"/>
      <c r="S221" s="14">
        <v>0.168973144503901</v>
      </c>
      <c r="T221" s="14">
        <v>0.144412729121492</v>
      </c>
      <c r="U221" s="14">
        <v>0.101091262770344</v>
      </c>
      <c r="V221" s="14">
        <v>0.120584607093563</v>
      </c>
      <c r="W221" s="14">
        <v>0.158275269487794</v>
      </c>
      <c r="X221" s="14">
        <v>0.18393666458962801</v>
      </c>
      <c r="Y221" s="14">
        <v>9.7897450663510396E-2</v>
      </c>
      <c r="Z221" s="14">
        <v>0.18063321474322</v>
      </c>
      <c r="AA221" s="14">
        <v>0.13051926391956301</v>
      </c>
      <c r="AB221" s="14">
        <v>0.108068920487722</v>
      </c>
      <c r="AC221" s="14">
        <v>0.14127910098631399</v>
      </c>
      <c r="AD221" s="14">
        <v>0.148506037093734</v>
      </c>
      <c r="AE221" s="14"/>
      <c r="AF221" s="14">
        <v>0.12473776314367099</v>
      </c>
      <c r="AG221" s="14">
        <v>0.16974944677293999</v>
      </c>
      <c r="AH221" s="14">
        <v>0.158072166616507</v>
      </c>
      <c r="AI221" s="14">
        <v>6.0093799448272298E-2</v>
      </c>
      <c r="AJ221" s="14">
        <v>0.26175225870464702</v>
      </c>
      <c r="AK221" s="14"/>
      <c r="AL221" s="14">
        <v>0.13232563879272799</v>
      </c>
      <c r="AM221" s="14">
        <v>0.20652777951023099</v>
      </c>
      <c r="AN221" s="14">
        <v>0.12697834343190401</v>
      </c>
      <c r="AO221" s="14"/>
      <c r="AP221" s="14">
        <v>0.124866003476967</v>
      </c>
      <c r="AQ221" s="14">
        <v>0.15068541354898399</v>
      </c>
      <c r="AR221" s="14"/>
      <c r="AS221" s="14">
        <v>0.14697366643278101</v>
      </c>
      <c r="AT221" s="14">
        <v>0.127045531009609</v>
      </c>
      <c r="AU221" s="14"/>
      <c r="AV221" s="14">
        <v>0.20640619257557499</v>
      </c>
      <c r="AW221" s="14">
        <v>0.117415285325509</v>
      </c>
      <c r="AX221" s="14"/>
      <c r="AY221" s="14">
        <v>0.14711405682433101</v>
      </c>
      <c r="AZ221" s="14">
        <v>9.6085862540869205E-2</v>
      </c>
      <c r="BA221" s="14"/>
      <c r="BB221" s="14">
        <v>0.153764441899676</v>
      </c>
      <c r="BC221" s="14">
        <v>0.101088220518667</v>
      </c>
    </row>
    <row r="222" spans="2:55" x14ac:dyDescent="0.35">
      <c r="B222" t="s">
        <v>140</v>
      </c>
      <c r="C222" s="14">
        <v>0.123179342902316</v>
      </c>
      <c r="D222" s="14">
        <v>0.100872656501486</v>
      </c>
      <c r="E222" s="14">
        <v>0.144337095052397</v>
      </c>
      <c r="F222" s="14"/>
      <c r="G222" s="14">
        <v>0.104192839537899</v>
      </c>
      <c r="H222" s="14">
        <v>0.12276101445316601</v>
      </c>
      <c r="I222" s="14">
        <v>0.10411540301224401</v>
      </c>
      <c r="J222" s="14">
        <v>0.13487260592234299</v>
      </c>
      <c r="K222" s="14">
        <v>0.133391857662503</v>
      </c>
      <c r="L222" s="14">
        <v>0.135232047401533</v>
      </c>
      <c r="M222" s="14"/>
      <c r="N222" s="14">
        <v>0.14391407668840001</v>
      </c>
      <c r="O222" s="14">
        <v>0.13526851440120999</v>
      </c>
      <c r="P222" s="14">
        <v>0.100545123830646</v>
      </c>
      <c r="Q222" s="14">
        <v>0.10909474063894101</v>
      </c>
      <c r="R222" s="14"/>
      <c r="S222" s="14">
        <v>8.1813005617437803E-2</v>
      </c>
      <c r="T222" s="14">
        <v>0.103222558055724</v>
      </c>
      <c r="U222" s="14">
        <v>0.185330068100338</v>
      </c>
      <c r="V222" s="14">
        <v>0.16013059218577499</v>
      </c>
      <c r="W222" s="14">
        <v>0.101381776448376</v>
      </c>
      <c r="X222" s="14">
        <v>0.145851658567308</v>
      </c>
      <c r="Y222" s="14">
        <v>0.11339384308323899</v>
      </c>
      <c r="Z222" s="14">
        <v>0.11019392018371101</v>
      </c>
      <c r="AA222" s="14">
        <v>0.100325226733814</v>
      </c>
      <c r="AB222" s="14">
        <v>0.14186824446010701</v>
      </c>
      <c r="AC222" s="14">
        <v>0.16503015543869701</v>
      </c>
      <c r="AD222" s="14">
        <v>0.11097033750110399</v>
      </c>
      <c r="AE222" s="14"/>
      <c r="AF222" s="14">
        <v>0.142931297216949</v>
      </c>
      <c r="AG222" s="14">
        <v>0.127219267893454</v>
      </c>
      <c r="AH222" s="14">
        <v>0.170327601071735</v>
      </c>
      <c r="AI222" s="14">
        <v>0.112211486371027</v>
      </c>
      <c r="AJ222" s="14">
        <v>7.3757511514421198E-2</v>
      </c>
      <c r="AK222" s="14"/>
      <c r="AL222" s="14">
        <v>0.117083446738387</v>
      </c>
      <c r="AM222" s="14">
        <v>0.165421221878057</v>
      </c>
      <c r="AN222" s="14">
        <v>0.136005014116034</v>
      </c>
      <c r="AO222" s="14"/>
      <c r="AP222" s="14">
        <v>0.112788750335006</v>
      </c>
      <c r="AQ222" s="14">
        <v>0.13381417720209299</v>
      </c>
      <c r="AR222" s="14"/>
      <c r="AS222" s="14">
        <v>0.12272024644481901</v>
      </c>
      <c r="AT222" s="14">
        <v>0.12788022914639799</v>
      </c>
      <c r="AU222" s="14"/>
      <c r="AV222" s="14">
        <v>0.12785476915362601</v>
      </c>
      <c r="AW222" s="14">
        <v>0.124153014345308</v>
      </c>
      <c r="AX222" s="14"/>
      <c r="AY222" s="14">
        <v>0.12673887194495101</v>
      </c>
      <c r="AZ222" s="14">
        <v>0.113595906828054</v>
      </c>
      <c r="BA222" s="14"/>
      <c r="BB222" s="14">
        <v>0.126839808055453</v>
      </c>
      <c r="BC222" s="14">
        <v>9.0260605719150594E-2</v>
      </c>
    </row>
    <row r="223" spans="2:55" x14ac:dyDescent="0.35">
      <c r="B223" t="s">
        <v>141</v>
      </c>
      <c r="C223" s="14">
        <v>0.11462321534160599</v>
      </c>
      <c r="D223" s="14">
        <v>0.102977621793669</v>
      </c>
      <c r="E223" s="14">
        <v>0.12633217161542501</v>
      </c>
      <c r="F223" s="14"/>
      <c r="G223" s="14">
        <v>0.113604987331376</v>
      </c>
      <c r="H223" s="14">
        <v>0.12700337535546899</v>
      </c>
      <c r="I223" s="14">
        <v>0.13948843727659099</v>
      </c>
      <c r="J223" s="14">
        <v>0.117177273730382</v>
      </c>
      <c r="K223" s="14">
        <v>7.5678447939382096E-2</v>
      </c>
      <c r="L223" s="14">
        <v>0.10898634464994</v>
      </c>
      <c r="M223" s="14"/>
      <c r="N223" s="14">
        <v>0.12761506194533401</v>
      </c>
      <c r="O223" s="14">
        <v>0.13274195057709501</v>
      </c>
      <c r="P223" s="14">
        <v>8.7784293499834007E-2</v>
      </c>
      <c r="Q223" s="14">
        <v>0.106254676736127</v>
      </c>
      <c r="R223" s="14"/>
      <c r="S223" s="14">
        <v>9.79503597087793E-2</v>
      </c>
      <c r="T223" s="14">
        <v>9.8049114598605297E-2</v>
      </c>
      <c r="U223" s="14">
        <v>0.12372635089608</v>
      </c>
      <c r="V223" s="14">
        <v>6.0090074680437103E-2</v>
      </c>
      <c r="W223" s="14">
        <v>0.116132461668394</v>
      </c>
      <c r="X223" s="14">
        <v>0.13645404464020999</v>
      </c>
      <c r="Y223" s="14">
        <v>0.14771183486733799</v>
      </c>
      <c r="Z223" s="14">
        <v>0.17071458708156001</v>
      </c>
      <c r="AA223" s="14">
        <v>0.164508286129849</v>
      </c>
      <c r="AB223" s="14">
        <v>0.109533070256065</v>
      </c>
      <c r="AC223" s="14">
        <v>7.8518037702504803E-2</v>
      </c>
      <c r="AD223" s="14">
        <v>6.3959192035316498E-2</v>
      </c>
      <c r="AE223" s="14"/>
      <c r="AF223" s="14">
        <v>0.107672989479893</v>
      </c>
      <c r="AG223" s="14">
        <v>0.13020344326738201</v>
      </c>
      <c r="AH223" s="14">
        <v>9.4884478819793006E-2</v>
      </c>
      <c r="AI223" s="14">
        <v>8.7557040894281096E-2</v>
      </c>
      <c r="AJ223" s="14">
        <v>0.24324053754167399</v>
      </c>
      <c r="AK223" s="14"/>
      <c r="AL223" s="14">
        <v>0.11888524811659899</v>
      </c>
      <c r="AM223" s="14">
        <v>8.5851952473131904E-2</v>
      </c>
      <c r="AN223" s="14">
        <v>0.104306332650174</v>
      </c>
      <c r="AO223" s="14"/>
      <c r="AP223" s="14">
        <v>0.100609900415215</v>
      </c>
      <c r="AQ223" s="14">
        <v>0.12882877556891201</v>
      </c>
      <c r="AR223" s="14"/>
      <c r="AS223" s="14">
        <v>0.106924363471621</v>
      </c>
      <c r="AT223" s="14">
        <v>0.12855426927199201</v>
      </c>
      <c r="AU223" s="14"/>
      <c r="AV223" s="14">
        <v>0.11908315459138499</v>
      </c>
      <c r="AW223" s="14">
        <v>0.113084809726838</v>
      </c>
      <c r="AX223" s="14"/>
      <c r="AY223" s="14">
        <v>0.11470706505711301</v>
      </c>
      <c r="AZ223" s="14">
        <v>0.108338420142765</v>
      </c>
      <c r="BA223" s="14"/>
      <c r="BB223" s="14">
        <v>0.117789028537974</v>
      </c>
      <c r="BC223" s="14">
        <v>0.10614486350201401</v>
      </c>
    </row>
    <row r="224" spans="2:55" x14ac:dyDescent="0.35">
      <c r="B224" t="s">
        <v>142</v>
      </c>
      <c r="C224" s="14">
        <v>9.8356414624642396E-2</v>
      </c>
      <c r="D224" s="14">
        <v>9.43577926056135E-2</v>
      </c>
      <c r="E224" s="14">
        <v>0.10255043521799501</v>
      </c>
      <c r="F224" s="14"/>
      <c r="G224" s="14">
        <v>0.12655703510219399</v>
      </c>
      <c r="H224" s="14">
        <v>9.3178190207462902E-2</v>
      </c>
      <c r="I224" s="14">
        <v>0.13963848685764499</v>
      </c>
      <c r="J224" s="14">
        <v>9.6383165776822696E-2</v>
      </c>
      <c r="K224" s="14">
        <v>6.3190733297642701E-2</v>
      </c>
      <c r="L224" s="14">
        <v>7.5546614655738906E-2</v>
      </c>
      <c r="M224" s="14"/>
      <c r="N224" s="14">
        <v>7.9136339993430699E-2</v>
      </c>
      <c r="O224" s="14">
        <v>9.3779562471686603E-2</v>
      </c>
      <c r="P224" s="14">
        <v>0.105235364103198</v>
      </c>
      <c r="Q224" s="14">
        <v>0.118601194325877</v>
      </c>
      <c r="R224" s="14"/>
      <c r="S224" s="14">
        <v>0.121456577907033</v>
      </c>
      <c r="T224" s="14">
        <v>6.7396782929809496E-2</v>
      </c>
      <c r="U224" s="14">
        <v>0.115709205286817</v>
      </c>
      <c r="V224" s="14">
        <v>8.0886379559891405E-2</v>
      </c>
      <c r="W224" s="14">
        <v>7.6266739199174302E-2</v>
      </c>
      <c r="X224" s="14">
        <v>7.3504841846244104E-2</v>
      </c>
      <c r="Y224" s="14">
        <v>9.1159352962087103E-2</v>
      </c>
      <c r="Z224" s="14">
        <v>0.125552266999821</v>
      </c>
      <c r="AA224" s="14">
        <v>0.100069025763831</v>
      </c>
      <c r="AB224" s="14">
        <v>0.111643004014154</v>
      </c>
      <c r="AC224" s="14">
        <v>0.120421909329555</v>
      </c>
      <c r="AD224" s="14">
        <v>0.15605735509596899</v>
      </c>
      <c r="AE224" s="14"/>
      <c r="AF224" s="14">
        <v>6.1044371984359601E-2</v>
      </c>
      <c r="AG224" s="14">
        <v>0.115972249963897</v>
      </c>
      <c r="AH224" s="14">
        <v>0.103548762998723</v>
      </c>
      <c r="AI224" s="14">
        <v>9.7182745309036797E-2</v>
      </c>
      <c r="AJ224" s="14">
        <v>0.14193931125870099</v>
      </c>
      <c r="AK224" s="14"/>
      <c r="AL224" s="14">
        <v>0.100075326494463</v>
      </c>
      <c r="AM224" s="14">
        <v>0.110029004376492</v>
      </c>
      <c r="AN224" s="14">
        <v>5.30098081087731E-2</v>
      </c>
      <c r="AO224" s="14"/>
      <c r="AP224" s="14">
        <v>0.104378900051054</v>
      </c>
      <c r="AQ224" s="14">
        <v>9.1762197692524902E-2</v>
      </c>
      <c r="AR224" s="14"/>
      <c r="AS224" s="14">
        <v>9.1451630435057593E-2</v>
      </c>
      <c r="AT224" s="14">
        <v>0.11048625918449501</v>
      </c>
      <c r="AU224" s="14"/>
      <c r="AV224" s="14">
        <v>0.100234431517345</v>
      </c>
      <c r="AW224" s="14">
        <v>9.92095700658365E-2</v>
      </c>
      <c r="AX224" s="14"/>
      <c r="AY224" s="14">
        <v>8.1012271572520098E-2</v>
      </c>
      <c r="AZ224" s="14">
        <v>0.182480447140801</v>
      </c>
      <c r="BA224" s="14"/>
      <c r="BB224" s="14">
        <v>7.6150662149628096E-2</v>
      </c>
      <c r="BC224" s="14">
        <v>0.173902962501985</v>
      </c>
    </row>
    <row r="225" spans="2:55" x14ac:dyDescent="0.35">
      <c r="B225" t="s">
        <v>143</v>
      </c>
      <c r="C225" s="14">
        <v>7.2705739631751698E-2</v>
      </c>
      <c r="D225" s="14">
        <v>8.7094758691900906E-2</v>
      </c>
      <c r="E225" s="14">
        <v>5.8869233804265002E-2</v>
      </c>
      <c r="F225" s="14"/>
      <c r="G225" s="14">
        <v>0.10839830986086001</v>
      </c>
      <c r="H225" s="14">
        <v>9.3132214019382098E-2</v>
      </c>
      <c r="I225" s="14">
        <v>9.7455408849519004E-2</v>
      </c>
      <c r="J225" s="14">
        <v>6.1575238501625801E-2</v>
      </c>
      <c r="K225" s="14">
        <v>2.68312196376027E-2</v>
      </c>
      <c r="L225" s="14">
        <v>5.2058798472083397E-2</v>
      </c>
      <c r="M225" s="14"/>
      <c r="N225" s="14">
        <v>9.0272825494302905E-2</v>
      </c>
      <c r="O225" s="14">
        <v>8.2111711617494906E-2</v>
      </c>
      <c r="P225" s="14">
        <v>6.4908996283026599E-2</v>
      </c>
      <c r="Q225" s="14">
        <v>5.1391092607406902E-2</v>
      </c>
      <c r="R225" s="14"/>
      <c r="S225" s="14">
        <v>0.106974255443648</v>
      </c>
      <c r="T225" s="14">
        <v>4.7080473571525297E-2</v>
      </c>
      <c r="U225" s="14">
        <v>7.6972795593524199E-2</v>
      </c>
      <c r="V225" s="14">
        <v>4.2273823116320698E-2</v>
      </c>
      <c r="W225" s="14">
        <v>8.6275854609057206E-2</v>
      </c>
      <c r="X225" s="14">
        <v>8.2970646046473695E-2</v>
      </c>
      <c r="Y225" s="14">
        <v>7.6187408791113104E-2</v>
      </c>
      <c r="Z225" s="14">
        <v>6.9963157939201104E-2</v>
      </c>
      <c r="AA225" s="14">
        <v>6.6776214783290697E-2</v>
      </c>
      <c r="AB225" s="14">
        <v>9.5739457467038699E-2</v>
      </c>
      <c r="AC225" s="14">
        <v>4.3580420475685097E-2</v>
      </c>
      <c r="AD225" s="14">
        <v>3.7505485237680602E-2</v>
      </c>
      <c r="AE225" s="14"/>
      <c r="AF225" s="14">
        <v>8.3838774145198997E-2</v>
      </c>
      <c r="AG225" s="14">
        <v>7.9185874680378202E-2</v>
      </c>
      <c r="AH225" s="14">
        <v>4.8137552844067899E-2</v>
      </c>
      <c r="AI225" s="14">
        <v>4.7772346369381997E-2</v>
      </c>
      <c r="AJ225" s="14">
        <v>0.120095472437005</v>
      </c>
      <c r="AK225" s="14"/>
      <c r="AL225" s="14">
        <v>6.6250816072945196E-2</v>
      </c>
      <c r="AM225" s="14">
        <v>0.12664655034087199</v>
      </c>
      <c r="AN225" s="14">
        <v>6.9988528428560404E-2</v>
      </c>
      <c r="AO225" s="14"/>
      <c r="AP225" s="14">
        <v>8.9103271960370406E-2</v>
      </c>
      <c r="AQ225" s="14">
        <v>5.7296394995043298E-2</v>
      </c>
      <c r="AR225" s="14"/>
      <c r="AS225" s="14">
        <v>8.6028679002676606E-2</v>
      </c>
      <c r="AT225" s="14">
        <v>5.4865427182424702E-2</v>
      </c>
      <c r="AU225" s="14"/>
      <c r="AV225" s="14">
        <v>0.10841276016818099</v>
      </c>
      <c r="AW225" s="14">
        <v>6.0595452744313903E-2</v>
      </c>
      <c r="AX225" s="14"/>
      <c r="AY225" s="14">
        <v>7.9567599329252406E-2</v>
      </c>
      <c r="AZ225" s="14">
        <v>5.1170962075250799E-2</v>
      </c>
      <c r="BA225" s="14"/>
      <c r="BB225" s="14">
        <v>7.9668408884420894E-2</v>
      </c>
      <c r="BC225" s="14">
        <v>5.6175522718343897E-2</v>
      </c>
    </row>
    <row r="226" spans="2:55" x14ac:dyDescent="0.35">
      <c r="B226" t="s">
        <v>144</v>
      </c>
      <c r="C226" s="14">
        <v>6.3804998406665495E-2</v>
      </c>
      <c r="D226" s="14">
        <v>7.2102247196692698E-2</v>
      </c>
      <c r="E226" s="14">
        <v>5.5890745318067703E-2</v>
      </c>
      <c r="F226" s="14"/>
      <c r="G226" s="14">
        <v>0.101239575960267</v>
      </c>
      <c r="H226" s="14">
        <v>0.113821212340245</v>
      </c>
      <c r="I226" s="14">
        <v>7.1139278704255002E-2</v>
      </c>
      <c r="J226" s="14">
        <v>5.1370308767506798E-2</v>
      </c>
      <c r="K226" s="14">
        <v>3.3147243748903203E-2</v>
      </c>
      <c r="L226" s="14">
        <v>2.2801867959525799E-2</v>
      </c>
      <c r="M226" s="14"/>
      <c r="N226" s="14">
        <v>5.0947466244700902E-2</v>
      </c>
      <c r="O226" s="14">
        <v>7.3198350924311206E-2</v>
      </c>
      <c r="P226" s="14">
        <v>7.3683648171633503E-2</v>
      </c>
      <c r="Q226" s="14">
        <v>5.9744905752050798E-2</v>
      </c>
      <c r="R226" s="14"/>
      <c r="S226" s="14">
        <v>0.100342305259399</v>
      </c>
      <c r="T226" s="14">
        <v>3.9509099663301697E-2</v>
      </c>
      <c r="U226" s="14">
        <v>5.3875974566960999E-2</v>
      </c>
      <c r="V226" s="14">
        <v>6.4385964751626806E-2</v>
      </c>
      <c r="W226" s="14">
        <v>6.6350773133240698E-2</v>
      </c>
      <c r="X226" s="14">
        <v>0.10157397344463499</v>
      </c>
      <c r="Y226" s="14">
        <v>4.8417191775509197E-2</v>
      </c>
      <c r="Z226" s="14">
        <v>7.5790779459800603E-2</v>
      </c>
      <c r="AA226" s="14">
        <v>6.7114723292494294E-2</v>
      </c>
      <c r="AB226" s="14">
        <v>4.4907990592793101E-2</v>
      </c>
      <c r="AC226" s="14">
        <v>3.1318345478818503E-2</v>
      </c>
      <c r="AD226" s="14">
        <v>2.8373515065928001E-2</v>
      </c>
      <c r="AE226" s="14"/>
      <c r="AF226" s="14">
        <v>6.5198754844397397E-2</v>
      </c>
      <c r="AG226" s="14">
        <v>6.9119558406568901E-2</v>
      </c>
      <c r="AH226" s="14">
        <v>6.1961999106192697E-2</v>
      </c>
      <c r="AI226" s="14">
        <v>6.2806614231485799E-2</v>
      </c>
      <c r="AJ226" s="14">
        <v>8.3133454731685999E-2</v>
      </c>
      <c r="AK226" s="14"/>
      <c r="AL226" s="14">
        <v>5.8798016368797397E-2</v>
      </c>
      <c r="AM226" s="14">
        <v>0.12147274735722</v>
      </c>
      <c r="AN226" s="14">
        <v>3.3693038277599098E-2</v>
      </c>
      <c r="AO226" s="14"/>
      <c r="AP226" s="14">
        <v>8.0017718951639505E-2</v>
      </c>
      <c r="AQ226" s="14">
        <v>5.1429501265146498E-2</v>
      </c>
      <c r="AR226" s="14"/>
      <c r="AS226" s="14">
        <v>7.4151577340766994E-2</v>
      </c>
      <c r="AT226" s="14">
        <v>5.1604429658375903E-2</v>
      </c>
      <c r="AU226" s="14"/>
      <c r="AV226" s="14">
        <v>8.5599441564469997E-2</v>
      </c>
      <c r="AW226" s="14">
        <v>5.6839658576189098E-2</v>
      </c>
      <c r="AX226" s="14"/>
      <c r="AY226" s="14">
        <v>6.8477661908532605E-2</v>
      </c>
      <c r="AZ226" s="14">
        <v>3.61529889759531E-2</v>
      </c>
      <c r="BA226" s="14"/>
      <c r="BB226" s="14">
        <v>6.7185047654897606E-2</v>
      </c>
      <c r="BC226" s="14">
        <v>6.3430540999740895E-2</v>
      </c>
    </row>
    <row r="227" spans="2:55" x14ac:dyDescent="0.35">
      <c r="B227" t="s">
        <v>145</v>
      </c>
      <c r="C227" s="14">
        <v>6.3415318703880605E-2</v>
      </c>
      <c r="D227" s="14">
        <v>6.2044326175843302E-2</v>
      </c>
      <c r="E227" s="14">
        <v>6.4940694515592895E-2</v>
      </c>
      <c r="F227" s="14"/>
      <c r="G227" s="14">
        <v>6.9013764775325906E-2</v>
      </c>
      <c r="H227" s="14">
        <v>9.1562715799874406E-2</v>
      </c>
      <c r="I227" s="14">
        <v>9.2724690377740102E-2</v>
      </c>
      <c r="J227" s="14">
        <v>6.6549536969825795E-2</v>
      </c>
      <c r="K227" s="14">
        <v>1.84933404772709E-2</v>
      </c>
      <c r="L227" s="14">
        <v>4.0415143844216898E-2</v>
      </c>
      <c r="M227" s="14"/>
      <c r="N227" s="14">
        <v>8.9453253827195198E-2</v>
      </c>
      <c r="O227" s="14">
        <v>6.16046316541176E-2</v>
      </c>
      <c r="P227" s="14">
        <v>5.5961750612197797E-2</v>
      </c>
      <c r="Q227" s="14">
        <v>4.2313373268601101E-2</v>
      </c>
      <c r="R227" s="14"/>
      <c r="S227" s="14">
        <v>7.9314979214352502E-2</v>
      </c>
      <c r="T227" s="14">
        <v>2.9621021885393398E-2</v>
      </c>
      <c r="U227" s="14">
        <v>6.5036727872003194E-2</v>
      </c>
      <c r="V227" s="14">
        <v>5.6171306549297098E-2</v>
      </c>
      <c r="W227" s="14">
        <v>5.5974831581650099E-2</v>
      </c>
      <c r="X227" s="14">
        <v>7.4997929364478702E-2</v>
      </c>
      <c r="Y227" s="14">
        <v>7.6208966144715007E-2</v>
      </c>
      <c r="Z227" s="14">
        <v>0.12931675788451599</v>
      </c>
      <c r="AA227" s="14">
        <v>6.5186179125221802E-2</v>
      </c>
      <c r="AB227" s="14">
        <v>3.9972973928162903E-2</v>
      </c>
      <c r="AC227" s="14">
        <v>3.6664569336875001E-2</v>
      </c>
      <c r="AD227" s="14">
        <v>0.12127037439159299</v>
      </c>
      <c r="AE227" s="14"/>
      <c r="AF227" s="14">
        <v>6.6693903860736703E-2</v>
      </c>
      <c r="AG227" s="14">
        <v>7.6526312435159102E-2</v>
      </c>
      <c r="AH227" s="14">
        <v>3.5126116711414503E-2</v>
      </c>
      <c r="AI227" s="14">
        <v>4.9106984545076199E-2</v>
      </c>
      <c r="AJ227" s="14">
        <v>0.110000053209993</v>
      </c>
      <c r="AK227" s="14"/>
      <c r="AL227" s="14">
        <v>6.0781763500814601E-2</v>
      </c>
      <c r="AM227" s="14">
        <v>0.112304803394424</v>
      </c>
      <c r="AN227" s="14">
        <v>1.4740762702123E-2</v>
      </c>
      <c r="AO227" s="14"/>
      <c r="AP227" s="14">
        <v>5.3632474590741601E-2</v>
      </c>
      <c r="AQ227" s="14">
        <v>7.1413450105400303E-2</v>
      </c>
      <c r="AR227" s="14"/>
      <c r="AS227" s="14">
        <v>7.0768157293473993E-2</v>
      </c>
      <c r="AT227" s="14">
        <v>5.2692236733410502E-2</v>
      </c>
      <c r="AU227" s="14"/>
      <c r="AV227" s="14">
        <v>7.9449937688812297E-2</v>
      </c>
      <c r="AW227" s="14">
        <v>5.7393187515629197E-2</v>
      </c>
      <c r="AX227" s="14"/>
      <c r="AY227" s="14">
        <v>7.5543940451777605E-2</v>
      </c>
      <c r="AZ227" s="14">
        <v>3.6848601350336997E-2</v>
      </c>
      <c r="BA227" s="14"/>
      <c r="BB227" s="14">
        <v>7.2319626733628906E-2</v>
      </c>
      <c r="BC227" s="14">
        <v>3.1349459310606002E-2</v>
      </c>
    </row>
    <row r="228" spans="2:55" x14ac:dyDescent="0.35">
      <c r="B228" t="s">
        <v>146</v>
      </c>
      <c r="C228" s="14">
        <v>3.83047748437376E-2</v>
      </c>
      <c r="D228" s="14">
        <v>4.0593811719746298E-2</v>
      </c>
      <c r="E228" s="14">
        <v>3.6182327793371903E-2</v>
      </c>
      <c r="F228" s="14"/>
      <c r="G228" s="14">
        <v>4.4221617830742403E-2</v>
      </c>
      <c r="H228" s="14">
        <v>6.9915360413510499E-2</v>
      </c>
      <c r="I228" s="14">
        <v>5.4717268210681798E-2</v>
      </c>
      <c r="J228" s="14">
        <v>3.5551816002715599E-2</v>
      </c>
      <c r="K228" s="14">
        <v>1.51585778416778E-2</v>
      </c>
      <c r="L228" s="14">
        <v>1.29300247281654E-2</v>
      </c>
      <c r="M228" s="14"/>
      <c r="N228" s="14">
        <v>4.2498587206831001E-2</v>
      </c>
      <c r="O228" s="14">
        <v>3.4261557698599003E-2</v>
      </c>
      <c r="P228" s="14">
        <v>3.3719069009423598E-2</v>
      </c>
      <c r="Q228" s="14">
        <v>4.2315636736162197E-2</v>
      </c>
      <c r="R228" s="14"/>
      <c r="S228" s="14">
        <v>4.8026211373999698E-2</v>
      </c>
      <c r="T228" s="14">
        <v>3.5560802145559602E-2</v>
      </c>
      <c r="U228" s="14">
        <v>5.4579857941056999E-2</v>
      </c>
      <c r="V228" s="14">
        <v>4.2749739315453797E-2</v>
      </c>
      <c r="W228" s="14">
        <v>3.8120583818334303E-2</v>
      </c>
      <c r="X228" s="14">
        <v>3.3701787798811403E-2</v>
      </c>
      <c r="Y228" s="14">
        <v>1.9406725481223599E-2</v>
      </c>
      <c r="Z228" s="14">
        <v>3.7305934197783899E-2</v>
      </c>
      <c r="AA228" s="14">
        <v>2.5496086051443E-2</v>
      </c>
      <c r="AB228" s="14">
        <v>3.7431085242572201E-2</v>
      </c>
      <c r="AC228" s="14">
        <v>3.6017040352093702E-2</v>
      </c>
      <c r="AD228" s="14">
        <v>6.7286436487215801E-2</v>
      </c>
      <c r="AE228" s="14"/>
      <c r="AF228" s="14">
        <v>2.4249434006867701E-2</v>
      </c>
      <c r="AG228" s="14">
        <v>5.0379642940756801E-2</v>
      </c>
      <c r="AH228" s="14">
        <v>2.8141963127251601E-2</v>
      </c>
      <c r="AI228" s="14">
        <v>3.8774335713761703E-2</v>
      </c>
      <c r="AJ228" s="14">
        <v>5.0181144565194298E-2</v>
      </c>
      <c r="AK228" s="14"/>
      <c r="AL228" s="14">
        <v>3.4889189898287598E-2</v>
      </c>
      <c r="AM228" s="14">
        <v>7.5456584310950994E-2</v>
      </c>
      <c r="AN228" s="14">
        <v>2.16333455456377E-2</v>
      </c>
      <c r="AO228" s="14"/>
      <c r="AP228" s="14">
        <v>4.4791247578721098E-2</v>
      </c>
      <c r="AQ228" s="14">
        <v>3.1073747124522998E-2</v>
      </c>
      <c r="AR228" s="14"/>
      <c r="AS228" s="14">
        <v>4.73572606706993E-2</v>
      </c>
      <c r="AT228" s="14">
        <v>2.4976085619116298E-2</v>
      </c>
      <c r="AU228" s="14"/>
      <c r="AV228" s="14">
        <v>4.4117542361898701E-2</v>
      </c>
      <c r="AW228" s="14">
        <v>3.5047394801226803E-2</v>
      </c>
      <c r="AX228" s="14"/>
      <c r="AY228" s="14">
        <v>4.0650400025387098E-2</v>
      </c>
      <c r="AZ228" s="14">
        <v>4.0520686285845001E-2</v>
      </c>
      <c r="BA228" s="14"/>
      <c r="BB228" s="14">
        <v>4.2367448770766702E-2</v>
      </c>
      <c r="BC228" s="14">
        <v>1.8242578952185898E-2</v>
      </c>
    </row>
    <row r="229" spans="2:55" x14ac:dyDescent="0.35">
      <c r="B229" t="s">
        <v>129</v>
      </c>
      <c r="C229" s="14">
        <v>3.1452300890676903E-2</v>
      </c>
      <c r="D229" s="14">
        <v>3.2237080248119498E-2</v>
      </c>
      <c r="E229" s="14">
        <v>3.07785529260091E-2</v>
      </c>
      <c r="F229" s="14"/>
      <c r="G229" s="14">
        <v>1.7910484934088301E-2</v>
      </c>
      <c r="H229" s="14">
        <v>1.66032213064756E-2</v>
      </c>
      <c r="I229" s="14">
        <v>4.99133734439349E-2</v>
      </c>
      <c r="J229" s="14">
        <v>3.6290095785266901E-2</v>
      </c>
      <c r="K229" s="14">
        <v>1.8829183416668401E-2</v>
      </c>
      <c r="L229" s="14">
        <v>4.2087200768949E-2</v>
      </c>
      <c r="M229" s="14"/>
      <c r="N229" s="14">
        <v>2.3805294809668299E-2</v>
      </c>
      <c r="O229" s="14">
        <v>3.4642894895715801E-2</v>
      </c>
      <c r="P229" s="14">
        <v>4.5357522888052101E-2</v>
      </c>
      <c r="Q229" s="14">
        <v>2.4421177069753001E-2</v>
      </c>
      <c r="R229" s="14"/>
      <c r="S229" s="14">
        <v>1.7417294179761299E-2</v>
      </c>
      <c r="T229" s="14">
        <v>3.3870386660914902E-2</v>
      </c>
      <c r="U229" s="14">
        <v>2.5542014738682201E-2</v>
      </c>
      <c r="V229" s="14">
        <v>5.52127091374758E-2</v>
      </c>
      <c r="W229" s="14">
        <v>4.3905987703049501E-2</v>
      </c>
      <c r="X229" s="14">
        <v>3.11131013150374E-2</v>
      </c>
      <c r="Y229" s="14">
        <v>1.8376860437970498E-2</v>
      </c>
      <c r="Z229" s="14">
        <v>3.9614510499253498E-2</v>
      </c>
      <c r="AA229" s="14">
        <v>2.87471505367441E-2</v>
      </c>
      <c r="AB229" s="14">
        <v>1.06502763404964E-2</v>
      </c>
      <c r="AC229" s="14">
        <v>7.5149740329131395E-2</v>
      </c>
      <c r="AD229" s="14">
        <v>2.6149540290735102E-2</v>
      </c>
      <c r="AE229" s="14"/>
      <c r="AF229" s="14">
        <v>4.3780897355703598E-2</v>
      </c>
      <c r="AG229" s="14">
        <v>1.30663570946994E-2</v>
      </c>
      <c r="AH229" s="14">
        <v>3.7480804724987903E-2</v>
      </c>
      <c r="AI229" s="14">
        <v>2.5116903524204901E-2</v>
      </c>
      <c r="AJ229" s="14">
        <v>1.2703052806761501E-2</v>
      </c>
      <c r="AK229" s="14"/>
      <c r="AL229" s="14">
        <v>3.0244249787173199E-2</v>
      </c>
      <c r="AM229" s="14">
        <v>3.5256846698481798E-3</v>
      </c>
      <c r="AN229" s="14">
        <v>9.8220569898773299E-2</v>
      </c>
      <c r="AO229" s="14"/>
      <c r="AP229" s="14">
        <v>3.4461410042143599E-2</v>
      </c>
      <c r="AQ229" s="14">
        <v>2.99010421729872E-2</v>
      </c>
      <c r="AR229" s="14"/>
      <c r="AS229" s="14">
        <v>3.7692941887068898E-2</v>
      </c>
      <c r="AT229" s="14">
        <v>2.4389815125503801E-2</v>
      </c>
      <c r="AU229" s="14"/>
      <c r="AV229" s="14">
        <v>2.8067799188313199E-2</v>
      </c>
      <c r="AW229" s="14">
        <v>2.8937485356928999E-2</v>
      </c>
      <c r="AX229" s="14"/>
      <c r="AY229" s="14">
        <v>3.102281169661E-2</v>
      </c>
      <c r="AZ229" s="14">
        <v>2.6464453867942099E-2</v>
      </c>
      <c r="BA229" s="14"/>
      <c r="BB229" s="14">
        <v>3.0922820217300601E-2</v>
      </c>
      <c r="BC229" s="14">
        <v>2.8314339055829502E-2</v>
      </c>
    </row>
    <row r="230" spans="2:55" x14ac:dyDescent="0.35">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row>
    <row r="231" spans="2:55" x14ac:dyDescent="0.35">
      <c r="B231" s="6" t="s">
        <v>162</v>
      </c>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row>
    <row r="232" spans="2:55" x14ac:dyDescent="0.35">
      <c r="B232" s="21" t="s">
        <v>82</v>
      </c>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row>
    <row r="233" spans="2:55" x14ac:dyDescent="0.35">
      <c r="B233" t="s">
        <v>157</v>
      </c>
      <c r="C233" s="14">
        <v>0.45796845492534299</v>
      </c>
      <c r="D233" s="14">
        <v>0.43231800354182998</v>
      </c>
      <c r="E233" s="14">
        <v>0.48142016333592602</v>
      </c>
      <c r="F233" s="14"/>
      <c r="G233" s="14">
        <v>0.38410351309242002</v>
      </c>
      <c r="H233" s="14">
        <v>0.45628451339743897</v>
      </c>
      <c r="I233" s="14">
        <v>0.46383905691949501</v>
      </c>
      <c r="J233" s="14">
        <v>0.49660172121061102</v>
      </c>
      <c r="K233" s="14">
        <v>0.50900586742245701</v>
      </c>
      <c r="L233" s="14">
        <v>0.43779534696710298</v>
      </c>
      <c r="M233" s="14"/>
      <c r="N233" s="14">
        <v>0.458911711864599</v>
      </c>
      <c r="O233" s="14">
        <v>0.45425287812697002</v>
      </c>
      <c r="P233" s="14">
        <v>0.46633555253900999</v>
      </c>
      <c r="Q233" s="14">
        <v>0.45112084542820602</v>
      </c>
      <c r="R233" s="14"/>
      <c r="S233" s="14">
        <v>0.47467348835777901</v>
      </c>
      <c r="T233" s="14">
        <v>0.49834582238302599</v>
      </c>
      <c r="U233" s="14">
        <v>0.43147529847970401</v>
      </c>
      <c r="V233" s="14">
        <v>0.466679571288596</v>
      </c>
      <c r="W233" s="14">
        <v>0.40140138806525599</v>
      </c>
      <c r="X233" s="14">
        <v>0.44669285280675902</v>
      </c>
      <c r="Y233" s="14">
        <v>0.478950714609294</v>
      </c>
      <c r="Z233" s="14">
        <v>0.46816735871548198</v>
      </c>
      <c r="AA233" s="14">
        <v>0.469437856995363</v>
      </c>
      <c r="AB233" s="14">
        <v>0.43912476182537702</v>
      </c>
      <c r="AC233" s="14">
        <v>0.449278272174718</v>
      </c>
      <c r="AD233" s="14">
        <v>0.37528214309220898</v>
      </c>
      <c r="AE233" s="14"/>
      <c r="AF233" s="14">
        <v>0.45358325694439</v>
      </c>
      <c r="AG233" s="14">
        <v>0.485614436138329</v>
      </c>
      <c r="AH233" s="14">
        <v>0.52370508935214</v>
      </c>
      <c r="AI233" s="14">
        <v>0.435730251045096</v>
      </c>
      <c r="AJ233" s="14">
        <v>0.42733552187492702</v>
      </c>
      <c r="AK233" s="14"/>
      <c r="AL233" s="14">
        <v>0.45959050462550599</v>
      </c>
      <c r="AM233" s="14">
        <v>0.48614873326942298</v>
      </c>
      <c r="AN233" s="14">
        <v>0.38480411195401398</v>
      </c>
      <c r="AO233" s="14"/>
      <c r="AP233" s="14">
        <v>0.43531868942313401</v>
      </c>
      <c r="AQ233" s="14">
        <v>0.47484562977848499</v>
      </c>
      <c r="AR233" s="14"/>
      <c r="AS233" s="14">
        <v>0.44981040654323901</v>
      </c>
      <c r="AT233" s="14">
        <v>0.475387416780783</v>
      </c>
      <c r="AU233" s="14"/>
      <c r="AV233" s="14">
        <v>0.46235663580765102</v>
      </c>
      <c r="AW233" s="14">
        <v>0.459894846419379</v>
      </c>
      <c r="AX233" s="14"/>
      <c r="AY233" s="14">
        <v>0.46671342775105701</v>
      </c>
      <c r="AZ233" s="14">
        <v>0.46182332365483397</v>
      </c>
      <c r="BA233" s="14"/>
      <c r="BB233" s="14">
        <v>0.46985125975369901</v>
      </c>
      <c r="BC233" s="14">
        <v>0.452180236831763</v>
      </c>
    </row>
    <row r="234" spans="2:55" x14ac:dyDescent="0.35">
      <c r="B234" t="s">
        <v>158</v>
      </c>
      <c r="C234" s="14">
        <v>0.46913837501414501</v>
      </c>
      <c r="D234" s="14">
        <v>0.48840580788285598</v>
      </c>
      <c r="E234" s="14">
        <v>0.45170497811890897</v>
      </c>
      <c r="F234" s="14"/>
      <c r="G234" s="14">
        <v>0.478757974665181</v>
      </c>
      <c r="H234" s="14">
        <v>0.49240432478275997</v>
      </c>
      <c r="I234" s="14">
        <v>0.47131779860475698</v>
      </c>
      <c r="J234" s="14">
        <v>0.44729836483448199</v>
      </c>
      <c r="K234" s="14">
        <v>0.43522424591527398</v>
      </c>
      <c r="L234" s="14">
        <v>0.48247206242456703</v>
      </c>
      <c r="M234" s="14"/>
      <c r="N234" s="14">
        <v>0.48259251539504799</v>
      </c>
      <c r="O234" s="14">
        <v>0.48286682688656701</v>
      </c>
      <c r="P234" s="14">
        <v>0.45209044814886401</v>
      </c>
      <c r="Q234" s="14">
        <v>0.45708108081425702</v>
      </c>
      <c r="R234" s="14"/>
      <c r="S234" s="14">
        <v>0.41506706552397699</v>
      </c>
      <c r="T234" s="14">
        <v>0.452085317477951</v>
      </c>
      <c r="U234" s="14">
        <v>0.50672432885892704</v>
      </c>
      <c r="V234" s="14">
        <v>0.444094530043742</v>
      </c>
      <c r="W234" s="14">
        <v>0.50114401938730901</v>
      </c>
      <c r="X234" s="14">
        <v>0.50180238621997397</v>
      </c>
      <c r="Y234" s="14">
        <v>0.45617610223815502</v>
      </c>
      <c r="Z234" s="14">
        <v>0.48894179444241997</v>
      </c>
      <c r="AA234" s="14">
        <v>0.47332139298293902</v>
      </c>
      <c r="AB234" s="14">
        <v>0.50738952168968499</v>
      </c>
      <c r="AC234" s="14">
        <v>0.45282218061430302</v>
      </c>
      <c r="AD234" s="14">
        <v>0.502719646923383</v>
      </c>
      <c r="AE234" s="14"/>
      <c r="AF234" s="14">
        <v>0.46638377375768902</v>
      </c>
      <c r="AG234" s="14">
        <v>0.45378217135578702</v>
      </c>
      <c r="AH234" s="14">
        <v>0.411304796847906</v>
      </c>
      <c r="AI234" s="14">
        <v>0.50307779298161104</v>
      </c>
      <c r="AJ234" s="14">
        <v>0.52894209105790702</v>
      </c>
      <c r="AK234" s="14"/>
      <c r="AL234" s="14">
        <v>0.47196988949536001</v>
      </c>
      <c r="AM234" s="14">
        <v>0.43575527841936901</v>
      </c>
      <c r="AN234" s="14">
        <v>0.48753171083928298</v>
      </c>
      <c r="AO234" s="14"/>
      <c r="AP234" s="14">
        <v>0.48487146657543001</v>
      </c>
      <c r="AQ234" s="14">
        <v>0.45874390206416998</v>
      </c>
      <c r="AR234" s="14"/>
      <c r="AS234" s="14">
        <v>0.475107173833825</v>
      </c>
      <c r="AT234" s="14">
        <v>0.45516656824240298</v>
      </c>
      <c r="AU234" s="14"/>
      <c r="AV234" s="14">
        <v>0.47771199139326198</v>
      </c>
      <c r="AW234" s="14">
        <v>0.46578473969350498</v>
      </c>
      <c r="AX234" s="14"/>
      <c r="AY234" s="14">
        <v>0.46956201146520898</v>
      </c>
      <c r="AZ234" s="14">
        <v>0.44045742332151</v>
      </c>
      <c r="BA234" s="14"/>
      <c r="BB234" s="14">
        <v>0.46343404422274298</v>
      </c>
      <c r="BC234" s="14">
        <v>0.465711596757515</v>
      </c>
    </row>
    <row r="235" spans="2:55" x14ac:dyDescent="0.35">
      <c r="B235" t="s">
        <v>159</v>
      </c>
      <c r="C235" s="14">
        <v>6.2120196911096298E-2</v>
      </c>
      <c r="D235" s="14">
        <v>7.0018163126851093E-2</v>
      </c>
      <c r="E235" s="14">
        <v>5.4590873872333703E-2</v>
      </c>
      <c r="F235" s="14"/>
      <c r="G235" s="14">
        <v>0.117348357006245</v>
      </c>
      <c r="H235" s="14">
        <v>4.5838924994061697E-2</v>
      </c>
      <c r="I235" s="14">
        <v>5.6582193348752897E-2</v>
      </c>
      <c r="J235" s="14">
        <v>4.5120072489804701E-2</v>
      </c>
      <c r="K235" s="14">
        <v>4.9046522922202601E-2</v>
      </c>
      <c r="L235" s="14">
        <v>6.5997238477339404E-2</v>
      </c>
      <c r="M235" s="14"/>
      <c r="N235" s="14">
        <v>5.2088467822550798E-2</v>
      </c>
      <c r="O235" s="14">
        <v>5.9560445598082302E-2</v>
      </c>
      <c r="P235" s="14">
        <v>6.1524159666531797E-2</v>
      </c>
      <c r="Q235" s="14">
        <v>7.6628960492663906E-2</v>
      </c>
      <c r="R235" s="14"/>
      <c r="S235" s="14">
        <v>8.8608505328884105E-2</v>
      </c>
      <c r="T235" s="14">
        <v>4.21431381913513E-2</v>
      </c>
      <c r="U235" s="14">
        <v>5.6124575349697302E-2</v>
      </c>
      <c r="V235" s="14">
        <v>8.4489919872542105E-2</v>
      </c>
      <c r="W235" s="14">
        <v>8.1494306272460904E-2</v>
      </c>
      <c r="X235" s="14">
        <v>4.2658163681124302E-2</v>
      </c>
      <c r="Y235" s="14">
        <v>5.22715494446142E-2</v>
      </c>
      <c r="Z235" s="14">
        <v>3.2736825249521102E-2</v>
      </c>
      <c r="AA235" s="14">
        <v>4.4953820314882098E-2</v>
      </c>
      <c r="AB235" s="14">
        <v>4.6213560159294502E-2</v>
      </c>
      <c r="AC235" s="14">
        <v>8.6618523596920904E-2</v>
      </c>
      <c r="AD235" s="14">
        <v>0.121998209984408</v>
      </c>
      <c r="AE235" s="14"/>
      <c r="AF235" s="14">
        <v>7.0372867909439404E-2</v>
      </c>
      <c r="AG235" s="14">
        <v>4.9502027351426101E-2</v>
      </c>
      <c r="AH235" s="14">
        <v>5.8302468149092103E-2</v>
      </c>
      <c r="AI235" s="14">
        <v>5.6039466597047498E-2</v>
      </c>
      <c r="AJ235" s="14">
        <v>4.3722387067165601E-2</v>
      </c>
      <c r="AK235" s="14"/>
      <c r="AL235" s="14">
        <v>5.8589148268487302E-2</v>
      </c>
      <c r="AM235" s="14">
        <v>6.93416154475614E-2</v>
      </c>
      <c r="AN235" s="14">
        <v>0.100067169745075</v>
      </c>
      <c r="AO235" s="14"/>
      <c r="AP235" s="14">
        <v>6.7870999455843795E-2</v>
      </c>
      <c r="AQ235" s="14">
        <v>5.83580262944862E-2</v>
      </c>
      <c r="AR235" s="14"/>
      <c r="AS235" s="14">
        <v>6.4096174180662505E-2</v>
      </c>
      <c r="AT235" s="14">
        <v>5.9663648046917199E-2</v>
      </c>
      <c r="AU235" s="14"/>
      <c r="AV235" s="14">
        <v>5.1377562224641501E-2</v>
      </c>
      <c r="AW235" s="14">
        <v>6.3793934344555103E-2</v>
      </c>
      <c r="AX235" s="14"/>
      <c r="AY235" s="14">
        <v>5.3208222890494497E-2</v>
      </c>
      <c r="AZ235" s="14">
        <v>9.0657423944781906E-2</v>
      </c>
      <c r="BA235" s="14"/>
      <c r="BB235" s="14">
        <v>5.5216156972849401E-2</v>
      </c>
      <c r="BC235" s="14">
        <v>8.2108166410721606E-2</v>
      </c>
    </row>
    <row r="236" spans="2:55" x14ac:dyDescent="0.35">
      <c r="B236" t="s">
        <v>160</v>
      </c>
      <c r="C236" s="14">
        <v>1.0772973149415801E-2</v>
      </c>
      <c r="D236" s="14">
        <v>9.2580254484625705E-3</v>
      </c>
      <c r="E236" s="14">
        <v>1.2283984672831601E-2</v>
      </c>
      <c r="F236" s="14"/>
      <c r="G236" s="14">
        <v>1.97901552361536E-2</v>
      </c>
      <c r="H236" s="14">
        <v>5.4722368257383502E-3</v>
      </c>
      <c r="I236" s="14">
        <v>8.2609511269951409E-3</v>
      </c>
      <c r="J236" s="14">
        <v>1.09798414651024E-2</v>
      </c>
      <c r="K236" s="14">
        <v>6.7233637400664001E-3</v>
      </c>
      <c r="L236" s="14">
        <v>1.3735352130990801E-2</v>
      </c>
      <c r="M236" s="14"/>
      <c r="N236" s="14">
        <v>6.4073049178020097E-3</v>
      </c>
      <c r="O236" s="14">
        <v>3.3198493883801802E-3</v>
      </c>
      <c r="P236" s="14">
        <v>2.0049839645593901E-2</v>
      </c>
      <c r="Q236" s="14">
        <v>1.51691132648728E-2</v>
      </c>
      <c r="R236" s="14"/>
      <c r="S236" s="14">
        <v>2.16509407893598E-2</v>
      </c>
      <c r="T236" s="14">
        <v>7.4257219476719996E-3</v>
      </c>
      <c r="U236" s="14">
        <v>5.6757973116724003E-3</v>
      </c>
      <c r="V236" s="14">
        <v>4.7359787951198901E-3</v>
      </c>
      <c r="W236" s="14">
        <v>1.5960286274974599E-2</v>
      </c>
      <c r="X236" s="14">
        <v>8.84659729214274E-3</v>
      </c>
      <c r="Y236" s="14">
        <v>1.26016337079364E-2</v>
      </c>
      <c r="Z236" s="14">
        <v>1.0154021592577001E-2</v>
      </c>
      <c r="AA236" s="14">
        <v>1.2286929706815801E-2</v>
      </c>
      <c r="AB236" s="14">
        <v>7.2721563256434498E-3</v>
      </c>
      <c r="AC236" s="14">
        <v>1.12810236140588E-2</v>
      </c>
      <c r="AD236" s="14">
        <v>0</v>
      </c>
      <c r="AE236" s="14"/>
      <c r="AF236" s="14">
        <v>9.6601013884815203E-3</v>
      </c>
      <c r="AG236" s="14">
        <v>1.11013651544582E-2</v>
      </c>
      <c r="AH236" s="14">
        <v>6.6876456508616804E-3</v>
      </c>
      <c r="AI236" s="14">
        <v>5.1524893762461502E-3</v>
      </c>
      <c r="AJ236" s="14">
        <v>0</v>
      </c>
      <c r="AK236" s="14"/>
      <c r="AL236" s="14">
        <v>9.8504576106467102E-3</v>
      </c>
      <c r="AM236" s="14">
        <v>8.7543728636466107E-3</v>
      </c>
      <c r="AN236" s="14">
        <v>2.75970074616281E-2</v>
      </c>
      <c r="AO236" s="14"/>
      <c r="AP236" s="14">
        <v>1.1938844545591999E-2</v>
      </c>
      <c r="AQ236" s="14">
        <v>8.0524418628592307E-3</v>
      </c>
      <c r="AR236" s="14"/>
      <c r="AS236" s="14">
        <v>1.0986245442273701E-2</v>
      </c>
      <c r="AT236" s="14">
        <v>9.7823669298961295E-3</v>
      </c>
      <c r="AU236" s="14"/>
      <c r="AV236" s="14">
        <v>8.5538105744447993E-3</v>
      </c>
      <c r="AW236" s="14">
        <v>1.05264795425602E-2</v>
      </c>
      <c r="AX236" s="14"/>
      <c r="AY236" s="14">
        <v>1.05163378932392E-2</v>
      </c>
      <c r="AZ236" s="14">
        <v>7.0618290788740396E-3</v>
      </c>
      <c r="BA236" s="14"/>
      <c r="BB236" s="14">
        <v>1.1498539050708601E-2</v>
      </c>
      <c r="BC236" s="14">
        <v>0</v>
      </c>
    </row>
    <row r="237" spans="2:55" x14ac:dyDescent="0.35">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row>
    <row r="238" spans="2:55" x14ac:dyDescent="0.35">
      <c r="B238" s="6" t="s">
        <v>163</v>
      </c>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row>
    <row r="239" spans="2:55" x14ac:dyDescent="0.35">
      <c r="B239" s="21" t="s">
        <v>82</v>
      </c>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row>
    <row r="240" spans="2:55" x14ac:dyDescent="0.35">
      <c r="B240" t="s">
        <v>157</v>
      </c>
      <c r="C240" s="14">
        <v>0.46990481012539098</v>
      </c>
      <c r="D240" s="14">
        <v>0.45913283963040502</v>
      </c>
      <c r="E240" s="14">
        <v>0.47886321504370499</v>
      </c>
      <c r="F240" s="14"/>
      <c r="G240" s="14">
        <v>0.37489884323971501</v>
      </c>
      <c r="H240" s="14">
        <v>0.46039380449002099</v>
      </c>
      <c r="I240" s="14">
        <v>0.46017230812104998</v>
      </c>
      <c r="J240" s="14">
        <v>0.48501998986933897</v>
      </c>
      <c r="K240" s="14">
        <v>0.51441863711588698</v>
      </c>
      <c r="L240" s="14">
        <v>0.50633221618023005</v>
      </c>
      <c r="M240" s="14"/>
      <c r="N240" s="14">
        <v>0.47456740704308797</v>
      </c>
      <c r="O240" s="14">
        <v>0.47943365182327002</v>
      </c>
      <c r="P240" s="14">
        <v>0.51518841536857496</v>
      </c>
      <c r="Q240" s="14">
        <v>0.41505775969940401</v>
      </c>
      <c r="R240" s="14"/>
      <c r="S240" s="14">
        <v>0.45839613454434303</v>
      </c>
      <c r="T240" s="14">
        <v>0.46936459643751099</v>
      </c>
      <c r="U240" s="14">
        <v>0.50327528709852198</v>
      </c>
      <c r="V240" s="14">
        <v>0.45176350532972298</v>
      </c>
      <c r="W240" s="14">
        <v>0.427553213036796</v>
      </c>
      <c r="X240" s="14">
        <v>0.47238551284587599</v>
      </c>
      <c r="Y240" s="14">
        <v>0.45903514512212201</v>
      </c>
      <c r="Z240" s="14">
        <v>0.457922814636474</v>
      </c>
      <c r="AA240" s="14">
        <v>0.49004244556694498</v>
      </c>
      <c r="AB240" s="14">
        <v>0.50872091422527499</v>
      </c>
      <c r="AC240" s="14">
        <v>0.49764979829460998</v>
      </c>
      <c r="AD240" s="14">
        <v>0.391886015976875</v>
      </c>
      <c r="AE240" s="14"/>
      <c r="AF240" s="14">
        <v>0.52867020327651104</v>
      </c>
      <c r="AG240" s="14">
        <v>0.50390564017466699</v>
      </c>
      <c r="AH240" s="14">
        <v>0.47747435155129397</v>
      </c>
      <c r="AI240" s="14">
        <v>0.44497620820073902</v>
      </c>
      <c r="AJ240" s="14">
        <v>0.38246044728407402</v>
      </c>
      <c r="AK240" s="14"/>
      <c r="AL240" s="14">
        <v>0.47442085365813502</v>
      </c>
      <c r="AM240" s="14">
        <v>0.48846890815010202</v>
      </c>
      <c r="AN240" s="14">
        <v>0.37218237539492899</v>
      </c>
      <c r="AO240" s="14"/>
      <c r="AP240" s="14">
        <v>0.44508812789621199</v>
      </c>
      <c r="AQ240" s="14">
        <v>0.48974610814323699</v>
      </c>
      <c r="AR240" s="14"/>
      <c r="AS240" s="14">
        <v>0.462158967243392</v>
      </c>
      <c r="AT240" s="14">
        <v>0.48321726592652198</v>
      </c>
      <c r="AU240" s="14"/>
      <c r="AV240" s="14">
        <v>0.45339629364143502</v>
      </c>
      <c r="AW240" s="14">
        <v>0.48284620648396598</v>
      </c>
      <c r="AX240" s="14"/>
      <c r="AY240" s="14">
        <v>0.482652993778245</v>
      </c>
      <c r="AZ240" s="14">
        <v>0.48841227685154698</v>
      </c>
      <c r="BA240" s="14"/>
      <c r="BB240" s="14">
        <v>0.48942378482739002</v>
      </c>
      <c r="BC240" s="14">
        <v>0.45347674342260302</v>
      </c>
    </row>
    <row r="241" spans="2:55" x14ac:dyDescent="0.35">
      <c r="B241" t="s">
        <v>158</v>
      </c>
      <c r="C241" s="14">
        <v>0.46450274798824498</v>
      </c>
      <c r="D241" s="14">
        <v>0.47743035107923198</v>
      </c>
      <c r="E241" s="14">
        <v>0.45324637995495098</v>
      </c>
      <c r="F241" s="14"/>
      <c r="G241" s="14">
        <v>0.48824159219450403</v>
      </c>
      <c r="H241" s="14">
        <v>0.482708825752035</v>
      </c>
      <c r="I241" s="14">
        <v>0.4804086212509</v>
      </c>
      <c r="J241" s="14">
        <v>0.47390189843784603</v>
      </c>
      <c r="K241" s="14">
        <v>0.44041887941409102</v>
      </c>
      <c r="L241" s="14">
        <v>0.42945967983804501</v>
      </c>
      <c r="M241" s="14"/>
      <c r="N241" s="14">
        <v>0.47201835557507299</v>
      </c>
      <c r="O241" s="14">
        <v>0.451260418627837</v>
      </c>
      <c r="P241" s="14">
        <v>0.43532951697773298</v>
      </c>
      <c r="Q241" s="14">
        <v>0.49538604855967899</v>
      </c>
      <c r="R241" s="14"/>
      <c r="S241" s="14">
        <v>0.472261355949677</v>
      </c>
      <c r="T241" s="14">
        <v>0.44255325640132198</v>
      </c>
      <c r="U241" s="14">
        <v>0.46230825963379601</v>
      </c>
      <c r="V241" s="14">
        <v>0.46950638554687901</v>
      </c>
      <c r="W241" s="14">
        <v>0.50322621066745699</v>
      </c>
      <c r="X241" s="14">
        <v>0.47086457510723501</v>
      </c>
      <c r="Y241" s="14">
        <v>0.47590367151690299</v>
      </c>
      <c r="Z241" s="14">
        <v>0.49534407636185002</v>
      </c>
      <c r="AA241" s="14">
        <v>0.46683693329341602</v>
      </c>
      <c r="AB241" s="14">
        <v>0.44998310944564701</v>
      </c>
      <c r="AC241" s="14">
        <v>0.45291521826008402</v>
      </c>
      <c r="AD241" s="14">
        <v>0.38823582022959802</v>
      </c>
      <c r="AE241" s="14"/>
      <c r="AF241" s="14">
        <v>0.40775029839333199</v>
      </c>
      <c r="AG241" s="14">
        <v>0.45572305054666801</v>
      </c>
      <c r="AH241" s="14">
        <v>0.48479342708175299</v>
      </c>
      <c r="AI241" s="14">
        <v>0.47970678243406201</v>
      </c>
      <c r="AJ241" s="14">
        <v>0.56359205280692803</v>
      </c>
      <c r="AK241" s="14"/>
      <c r="AL241" s="14">
        <v>0.46385678887224602</v>
      </c>
      <c r="AM241" s="14">
        <v>0.45392261307681903</v>
      </c>
      <c r="AN241" s="14">
        <v>0.49250298558773198</v>
      </c>
      <c r="AO241" s="14"/>
      <c r="AP241" s="14">
        <v>0.47595963438261102</v>
      </c>
      <c r="AQ241" s="14">
        <v>0.45815589119169498</v>
      </c>
      <c r="AR241" s="14"/>
      <c r="AS241" s="14">
        <v>0.46855086798108497</v>
      </c>
      <c r="AT241" s="14">
        <v>0.46257310608671898</v>
      </c>
      <c r="AU241" s="14"/>
      <c r="AV241" s="14">
        <v>0.47926426673531802</v>
      </c>
      <c r="AW241" s="14">
        <v>0.45767954766103902</v>
      </c>
      <c r="AX241" s="14"/>
      <c r="AY241" s="14">
        <v>0.45501164615377099</v>
      </c>
      <c r="AZ241" s="14">
        <v>0.45236893841536002</v>
      </c>
      <c r="BA241" s="14"/>
      <c r="BB241" s="14">
        <v>0.45228564372830199</v>
      </c>
      <c r="BC241" s="14">
        <v>0.45999084364191301</v>
      </c>
    </row>
    <row r="242" spans="2:55" x14ac:dyDescent="0.35">
      <c r="B242" t="s">
        <v>159</v>
      </c>
      <c r="C242" s="14">
        <v>5.6566327501707703E-2</v>
      </c>
      <c r="D242" s="14">
        <v>5.5939421097802103E-2</v>
      </c>
      <c r="E242" s="14">
        <v>5.7344965980709803E-2</v>
      </c>
      <c r="F242" s="14"/>
      <c r="G242" s="14">
        <v>0.126189821000497</v>
      </c>
      <c r="H242" s="14">
        <v>4.5895711247074603E-2</v>
      </c>
      <c r="I242" s="14">
        <v>4.87159438873793E-2</v>
      </c>
      <c r="J242" s="14">
        <v>3.2842472888423201E-2</v>
      </c>
      <c r="K242" s="14">
        <v>4.5162483470022302E-2</v>
      </c>
      <c r="L242" s="14">
        <v>5.2552784389601898E-2</v>
      </c>
      <c r="M242" s="14"/>
      <c r="N242" s="14">
        <v>5.1695418286289402E-2</v>
      </c>
      <c r="O242" s="14">
        <v>5.5045907529058198E-2</v>
      </c>
      <c r="P242" s="14">
        <v>4.1469642276320898E-2</v>
      </c>
      <c r="Q242" s="14">
        <v>7.7121165532116301E-2</v>
      </c>
      <c r="R242" s="14"/>
      <c r="S242" s="14">
        <v>4.8891894949814801E-2</v>
      </c>
      <c r="T242" s="14">
        <v>8.4931336604327598E-2</v>
      </c>
      <c r="U242" s="14">
        <v>2.8740655956010101E-2</v>
      </c>
      <c r="V242" s="14">
        <v>6.8450916067104794E-2</v>
      </c>
      <c r="W242" s="14">
        <v>5.4869085915807303E-2</v>
      </c>
      <c r="X242" s="14">
        <v>5.0893087070608897E-2</v>
      </c>
      <c r="Y242" s="14">
        <v>4.1064883170043497E-2</v>
      </c>
      <c r="Z242" s="14">
        <v>4.6733109001676702E-2</v>
      </c>
      <c r="AA242" s="14">
        <v>4.31206211396397E-2</v>
      </c>
      <c r="AB242" s="14">
        <v>3.0943803861266401E-2</v>
      </c>
      <c r="AC242" s="14">
        <v>4.9434983445305197E-2</v>
      </c>
      <c r="AD242" s="14">
        <v>0.21987816379352701</v>
      </c>
      <c r="AE242" s="14"/>
      <c r="AF242" s="14">
        <v>5.7129405081297997E-2</v>
      </c>
      <c r="AG242" s="14">
        <v>3.7700450791814402E-2</v>
      </c>
      <c r="AH242" s="14">
        <v>3.1044575716091101E-2</v>
      </c>
      <c r="AI242" s="14">
        <v>5.7486306285765003E-2</v>
      </c>
      <c r="AJ242" s="14">
        <v>4.5149386887807799E-2</v>
      </c>
      <c r="AK242" s="14"/>
      <c r="AL242" s="14">
        <v>5.4506264668429102E-2</v>
      </c>
      <c r="AM242" s="14">
        <v>4.8119302809602402E-2</v>
      </c>
      <c r="AN242" s="14">
        <v>0.101106277692634</v>
      </c>
      <c r="AO242" s="14"/>
      <c r="AP242" s="14">
        <v>6.4227141335799001E-2</v>
      </c>
      <c r="AQ242" s="14">
        <v>4.7525579474683E-2</v>
      </c>
      <c r="AR242" s="14"/>
      <c r="AS242" s="14">
        <v>5.8915491432169002E-2</v>
      </c>
      <c r="AT242" s="14">
        <v>4.7999644773470199E-2</v>
      </c>
      <c r="AU242" s="14"/>
      <c r="AV242" s="14">
        <v>5.9055997516088997E-2</v>
      </c>
      <c r="AW242" s="14">
        <v>5.2467945182969697E-2</v>
      </c>
      <c r="AX242" s="14"/>
      <c r="AY242" s="14">
        <v>5.5775216329626197E-2</v>
      </c>
      <c r="AZ242" s="14">
        <v>4.65132534865937E-2</v>
      </c>
      <c r="BA242" s="14"/>
      <c r="BB242" s="14">
        <v>5.0704614542550298E-2</v>
      </c>
      <c r="BC242" s="14">
        <v>7.3873728602142794E-2</v>
      </c>
    </row>
    <row r="243" spans="2:55" x14ac:dyDescent="0.35">
      <c r="B243" t="s">
        <v>160</v>
      </c>
      <c r="C243" s="14">
        <v>9.0261143846560605E-3</v>
      </c>
      <c r="D243" s="14">
        <v>7.49738819256047E-3</v>
      </c>
      <c r="E243" s="14">
        <v>1.05454390206345E-2</v>
      </c>
      <c r="F243" s="14"/>
      <c r="G243" s="14">
        <v>1.06697435652841E-2</v>
      </c>
      <c r="H243" s="14">
        <v>1.10016585108691E-2</v>
      </c>
      <c r="I243" s="14">
        <v>1.07031267406714E-2</v>
      </c>
      <c r="J243" s="14">
        <v>8.2356388043912394E-3</v>
      </c>
      <c r="K243" s="14">
        <v>0</v>
      </c>
      <c r="L243" s="14">
        <v>1.1655319592123001E-2</v>
      </c>
      <c r="M243" s="14"/>
      <c r="N243" s="14">
        <v>1.7188190955496601E-3</v>
      </c>
      <c r="O243" s="14">
        <v>1.42600220198349E-2</v>
      </c>
      <c r="P243" s="14">
        <v>8.0124253773709193E-3</v>
      </c>
      <c r="Q243" s="14">
        <v>1.2435026208801001E-2</v>
      </c>
      <c r="R243" s="14"/>
      <c r="S243" s="14">
        <v>2.0450614556165501E-2</v>
      </c>
      <c r="T243" s="14">
        <v>3.1508105568387001E-3</v>
      </c>
      <c r="U243" s="14">
        <v>5.6757973116724003E-3</v>
      </c>
      <c r="V243" s="14">
        <v>1.02791930562927E-2</v>
      </c>
      <c r="W243" s="14">
        <v>1.43514903799398E-2</v>
      </c>
      <c r="X243" s="14">
        <v>5.8568249762797299E-3</v>
      </c>
      <c r="Y243" s="14">
        <v>2.39963001909313E-2</v>
      </c>
      <c r="Z243" s="14">
        <v>0</v>
      </c>
      <c r="AA243" s="14">
        <v>0</v>
      </c>
      <c r="AB243" s="14">
        <v>1.03521724678124E-2</v>
      </c>
      <c r="AC243" s="14">
        <v>0</v>
      </c>
      <c r="AD243" s="14">
        <v>0</v>
      </c>
      <c r="AE243" s="14"/>
      <c r="AF243" s="14">
        <v>6.4500932488585896E-3</v>
      </c>
      <c r="AG243" s="14">
        <v>2.6708584868506001E-3</v>
      </c>
      <c r="AH243" s="14">
        <v>6.6876456508616804E-3</v>
      </c>
      <c r="AI243" s="14">
        <v>1.78307030794338E-2</v>
      </c>
      <c r="AJ243" s="14">
        <v>8.7981130211898101E-3</v>
      </c>
      <c r="AK243" s="14"/>
      <c r="AL243" s="14">
        <v>7.2160928011907096E-3</v>
      </c>
      <c r="AM243" s="14">
        <v>9.4891759634759595E-3</v>
      </c>
      <c r="AN243" s="14">
        <v>3.4208361324705498E-2</v>
      </c>
      <c r="AO243" s="14"/>
      <c r="AP243" s="14">
        <v>1.4725096385377501E-2</v>
      </c>
      <c r="AQ243" s="14">
        <v>4.5724211903847203E-3</v>
      </c>
      <c r="AR243" s="14"/>
      <c r="AS243" s="14">
        <v>1.0374673343353799E-2</v>
      </c>
      <c r="AT243" s="14">
        <v>6.2099832132895896E-3</v>
      </c>
      <c r="AU243" s="14"/>
      <c r="AV243" s="14">
        <v>8.2834421071577603E-3</v>
      </c>
      <c r="AW243" s="14">
        <v>7.0063006720252003E-3</v>
      </c>
      <c r="AX243" s="14"/>
      <c r="AY243" s="14">
        <v>6.5601437383577101E-3</v>
      </c>
      <c r="AZ243" s="14">
        <v>1.27055312464997E-2</v>
      </c>
      <c r="BA243" s="14"/>
      <c r="BB243" s="14">
        <v>7.58595690175812E-3</v>
      </c>
      <c r="BC243" s="14">
        <v>1.2658684333340799E-2</v>
      </c>
    </row>
    <row r="244" spans="2:55" x14ac:dyDescent="0.35">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row>
    <row r="245" spans="2:55" x14ac:dyDescent="0.35">
      <c r="B245" s="6" t="s">
        <v>164</v>
      </c>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row>
    <row r="246" spans="2:55" x14ac:dyDescent="0.35">
      <c r="B246" s="21" t="s">
        <v>82</v>
      </c>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row>
    <row r="247" spans="2:55" x14ac:dyDescent="0.35">
      <c r="B247" t="s">
        <v>157</v>
      </c>
      <c r="C247" s="14">
        <v>0.44785854374883499</v>
      </c>
      <c r="D247" s="14">
        <v>0.43235794258121002</v>
      </c>
      <c r="E247" s="14">
        <v>0.461369443684157</v>
      </c>
      <c r="F247" s="14"/>
      <c r="G247" s="14">
        <v>0.347507892374953</v>
      </c>
      <c r="H247" s="14">
        <v>0.46866452209179998</v>
      </c>
      <c r="I247" s="14">
        <v>0.43322239333753099</v>
      </c>
      <c r="J247" s="14">
        <v>0.50727826946803301</v>
      </c>
      <c r="K247" s="14">
        <v>0.49950075286825502</v>
      </c>
      <c r="L247" s="14">
        <v>0.42617137278402301</v>
      </c>
      <c r="M247" s="14"/>
      <c r="N247" s="14">
        <v>0.42070576232115803</v>
      </c>
      <c r="O247" s="14">
        <v>0.46062352433867898</v>
      </c>
      <c r="P247" s="14">
        <v>0.477060333210577</v>
      </c>
      <c r="Q247" s="14">
        <v>0.435816985698324</v>
      </c>
      <c r="R247" s="14"/>
      <c r="S247" s="14">
        <v>0.41846430316943301</v>
      </c>
      <c r="T247" s="14">
        <v>0.49576918736300801</v>
      </c>
      <c r="U247" s="14">
        <v>0.44178387652217199</v>
      </c>
      <c r="V247" s="14">
        <v>0.48831105276013398</v>
      </c>
      <c r="W247" s="14">
        <v>0.36425329128262901</v>
      </c>
      <c r="X247" s="14">
        <v>0.50217032471260803</v>
      </c>
      <c r="Y247" s="14">
        <v>0.416486795596405</v>
      </c>
      <c r="Z247" s="14">
        <v>0.45908870802024598</v>
      </c>
      <c r="AA247" s="14">
        <v>0.44682036267997599</v>
      </c>
      <c r="AB247" s="14">
        <v>0.45923525979771201</v>
      </c>
      <c r="AC247" s="14">
        <v>0.416824542489239</v>
      </c>
      <c r="AD247" s="14">
        <v>0.395381373431411</v>
      </c>
      <c r="AE247" s="14"/>
      <c r="AF247" s="14">
        <v>0.46475401773214198</v>
      </c>
      <c r="AG247" s="14">
        <v>0.46481701052093499</v>
      </c>
      <c r="AH247" s="14">
        <v>0.481955572945092</v>
      </c>
      <c r="AI247" s="14">
        <v>0.46925447314993401</v>
      </c>
      <c r="AJ247" s="14">
        <v>0.39243615713476299</v>
      </c>
      <c r="AK247" s="14"/>
      <c r="AL247" s="14">
        <v>0.45331962220522498</v>
      </c>
      <c r="AM247" s="14">
        <v>0.48576359487666099</v>
      </c>
      <c r="AN247" s="14">
        <v>0.30233788874208201</v>
      </c>
      <c r="AO247" s="14"/>
      <c r="AP247" s="14">
        <v>0.42750887446244301</v>
      </c>
      <c r="AQ247" s="14">
        <v>0.46551984769420401</v>
      </c>
      <c r="AR247" s="14"/>
      <c r="AS247" s="14">
        <v>0.44392130456207002</v>
      </c>
      <c r="AT247" s="14">
        <v>0.46128218814018102</v>
      </c>
      <c r="AU247" s="14"/>
      <c r="AV247" s="14">
        <v>0.437065271292786</v>
      </c>
      <c r="AW247" s="14">
        <v>0.45629599301936902</v>
      </c>
      <c r="AX247" s="14"/>
      <c r="AY247" s="14">
        <v>0.459992555771984</v>
      </c>
      <c r="AZ247" s="14">
        <v>0.49377105703407798</v>
      </c>
      <c r="BA247" s="14"/>
      <c r="BB247" s="14">
        <v>0.458587168551224</v>
      </c>
      <c r="BC247" s="14">
        <v>0.45254305721262</v>
      </c>
    </row>
    <row r="248" spans="2:55" x14ac:dyDescent="0.35">
      <c r="B248" t="s">
        <v>158</v>
      </c>
      <c r="C248" s="14">
        <v>0.47822791814264698</v>
      </c>
      <c r="D248" s="14">
        <v>0.49062703722207401</v>
      </c>
      <c r="E248" s="14">
        <v>0.46752799522245497</v>
      </c>
      <c r="F248" s="14"/>
      <c r="G248" s="14">
        <v>0.52043808711996797</v>
      </c>
      <c r="H248" s="14">
        <v>0.46438413995329297</v>
      </c>
      <c r="I248" s="14">
        <v>0.49001605370632201</v>
      </c>
      <c r="J248" s="14">
        <v>0.44560101644551903</v>
      </c>
      <c r="K248" s="14">
        <v>0.45670775138170799</v>
      </c>
      <c r="L248" s="14">
        <v>0.493011862185256</v>
      </c>
      <c r="M248" s="14"/>
      <c r="N248" s="14">
        <v>0.49650470604337099</v>
      </c>
      <c r="O248" s="14">
        <v>0.47799843057844799</v>
      </c>
      <c r="P248" s="14">
        <v>0.47198400370424998</v>
      </c>
      <c r="Q248" s="14">
        <v>0.46605589114339901</v>
      </c>
      <c r="R248" s="14"/>
      <c r="S248" s="14">
        <v>0.47939916871232202</v>
      </c>
      <c r="T248" s="14">
        <v>0.43760443838006102</v>
      </c>
      <c r="U248" s="14">
        <v>0.51211842209735103</v>
      </c>
      <c r="V248" s="14">
        <v>0.43832494163233998</v>
      </c>
      <c r="W248" s="14">
        <v>0.56784893516963697</v>
      </c>
      <c r="X248" s="14">
        <v>0.43693227552170699</v>
      </c>
      <c r="Y248" s="14">
        <v>0.47601729009395599</v>
      </c>
      <c r="Z248" s="14">
        <v>0.49211247616878401</v>
      </c>
      <c r="AA248" s="14">
        <v>0.48424251194133999</v>
      </c>
      <c r="AB248" s="14">
        <v>0.46555088699147301</v>
      </c>
      <c r="AC248" s="14">
        <v>0.50426276898436195</v>
      </c>
      <c r="AD248" s="14">
        <v>0.55160822246544605</v>
      </c>
      <c r="AE248" s="14"/>
      <c r="AF248" s="14">
        <v>0.46335807431755299</v>
      </c>
      <c r="AG248" s="14">
        <v>0.469909727564294</v>
      </c>
      <c r="AH248" s="14">
        <v>0.48068393136007698</v>
      </c>
      <c r="AI248" s="14">
        <v>0.46947279188308999</v>
      </c>
      <c r="AJ248" s="14">
        <v>0.54283569167315604</v>
      </c>
      <c r="AK248" s="14"/>
      <c r="AL248" s="14">
        <v>0.47887681584510799</v>
      </c>
      <c r="AM248" s="14">
        <v>0.44742043911013901</v>
      </c>
      <c r="AN248" s="14">
        <v>0.52341794353358695</v>
      </c>
      <c r="AO248" s="14"/>
      <c r="AP248" s="14">
        <v>0.48286452042767902</v>
      </c>
      <c r="AQ248" s="14">
        <v>0.47467775981077398</v>
      </c>
      <c r="AR248" s="14"/>
      <c r="AS248" s="14">
        <v>0.48067759685093098</v>
      </c>
      <c r="AT248" s="14">
        <v>0.46975298526075399</v>
      </c>
      <c r="AU248" s="14"/>
      <c r="AV248" s="14">
        <v>0.503000096627645</v>
      </c>
      <c r="AW248" s="14">
        <v>0.469229029852893</v>
      </c>
      <c r="AX248" s="14"/>
      <c r="AY248" s="14">
        <v>0.47360386841264102</v>
      </c>
      <c r="AZ248" s="14">
        <v>0.40209496550125401</v>
      </c>
      <c r="BA248" s="14"/>
      <c r="BB248" s="14">
        <v>0.472523467763311</v>
      </c>
      <c r="BC248" s="14">
        <v>0.43204277255151902</v>
      </c>
    </row>
    <row r="249" spans="2:55" x14ac:dyDescent="0.35">
      <c r="B249" t="s">
        <v>159</v>
      </c>
      <c r="C249" s="14">
        <v>6.5722507045297598E-2</v>
      </c>
      <c r="D249" s="14">
        <v>6.9280575190622501E-2</v>
      </c>
      <c r="E249" s="14">
        <v>6.2441578944492503E-2</v>
      </c>
      <c r="F249" s="14"/>
      <c r="G249" s="14">
        <v>0.110787362843937</v>
      </c>
      <c r="H249" s="14">
        <v>6.33104562815337E-2</v>
      </c>
      <c r="I249" s="14">
        <v>7.3487703642939106E-2</v>
      </c>
      <c r="J249" s="14">
        <v>4.1445737840671501E-2</v>
      </c>
      <c r="K249" s="14">
        <v>4.3791495750037601E-2</v>
      </c>
      <c r="L249" s="14">
        <v>6.6014226205448001E-2</v>
      </c>
      <c r="M249" s="14"/>
      <c r="N249" s="14">
        <v>7.8149409846058601E-2</v>
      </c>
      <c r="O249" s="14">
        <v>5.9735691088831797E-2</v>
      </c>
      <c r="P249" s="14">
        <v>4.27974857611126E-2</v>
      </c>
      <c r="Q249" s="14">
        <v>7.9199735594421602E-2</v>
      </c>
      <c r="R249" s="14"/>
      <c r="S249" s="14">
        <v>8.5257298726163902E-2</v>
      </c>
      <c r="T249" s="14">
        <v>5.2529800402283298E-2</v>
      </c>
      <c r="U249" s="14">
        <v>2.9891525587514099E-2</v>
      </c>
      <c r="V249" s="14">
        <v>7.3364005607525304E-2</v>
      </c>
      <c r="W249" s="14">
        <v>5.18588483711864E-2</v>
      </c>
      <c r="X249" s="14">
        <v>6.0897399765684701E-2</v>
      </c>
      <c r="Y249" s="14">
        <v>9.4494213802558194E-2</v>
      </c>
      <c r="Z249" s="14">
        <v>4.8798815810970703E-2</v>
      </c>
      <c r="AA249" s="14">
        <v>6.4036515718321405E-2</v>
      </c>
      <c r="AB249" s="14">
        <v>7.5213853210815404E-2</v>
      </c>
      <c r="AC249" s="14">
        <v>7.8912688526399294E-2</v>
      </c>
      <c r="AD249" s="14">
        <v>5.3010404103142499E-2</v>
      </c>
      <c r="AE249" s="14"/>
      <c r="AF249" s="14">
        <v>6.3442197295212402E-2</v>
      </c>
      <c r="AG249" s="14">
        <v>5.5684518128822899E-2</v>
      </c>
      <c r="AH249" s="14">
        <v>3.73604956948307E-2</v>
      </c>
      <c r="AI249" s="14">
        <v>5.6120245590729499E-2</v>
      </c>
      <c r="AJ249" s="14">
        <v>6.4728151192081806E-2</v>
      </c>
      <c r="AK249" s="14"/>
      <c r="AL249" s="14">
        <v>5.9657650982266199E-2</v>
      </c>
      <c r="AM249" s="14">
        <v>6.6815966013200098E-2</v>
      </c>
      <c r="AN249" s="14">
        <v>0.15091151615478399</v>
      </c>
      <c r="AO249" s="14"/>
      <c r="AP249" s="14">
        <v>8.1996193911522103E-2</v>
      </c>
      <c r="AQ249" s="14">
        <v>5.09009649049166E-2</v>
      </c>
      <c r="AR249" s="14"/>
      <c r="AS249" s="14">
        <v>6.5674740277212207E-2</v>
      </c>
      <c r="AT249" s="14">
        <v>6.3929901442450393E-2</v>
      </c>
      <c r="AU249" s="14"/>
      <c r="AV249" s="14">
        <v>5.3560904519173599E-2</v>
      </c>
      <c r="AW249" s="14">
        <v>6.6750435476749401E-2</v>
      </c>
      <c r="AX249" s="14"/>
      <c r="AY249" s="14">
        <v>5.9749998970591502E-2</v>
      </c>
      <c r="AZ249" s="14">
        <v>8.6959166848336197E-2</v>
      </c>
      <c r="BA249" s="14"/>
      <c r="BB249" s="14">
        <v>6.2134410155135801E-2</v>
      </c>
      <c r="BC249" s="14">
        <v>9.9300503407914797E-2</v>
      </c>
    </row>
    <row r="250" spans="2:55" x14ac:dyDescent="0.35">
      <c r="B250" t="s">
        <v>160</v>
      </c>
      <c r="C250" s="14">
        <v>8.1910310632203297E-3</v>
      </c>
      <c r="D250" s="14">
        <v>7.7344450060929599E-3</v>
      </c>
      <c r="E250" s="14">
        <v>8.6609821488956105E-3</v>
      </c>
      <c r="F250" s="14"/>
      <c r="G250" s="14">
        <v>2.1266657661141799E-2</v>
      </c>
      <c r="H250" s="14">
        <v>3.64088167337353E-3</v>
      </c>
      <c r="I250" s="14">
        <v>3.2738493132077398E-3</v>
      </c>
      <c r="J250" s="14">
        <v>5.6749762457770402E-3</v>
      </c>
      <c r="K250" s="14">
        <v>0</v>
      </c>
      <c r="L250" s="14">
        <v>1.4802538825272601E-2</v>
      </c>
      <c r="M250" s="14"/>
      <c r="N250" s="14">
        <v>4.6401217894126599E-3</v>
      </c>
      <c r="O250" s="14">
        <v>1.6423539940419801E-3</v>
      </c>
      <c r="P250" s="14">
        <v>8.1581773240600192E-3</v>
      </c>
      <c r="Q250" s="14">
        <v>1.8927387563855699E-2</v>
      </c>
      <c r="R250" s="14"/>
      <c r="S250" s="14">
        <v>1.6879229392081301E-2</v>
      </c>
      <c r="T250" s="14">
        <v>1.40965738546473E-2</v>
      </c>
      <c r="U250" s="14">
        <v>1.6206175792962001E-2</v>
      </c>
      <c r="V250" s="14">
        <v>0</v>
      </c>
      <c r="W250" s="14">
        <v>1.6038925176547699E-2</v>
      </c>
      <c r="X250" s="14">
        <v>0</v>
      </c>
      <c r="Y250" s="14">
        <v>1.3001700507081699E-2</v>
      </c>
      <c r="Z250" s="14">
        <v>0</v>
      </c>
      <c r="AA250" s="14">
        <v>4.9006096603620899E-3</v>
      </c>
      <c r="AB250" s="14">
        <v>0</v>
      </c>
      <c r="AC250" s="14">
        <v>0</v>
      </c>
      <c r="AD250" s="14">
        <v>0</v>
      </c>
      <c r="AE250" s="14"/>
      <c r="AF250" s="14">
        <v>8.4457106550926992E-3</v>
      </c>
      <c r="AG250" s="14">
        <v>9.5887437859480604E-3</v>
      </c>
      <c r="AH250" s="14">
        <v>0</v>
      </c>
      <c r="AI250" s="14">
        <v>5.1524893762461502E-3</v>
      </c>
      <c r="AJ250" s="14">
        <v>0</v>
      </c>
      <c r="AK250" s="14"/>
      <c r="AL250" s="14">
        <v>8.1459109674008202E-3</v>
      </c>
      <c r="AM250" s="14">
        <v>0</v>
      </c>
      <c r="AN250" s="14">
        <v>2.3332651569547402E-2</v>
      </c>
      <c r="AO250" s="14"/>
      <c r="AP250" s="14">
        <v>7.63041119835572E-3</v>
      </c>
      <c r="AQ250" s="14">
        <v>8.9014275901053604E-3</v>
      </c>
      <c r="AR250" s="14"/>
      <c r="AS250" s="14">
        <v>9.7263583097862896E-3</v>
      </c>
      <c r="AT250" s="14">
        <v>5.0349251566145503E-3</v>
      </c>
      <c r="AU250" s="14"/>
      <c r="AV250" s="14">
        <v>6.3737275603957004E-3</v>
      </c>
      <c r="AW250" s="14">
        <v>7.7245416509888901E-3</v>
      </c>
      <c r="AX250" s="14"/>
      <c r="AY250" s="14">
        <v>6.65357684478338E-3</v>
      </c>
      <c r="AZ250" s="14">
        <v>1.7174810616332199E-2</v>
      </c>
      <c r="BA250" s="14"/>
      <c r="BB250" s="14">
        <v>6.7549535303290699E-3</v>
      </c>
      <c r="BC250" s="14">
        <v>1.6113666827946699E-2</v>
      </c>
    </row>
    <row r="251" spans="2:55" x14ac:dyDescent="0.35">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row>
    <row r="252" spans="2:55" x14ac:dyDescent="0.35">
      <c r="B252" s="6" t="s">
        <v>165</v>
      </c>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row>
    <row r="253" spans="2:55" x14ac:dyDescent="0.35">
      <c r="B253" s="21" t="s">
        <v>82</v>
      </c>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row>
    <row r="254" spans="2:55" x14ac:dyDescent="0.35">
      <c r="B254" t="s">
        <v>157</v>
      </c>
      <c r="C254" s="14">
        <v>0.26850403654800897</v>
      </c>
      <c r="D254" s="14">
        <v>0.25493233890496397</v>
      </c>
      <c r="E254" s="14">
        <v>0.28254667065872102</v>
      </c>
      <c r="F254" s="14"/>
      <c r="G254" s="14">
        <v>0.339352434729775</v>
      </c>
      <c r="H254" s="14">
        <v>0.35224999374249899</v>
      </c>
      <c r="I254" s="14">
        <v>0.32501577461569198</v>
      </c>
      <c r="J254" s="14">
        <v>0.264082707079146</v>
      </c>
      <c r="K254" s="14">
        <v>0.18014566320248901</v>
      </c>
      <c r="L254" s="14">
        <v>0.16996278400328099</v>
      </c>
      <c r="M254" s="14"/>
      <c r="N254" s="14">
        <v>0.29120014213665302</v>
      </c>
      <c r="O254" s="14">
        <v>0.251829660402272</v>
      </c>
      <c r="P254" s="14">
        <v>0.27845365859089</v>
      </c>
      <c r="Q254" s="14">
        <v>0.25473265800491801</v>
      </c>
      <c r="R254" s="14"/>
      <c r="S254" s="14">
        <v>0.32258997694693098</v>
      </c>
      <c r="T254" s="14">
        <v>0.21118369806617601</v>
      </c>
      <c r="U254" s="14">
        <v>0.19841362012771599</v>
      </c>
      <c r="V254" s="14">
        <v>0.25554448648260197</v>
      </c>
      <c r="W254" s="14">
        <v>0.27242304922133398</v>
      </c>
      <c r="X254" s="14">
        <v>0.31275487157549198</v>
      </c>
      <c r="Y254" s="14">
        <v>0.23344209264191901</v>
      </c>
      <c r="Z254" s="14">
        <v>0.23694928468711199</v>
      </c>
      <c r="AA254" s="14">
        <v>0.37732657031586198</v>
      </c>
      <c r="AB254" s="14">
        <v>0.22506452964520701</v>
      </c>
      <c r="AC254" s="14">
        <v>0.31080711877955702</v>
      </c>
      <c r="AD254" s="14">
        <v>0.145153500426111</v>
      </c>
      <c r="AE254" s="14"/>
      <c r="AF254" s="14">
        <v>0.26917505416908999</v>
      </c>
      <c r="AG254" s="14">
        <v>0.33280903858107203</v>
      </c>
      <c r="AH254" s="14">
        <v>0.21236687967974099</v>
      </c>
      <c r="AI254" s="14">
        <v>0.21271236502183499</v>
      </c>
      <c r="AJ254" s="14">
        <v>0.24995731391467099</v>
      </c>
      <c r="AK254" s="14"/>
      <c r="AL254" s="14">
        <v>0.260580888881566</v>
      </c>
      <c r="AM254" s="14">
        <v>0.39496779624095202</v>
      </c>
      <c r="AN254" s="14">
        <v>0.15855411929021099</v>
      </c>
      <c r="AO254" s="14"/>
      <c r="AP254" s="14">
        <v>0.26285295560008398</v>
      </c>
      <c r="AQ254" s="14">
        <v>0.27191515156448798</v>
      </c>
      <c r="AR254" s="14"/>
      <c r="AS254" s="14">
        <v>0.27657593611098902</v>
      </c>
      <c r="AT254" s="14">
        <v>0.25977907146658902</v>
      </c>
      <c r="AU254" s="14"/>
      <c r="AV254" s="14">
        <v>0.36475293297000499</v>
      </c>
      <c r="AW254" s="14">
        <v>0.23897537692880999</v>
      </c>
      <c r="AX254" s="14"/>
      <c r="AY254" s="14">
        <v>0.28645441787446402</v>
      </c>
      <c r="AZ254" s="14">
        <v>0.27317276585549599</v>
      </c>
      <c r="BA254" s="14"/>
      <c r="BB254" s="14">
        <v>0.27498303492365</v>
      </c>
      <c r="BC254" s="14">
        <v>0.309903682785997</v>
      </c>
    </row>
    <row r="255" spans="2:55" x14ac:dyDescent="0.35">
      <c r="B255" t="s">
        <v>158</v>
      </c>
      <c r="C255" s="14">
        <v>0.45032555481301101</v>
      </c>
      <c r="D255" s="14">
        <v>0.43242057764355601</v>
      </c>
      <c r="E255" s="14">
        <v>0.46720871629826199</v>
      </c>
      <c r="F255" s="14"/>
      <c r="G255" s="14">
        <v>0.41948720810123702</v>
      </c>
      <c r="H255" s="14">
        <v>0.45688876366502601</v>
      </c>
      <c r="I255" s="14">
        <v>0.45527797146732502</v>
      </c>
      <c r="J255" s="14">
        <v>0.48770397723775</v>
      </c>
      <c r="K255" s="14">
        <v>0.49308697487686998</v>
      </c>
      <c r="L255" s="14">
        <v>0.40224197755820001</v>
      </c>
      <c r="M255" s="14"/>
      <c r="N255" s="14">
        <v>0.41197487723297599</v>
      </c>
      <c r="O255" s="14">
        <v>0.44083397015964199</v>
      </c>
      <c r="P255" s="14">
        <v>0.464523364808128</v>
      </c>
      <c r="Q255" s="14">
        <v>0.48884927081319901</v>
      </c>
      <c r="R255" s="14"/>
      <c r="S255" s="14">
        <v>0.42834497455887</v>
      </c>
      <c r="T255" s="14">
        <v>0.45438014478681599</v>
      </c>
      <c r="U255" s="14">
        <v>0.47761061173473002</v>
      </c>
      <c r="V255" s="14">
        <v>0.46681226790815999</v>
      </c>
      <c r="W255" s="14">
        <v>0.45468972196535301</v>
      </c>
      <c r="X255" s="14">
        <v>0.45482415676049298</v>
      </c>
      <c r="Y255" s="14">
        <v>0.42955037597383899</v>
      </c>
      <c r="Z255" s="14">
        <v>0.45918131495294501</v>
      </c>
      <c r="AA255" s="14">
        <v>0.413689601578344</v>
      </c>
      <c r="AB255" s="14">
        <v>0.51591198591780596</v>
      </c>
      <c r="AC255" s="14">
        <v>0.44030619272383098</v>
      </c>
      <c r="AD255" s="14">
        <v>0.38850334826482902</v>
      </c>
      <c r="AE255" s="14"/>
      <c r="AF255" s="14">
        <v>0.41112516579555197</v>
      </c>
      <c r="AG255" s="14">
        <v>0.451163413810447</v>
      </c>
      <c r="AH255" s="14">
        <v>0.46361543575265002</v>
      </c>
      <c r="AI255" s="14">
        <v>0.47564238450276902</v>
      </c>
      <c r="AJ255" s="14">
        <v>0.54289333309314702</v>
      </c>
      <c r="AK255" s="14"/>
      <c r="AL255" s="14">
        <v>0.45201492567620899</v>
      </c>
      <c r="AM255" s="14">
        <v>0.44495364122150899</v>
      </c>
      <c r="AN255" s="14">
        <v>0.43556236721254699</v>
      </c>
      <c r="AO255" s="14"/>
      <c r="AP255" s="14">
        <v>0.44616811744752399</v>
      </c>
      <c r="AQ255" s="14">
        <v>0.45319299453130801</v>
      </c>
      <c r="AR255" s="14"/>
      <c r="AS255" s="14">
        <v>0.465363883340979</v>
      </c>
      <c r="AT255" s="14">
        <v>0.41481444798351202</v>
      </c>
      <c r="AU255" s="14"/>
      <c r="AV255" s="14">
        <v>0.46827592782161498</v>
      </c>
      <c r="AW255" s="14">
        <v>0.440856435194387</v>
      </c>
      <c r="AX255" s="14"/>
      <c r="AY255" s="14">
        <v>0.45220339792047198</v>
      </c>
      <c r="AZ255" s="14">
        <v>0.3891181221351</v>
      </c>
      <c r="BA255" s="14"/>
      <c r="BB255" s="14">
        <v>0.45517040950023102</v>
      </c>
      <c r="BC255" s="14">
        <v>0.37626980285387801</v>
      </c>
    </row>
    <row r="256" spans="2:55" x14ac:dyDescent="0.35">
      <c r="B256" t="s">
        <v>159</v>
      </c>
      <c r="C256" s="14">
        <v>0.22000687417415399</v>
      </c>
      <c r="D256" s="14">
        <v>0.23936446512165899</v>
      </c>
      <c r="E256" s="14">
        <v>0.20073502423853701</v>
      </c>
      <c r="F256" s="14"/>
      <c r="G256" s="14">
        <v>0.20455590887873201</v>
      </c>
      <c r="H256" s="14">
        <v>0.156805742964715</v>
      </c>
      <c r="I256" s="14">
        <v>0.174005100242802</v>
      </c>
      <c r="J256" s="14">
        <v>0.182129392049624</v>
      </c>
      <c r="K256" s="14">
        <v>0.25655942320269298</v>
      </c>
      <c r="L256" s="14">
        <v>0.32567899517090199</v>
      </c>
      <c r="M256" s="14"/>
      <c r="N256" s="14">
        <v>0.229412755551576</v>
      </c>
      <c r="O256" s="14">
        <v>0.24798857496813001</v>
      </c>
      <c r="P256" s="14">
        <v>0.20983742491219601</v>
      </c>
      <c r="Q256" s="14">
        <v>0.18734297500969799</v>
      </c>
      <c r="R256" s="14"/>
      <c r="S256" s="14">
        <v>0.17972617516803999</v>
      </c>
      <c r="T256" s="14">
        <v>0.23978702248178399</v>
      </c>
      <c r="U256" s="14">
        <v>0.25259514282048701</v>
      </c>
      <c r="V256" s="14">
        <v>0.232707855459791</v>
      </c>
      <c r="W256" s="14">
        <v>0.21994122102213101</v>
      </c>
      <c r="X256" s="14">
        <v>0.14305815414228401</v>
      </c>
      <c r="Y256" s="14">
        <v>0.288495560383279</v>
      </c>
      <c r="Z256" s="14">
        <v>0.278818845299589</v>
      </c>
      <c r="AA256" s="14">
        <v>0.18024811093458001</v>
      </c>
      <c r="AB256" s="14">
        <v>0.213019637035472</v>
      </c>
      <c r="AC256" s="14">
        <v>0.195788434794442</v>
      </c>
      <c r="AD256" s="14">
        <v>0.37258213980972998</v>
      </c>
      <c r="AE256" s="14"/>
      <c r="AF256" s="14">
        <v>0.24179888204784</v>
      </c>
      <c r="AG256" s="14">
        <v>0.16631278851883399</v>
      </c>
      <c r="AH256" s="14">
        <v>0.27021489988816799</v>
      </c>
      <c r="AI256" s="14">
        <v>0.232412337420357</v>
      </c>
      <c r="AJ256" s="14">
        <v>0.15888349902399601</v>
      </c>
      <c r="AK256" s="14"/>
      <c r="AL256" s="14">
        <v>0.22642542149349201</v>
      </c>
      <c r="AM256" s="14">
        <v>0.12545093403779201</v>
      </c>
      <c r="AN256" s="14">
        <v>0.29511226267149498</v>
      </c>
      <c r="AO256" s="14"/>
      <c r="AP256" s="14">
        <v>0.21877515948256299</v>
      </c>
      <c r="AQ256" s="14">
        <v>0.22399663903719</v>
      </c>
      <c r="AR256" s="14"/>
      <c r="AS256" s="14">
        <v>0.204284394646818</v>
      </c>
      <c r="AT256" s="14">
        <v>0.25273895794640899</v>
      </c>
      <c r="AU256" s="14"/>
      <c r="AV256" s="14">
        <v>0.12709937756185199</v>
      </c>
      <c r="AW256" s="14">
        <v>0.25296002500960701</v>
      </c>
      <c r="AX256" s="14"/>
      <c r="AY256" s="14">
        <v>0.20597970893082701</v>
      </c>
      <c r="AZ256" s="14">
        <v>0.243383565366837</v>
      </c>
      <c r="BA256" s="14"/>
      <c r="BB256" s="14">
        <v>0.20849530658981</v>
      </c>
      <c r="BC256" s="14">
        <v>0.240567431654305</v>
      </c>
    </row>
    <row r="257" spans="2:55" x14ac:dyDescent="0.35">
      <c r="B257" t="s">
        <v>160</v>
      </c>
      <c r="C257" s="14">
        <v>6.1163534464826801E-2</v>
      </c>
      <c r="D257" s="14">
        <v>7.3282618329821095E-2</v>
      </c>
      <c r="E257" s="14">
        <v>4.9509588804480503E-2</v>
      </c>
      <c r="F257" s="14"/>
      <c r="G257" s="14">
        <v>3.6604448290256303E-2</v>
      </c>
      <c r="H257" s="14">
        <v>3.40554996277595E-2</v>
      </c>
      <c r="I257" s="14">
        <v>4.5701153674181302E-2</v>
      </c>
      <c r="J257" s="14">
        <v>6.6083923633480202E-2</v>
      </c>
      <c r="K257" s="14">
        <v>7.0207938717948698E-2</v>
      </c>
      <c r="L257" s="14">
        <v>0.10211624326761699</v>
      </c>
      <c r="M257" s="14"/>
      <c r="N257" s="14">
        <v>6.7412225078795296E-2</v>
      </c>
      <c r="O257" s="14">
        <v>5.9347794469956E-2</v>
      </c>
      <c r="P257" s="14">
        <v>4.7185551688785701E-2</v>
      </c>
      <c r="Q257" s="14">
        <v>6.9075096172186407E-2</v>
      </c>
      <c r="R257" s="14"/>
      <c r="S257" s="14">
        <v>6.9338873326158595E-2</v>
      </c>
      <c r="T257" s="14">
        <v>9.4649134665225204E-2</v>
      </c>
      <c r="U257" s="14">
        <v>7.1380625317066099E-2</v>
      </c>
      <c r="V257" s="14">
        <v>4.4935390149446801E-2</v>
      </c>
      <c r="W257" s="14">
        <v>5.2946007791181998E-2</v>
      </c>
      <c r="X257" s="14">
        <v>8.9362817521730795E-2</v>
      </c>
      <c r="Y257" s="14">
        <v>4.8511971000963099E-2</v>
      </c>
      <c r="Z257" s="14">
        <v>2.5050555060355001E-2</v>
      </c>
      <c r="AA257" s="14">
        <v>2.87357171712142E-2</v>
      </c>
      <c r="AB257" s="14">
        <v>4.6003847401516501E-2</v>
      </c>
      <c r="AC257" s="14">
        <v>5.3098253702170098E-2</v>
      </c>
      <c r="AD257" s="14">
        <v>9.3761011499330096E-2</v>
      </c>
      <c r="AE257" s="14"/>
      <c r="AF257" s="14">
        <v>7.7900897987517495E-2</v>
      </c>
      <c r="AG257" s="14">
        <v>4.9714759089647301E-2</v>
      </c>
      <c r="AH257" s="14">
        <v>5.38027846794406E-2</v>
      </c>
      <c r="AI257" s="14">
        <v>7.9232913055038601E-2</v>
      </c>
      <c r="AJ257" s="14">
        <v>4.8265853968186001E-2</v>
      </c>
      <c r="AK257" s="14"/>
      <c r="AL257" s="14">
        <v>6.0978763948733201E-2</v>
      </c>
      <c r="AM257" s="14">
        <v>3.4627628499747397E-2</v>
      </c>
      <c r="AN257" s="14">
        <v>0.110771250825747</v>
      </c>
      <c r="AO257" s="14"/>
      <c r="AP257" s="14">
        <v>7.2203767469828997E-2</v>
      </c>
      <c r="AQ257" s="14">
        <v>5.0895214867014198E-2</v>
      </c>
      <c r="AR257" s="14"/>
      <c r="AS257" s="14">
        <v>5.3775785901213603E-2</v>
      </c>
      <c r="AT257" s="14">
        <v>7.2667522603490603E-2</v>
      </c>
      <c r="AU257" s="14"/>
      <c r="AV257" s="14">
        <v>3.9871761646527198E-2</v>
      </c>
      <c r="AW257" s="14">
        <v>6.7208162867196206E-2</v>
      </c>
      <c r="AX257" s="14"/>
      <c r="AY257" s="14">
        <v>5.5362475274237398E-2</v>
      </c>
      <c r="AZ257" s="14">
        <v>9.4325546642567398E-2</v>
      </c>
      <c r="BA257" s="14"/>
      <c r="BB257" s="14">
        <v>6.1351248986308601E-2</v>
      </c>
      <c r="BC257" s="14">
        <v>7.3259082705821293E-2</v>
      </c>
    </row>
    <row r="258" spans="2:55" x14ac:dyDescent="0.35">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f>SUM(AL254:AL255)</f>
        <v>0.71259581455777499</v>
      </c>
      <c r="AM258" s="14">
        <f>SUM(AM254:AM255)</f>
        <v>0.83992143746246106</v>
      </c>
      <c r="AN258" s="14">
        <f>SUM(AN254:AN255)</f>
        <v>0.59411648650275795</v>
      </c>
      <c r="AO258" s="14"/>
      <c r="AP258" s="14"/>
      <c r="AQ258" s="14"/>
      <c r="AR258" s="14"/>
      <c r="AS258" s="14"/>
      <c r="AT258" s="14"/>
      <c r="AU258" s="14"/>
      <c r="AV258" s="14"/>
      <c r="AW258" s="14"/>
      <c r="AX258" s="14"/>
      <c r="AY258" s="14"/>
      <c r="AZ258" s="14"/>
      <c r="BA258" s="14"/>
      <c r="BB258" s="14"/>
      <c r="BC258" s="14"/>
    </row>
    <row r="259" spans="2:55" x14ac:dyDescent="0.35">
      <c r="B259" s="6" t="s">
        <v>166</v>
      </c>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row>
    <row r="260" spans="2:55" x14ac:dyDescent="0.35">
      <c r="B260" s="21" t="s">
        <v>82</v>
      </c>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row>
    <row r="261" spans="2:55" x14ac:dyDescent="0.35">
      <c r="B261" t="s">
        <v>157</v>
      </c>
      <c r="C261" s="14">
        <v>0.28352330703268203</v>
      </c>
      <c r="D261" s="14">
        <v>0.28025039313142702</v>
      </c>
      <c r="E261" s="14">
        <v>0.28661439064176603</v>
      </c>
      <c r="F261" s="14"/>
      <c r="G261" s="14">
        <v>0.36064692379144497</v>
      </c>
      <c r="H261" s="14">
        <v>0.35749156017801198</v>
      </c>
      <c r="I261" s="14">
        <v>0.30508447126743998</v>
      </c>
      <c r="J261" s="14">
        <v>0.26778186908902002</v>
      </c>
      <c r="K261" s="14">
        <v>0.223813986689057</v>
      </c>
      <c r="L261" s="14">
        <v>0.207250790562055</v>
      </c>
      <c r="M261" s="14"/>
      <c r="N261" s="14">
        <v>0.27165222839448699</v>
      </c>
      <c r="O261" s="14">
        <v>0.26013613766199101</v>
      </c>
      <c r="P261" s="14">
        <v>0.32728052744390101</v>
      </c>
      <c r="Q261" s="14">
        <v>0.28252942951266702</v>
      </c>
      <c r="R261" s="14"/>
      <c r="S261" s="14">
        <v>0.34293115812667502</v>
      </c>
      <c r="T261" s="14">
        <v>0.28263118838074602</v>
      </c>
      <c r="U261" s="14">
        <v>0.21889804762227599</v>
      </c>
      <c r="V261" s="14">
        <v>0.213819209185725</v>
      </c>
      <c r="W261" s="14">
        <v>0.29995556341691898</v>
      </c>
      <c r="X261" s="14">
        <v>0.339288021875565</v>
      </c>
      <c r="Y261" s="14">
        <v>0.224380794021767</v>
      </c>
      <c r="Z261" s="14">
        <v>0.27450733123457699</v>
      </c>
      <c r="AA261" s="14">
        <v>0.41062035211805498</v>
      </c>
      <c r="AB261" s="14">
        <v>0.21371012526554301</v>
      </c>
      <c r="AC261" s="14">
        <v>0.25489546770566102</v>
      </c>
      <c r="AD261" s="14">
        <v>0.14696247120459199</v>
      </c>
      <c r="AE261" s="14"/>
      <c r="AF261" s="14">
        <v>0.307605609807585</v>
      </c>
      <c r="AG261" s="14">
        <v>0.33603380710863401</v>
      </c>
      <c r="AH261" s="14">
        <v>0.226296046723577</v>
      </c>
      <c r="AI261" s="14">
        <v>0.245235433944576</v>
      </c>
      <c r="AJ261" s="14">
        <v>0.24621704853281701</v>
      </c>
      <c r="AK261" s="14"/>
      <c r="AL261" s="14">
        <v>0.26897204790864998</v>
      </c>
      <c r="AM261" s="14">
        <v>0.44855438327163699</v>
      </c>
      <c r="AN261" s="14">
        <v>0.20054640261703499</v>
      </c>
      <c r="AO261" s="14"/>
      <c r="AP261" s="14">
        <v>0.274971315378846</v>
      </c>
      <c r="AQ261" s="14">
        <v>0.28890526620419998</v>
      </c>
      <c r="AR261" s="14"/>
      <c r="AS261" s="14">
        <v>0.29178755151080898</v>
      </c>
      <c r="AT261" s="14">
        <v>0.27221480460763497</v>
      </c>
      <c r="AU261" s="14"/>
      <c r="AV261" s="14">
        <v>0.36369176189466901</v>
      </c>
      <c r="AW261" s="14">
        <v>0.25969404285317399</v>
      </c>
      <c r="AX261" s="14"/>
      <c r="AY261" s="14">
        <v>0.29878292738141299</v>
      </c>
      <c r="AZ261" s="14">
        <v>0.30714352116304799</v>
      </c>
      <c r="BA261" s="14"/>
      <c r="BB261" s="14">
        <v>0.29019705498179799</v>
      </c>
      <c r="BC261" s="14">
        <v>0.30467252705650599</v>
      </c>
    </row>
    <row r="262" spans="2:55" x14ac:dyDescent="0.35">
      <c r="B262" t="s">
        <v>158</v>
      </c>
      <c r="C262" s="14">
        <v>0.48817269191976298</v>
      </c>
      <c r="D262" s="14">
        <v>0.47061999857026598</v>
      </c>
      <c r="E262" s="14">
        <v>0.50674917120195795</v>
      </c>
      <c r="F262" s="14"/>
      <c r="G262" s="14">
        <v>0.41299551640318499</v>
      </c>
      <c r="H262" s="14">
        <v>0.49819318468059798</v>
      </c>
      <c r="I262" s="14">
        <v>0.51117774477309696</v>
      </c>
      <c r="J262" s="14">
        <v>0.51672712327780301</v>
      </c>
      <c r="K262" s="14">
        <v>0.52307893256014004</v>
      </c>
      <c r="L262" s="14">
        <v>0.46437076647856101</v>
      </c>
      <c r="M262" s="14"/>
      <c r="N262" s="14">
        <v>0.49383798130706502</v>
      </c>
      <c r="O262" s="14">
        <v>0.50877917322162103</v>
      </c>
      <c r="P262" s="14">
        <v>0.48076636505774001</v>
      </c>
      <c r="Q262" s="14">
        <v>0.46910051519984403</v>
      </c>
      <c r="R262" s="14"/>
      <c r="S262" s="14">
        <v>0.49133707358309803</v>
      </c>
      <c r="T262" s="14">
        <v>0.47024724961520897</v>
      </c>
      <c r="U262" s="14">
        <v>0.504391676412001</v>
      </c>
      <c r="V262" s="14">
        <v>0.52869660554966902</v>
      </c>
      <c r="W262" s="14">
        <v>0.44170591162060802</v>
      </c>
      <c r="X262" s="14">
        <v>0.46210278756436302</v>
      </c>
      <c r="Y262" s="14">
        <v>0.51309706834250701</v>
      </c>
      <c r="Z262" s="14">
        <v>0.49944147523627502</v>
      </c>
      <c r="AA262" s="14">
        <v>0.42893009265425203</v>
      </c>
      <c r="AB262" s="14">
        <v>0.53466441662848097</v>
      </c>
      <c r="AC262" s="14">
        <v>0.547193530320632</v>
      </c>
      <c r="AD262" s="14">
        <v>0.47134991797437897</v>
      </c>
      <c r="AE262" s="14"/>
      <c r="AF262" s="14">
        <v>0.45435231639773299</v>
      </c>
      <c r="AG262" s="14">
        <v>0.481819699239115</v>
      </c>
      <c r="AH262" s="14">
        <v>0.512948765212216</v>
      </c>
      <c r="AI262" s="14">
        <v>0.49097261450889701</v>
      </c>
      <c r="AJ262" s="14">
        <v>0.61836898871308199</v>
      </c>
      <c r="AK262" s="14"/>
      <c r="AL262" s="14">
        <v>0.49898435453689699</v>
      </c>
      <c r="AM262" s="14">
        <v>0.45144947535889102</v>
      </c>
      <c r="AN262" s="14">
        <v>0.39783847772180603</v>
      </c>
      <c r="AO262" s="14"/>
      <c r="AP262" s="14">
        <v>0.46892058601791198</v>
      </c>
      <c r="AQ262" s="14">
        <v>0.50443454175553804</v>
      </c>
      <c r="AR262" s="14"/>
      <c r="AS262" s="14">
        <v>0.49813877371337001</v>
      </c>
      <c r="AT262" s="14">
        <v>0.46825508163740398</v>
      </c>
      <c r="AU262" s="14"/>
      <c r="AV262" s="14">
        <v>0.486403461128812</v>
      </c>
      <c r="AW262" s="14">
        <v>0.486503154932871</v>
      </c>
      <c r="AX262" s="14"/>
      <c r="AY262" s="14">
        <v>0.49002910744001998</v>
      </c>
      <c r="AZ262" s="14">
        <v>0.41929135820102997</v>
      </c>
      <c r="BA262" s="14"/>
      <c r="BB262" s="14">
        <v>0.50131534928537003</v>
      </c>
      <c r="BC262" s="14">
        <v>0.40190515943310301</v>
      </c>
    </row>
    <row r="263" spans="2:55" x14ac:dyDescent="0.35">
      <c r="B263" t="s">
        <v>159</v>
      </c>
      <c r="C263" s="14">
        <v>0.18861741790032399</v>
      </c>
      <c r="D263" s="14">
        <v>0.197563686619602</v>
      </c>
      <c r="E263" s="14">
        <v>0.17843290503908299</v>
      </c>
      <c r="F263" s="14"/>
      <c r="G263" s="14">
        <v>0.208647825276462</v>
      </c>
      <c r="H263" s="14">
        <v>0.11629257027812399</v>
      </c>
      <c r="I263" s="14">
        <v>0.14937391204759101</v>
      </c>
      <c r="J263" s="14">
        <v>0.18114164414910899</v>
      </c>
      <c r="K263" s="14">
        <v>0.200448720397324</v>
      </c>
      <c r="L263" s="14">
        <v>0.26462848859599403</v>
      </c>
      <c r="M263" s="14"/>
      <c r="N263" s="14">
        <v>0.193357929537222</v>
      </c>
      <c r="O263" s="14">
        <v>0.198789880433004</v>
      </c>
      <c r="P263" s="14">
        <v>0.15974242264401101</v>
      </c>
      <c r="Q263" s="14">
        <v>0.19569471333660801</v>
      </c>
      <c r="R263" s="14"/>
      <c r="S263" s="14">
        <v>0.132509987036877</v>
      </c>
      <c r="T263" s="14">
        <v>0.183631459513519</v>
      </c>
      <c r="U263" s="14">
        <v>0.23975823725847001</v>
      </c>
      <c r="V263" s="14">
        <v>0.21241094003810301</v>
      </c>
      <c r="W263" s="14">
        <v>0.20076894560390501</v>
      </c>
      <c r="X263" s="14">
        <v>0.16309048093189099</v>
      </c>
      <c r="Y263" s="14">
        <v>0.24548158132071099</v>
      </c>
      <c r="Z263" s="14">
        <v>0.18958821928053299</v>
      </c>
      <c r="AA263" s="14">
        <v>0.143705093642603</v>
      </c>
      <c r="AB263" s="14">
        <v>0.22573368832419899</v>
      </c>
      <c r="AC263" s="14">
        <v>0.130249209619934</v>
      </c>
      <c r="AD263" s="14">
        <v>0.30993503275355699</v>
      </c>
      <c r="AE263" s="14"/>
      <c r="AF263" s="14">
        <v>0.193851087130711</v>
      </c>
      <c r="AG263" s="14">
        <v>0.15092240986508801</v>
      </c>
      <c r="AH263" s="14">
        <v>0.237442316740333</v>
      </c>
      <c r="AI263" s="14">
        <v>0.20233237483823399</v>
      </c>
      <c r="AJ263" s="14">
        <v>0.126655724066222</v>
      </c>
      <c r="AK263" s="14"/>
      <c r="AL263" s="14">
        <v>0.19423060734332701</v>
      </c>
      <c r="AM263" s="14">
        <v>9.5346196691681498E-2</v>
      </c>
      <c r="AN263" s="14">
        <v>0.27301883793981002</v>
      </c>
      <c r="AO263" s="14"/>
      <c r="AP263" s="14">
        <v>0.20176794141787399</v>
      </c>
      <c r="AQ263" s="14">
        <v>0.17793104099048801</v>
      </c>
      <c r="AR263" s="14"/>
      <c r="AS263" s="14">
        <v>0.17533449960775699</v>
      </c>
      <c r="AT263" s="14">
        <v>0.21354665555736499</v>
      </c>
      <c r="AU263" s="14"/>
      <c r="AV263" s="14">
        <v>0.126266491898955</v>
      </c>
      <c r="AW263" s="14">
        <v>0.20889130502198699</v>
      </c>
      <c r="AX263" s="14"/>
      <c r="AY263" s="14">
        <v>0.176018501621483</v>
      </c>
      <c r="AZ263" s="14">
        <v>0.214582641128854</v>
      </c>
      <c r="BA263" s="14"/>
      <c r="BB263" s="14">
        <v>0.169615684851149</v>
      </c>
      <c r="BC263" s="14">
        <v>0.25923224563682701</v>
      </c>
    </row>
    <row r="264" spans="2:55" x14ac:dyDescent="0.35">
      <c r="B264" t="s">
        <v>160</v>
      </c>
      <c r="C264" s="14">
        <v>3.9686583147230899E-2</v>
      </c>
      <c r="D264" s="14">
        <v>5.1565921678704302E-2</v>
      </c>
      <c r="E264" s="14">
        <v>2.8203533117193199E-2</v>
      </c>
      <c r="F264" s="14"/>
      <c r="G264" s="14">
        <v>1.77097345289066E-2</v>
      </c>
      <c r="H264" s="14">
        <v>2.8022684863265999E-2</v>
      </c>
      <c r="I264" s="14">
        <v>3.4363871911872602E-2</v>
      </c>
      <c r="J264" s="14">
        <v>3.4349363484067599E-2</v>
      </c>
      <c r="K264" s="14">
        <v>5.2658360353479802E-2</v>
      </c>
      <c r="L264" s="14">
        <v>6.3749954363389705E-2</v>
      </c>
      <c r="M264" s="14"/>
      <c r="N264" s="14">
        <v>4.1151860761226303E-2</v>
      </c>
      <c r="O264" s="14">
        <v>3.2294808683383899E-2</v>
      </c>
      <c r="P264" s="14">
        <v>3.2210684854347603E-2</v>
      </c>
      <c r="Q264" s="14">
        <v>5.2675341950880902E-2</v>
      </c>
      <c r="R264" s="14"/>
      <c r="S264" s="14">
        <v>3.3221781253350902E-2</v>
      </c>
      <c r="T264" s="14">
        <v>6.3490102490526404E-2</v>
      </c>
      <c r="U264" s="14">
        <v>3.69520387072527E-2</v>
      </c>
      <c r="V264" s="14">
        <v>4.5073245226503501E-2</v>
      </c>
      <c r="W264" s="14">
        <v>5.7569579358568601E-2</v>
      </c>
      <c r="X264" s="14">
        <v>3.55187096281811E-2</v>
      </c>
      <c r="Y264" s="14">
        <v>1.7040556315015401E-2</v>
      </c>
      <c r="Z264" s="14">
        <v>3.6462974248615797E-2</v>
      </c>
      <c r="AA264" s="14">
        <v>1.6744461585090901E-2</v>
      </c>
      <c r="AB264" s="14">
        <v>2.5891769781776899E-2</v>
      </c>
      <c r="AC264" s="14">
        <v>6.7661792353773703E-2</v>
      </c>
      <c r="AD264" s="14">
        <v>7.1752578067471803E-2</v>
      </c>
      <c r="AE264" s="14"/>
      <c r="AF264" s="14">
        <v>4.4190986663970602E-2</v>
      </c>
      <c r="AG264" s="14">
        <v>3.1224083787163799E-2</v>
      </c>
      <c r="AH264" s="14">
        <v>2.3312871323874201E-2</v>
      </c>
      <c r="AI264" s="14">
        <v>6.1459576708292198E-2</v>
      </c>
      <c r="AJ264" s="14">
        <v>8.7582386878795604E-3</v>
      </c>
      <c r="AK264" s="14"/>
      <c r="AL264" s="14">
        <v>3.7812990211126003E-2</v>
      </c>
      <c r="AM264" s="14">
        <v>4.6499446777901196E-3</v>
      </c>
      <c r="AN264" s="14">
        <v>0.12859628172134999</v>
      </c>
      <c r="AO264" s="14"/>
      <c r="AP264" s="14">
        <v>5.4340157185368401E-2</v>
      </c>
      <c r="AQ264" s="14">
        <v>2.8729151049773E-2</v>
      </c>
      <c r="AR264" s="14"/>
      <c r="AS264" s="14">
        <v>3.4739175168063997E-2</v>
      </c>
      <c r="AT264" s="14">
        <v>4.5983458197595403E-2</v>
      </c>
      <c r="AU264" s="14"/>
      <c r="AV264" s="14">
        <v>2.36382850775642E-2</v>
      </c>
      <c r="AW264" s="14">
        <v>4.4911497191968498E-2</v>
      </c>
      <c r="AX264" s="14"/>
      <c r="AY264" s="14">
        <v>3.5169463557084502E-2</v>
      </c>
      <c r="AZ264" s="14">
        <v>5.8982479507068399E-2</v>
      </c>
      <c r="BA264" s="14"/>
      <c r="BB264" s="14">
        <v>3.88719108816835E-2</v>
      </c>
      <c r="BC264" s="14">
        <v>3.4190067873564101E-2</v>
      </c>
    </row>
    <row r="265" spans="2:55" x14ac:dyDescent="0.35">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row>
    <row r="266" spans="2:55" x14ac:dyDescent="0.35">
      <c r="B266" s="6" t="s">
        <v>167</v>
      </c>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row>
    <row r="267" spans="2:55" x14ac:dyDescent="0.35">
      <c r="B267" s="21" t="s">
        <v>82</v>
      </c>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row>
    <row r="268" spans="2:55" x14ac:dyDescent="0.35">
      <c r="B268" t="s">
        <v>157</v>
      </c>
      <c r="C268" s="14">
        <v>0.34857647095586503</v>
      </c>
      <c r="D268" s="14">
        <v>0.33428080488057099</v>
      </c>
      <c r="E268" s="14">
        <v>0.36262243261497301</v>
      </c>
      <c r="F268" s="14"/>
      <c r="G268" s="14">
        <v>0.33145504107104301</v>
      </c>
      <c r="H268" s="14">
        <v>0.41186612831230102</v>
      </c>
      <c r="I268" s="14">
        <v>0.36165983237110999</v>
      </c>
      <c r="J268" s="14">
        <v>0.34578316871246401</v>
      </c>
      <c r="K268" s="14">
        <v>0.324663376572005</v>
      </c>
      <c r="L268" s="14">
        <v>0.31577412309085001</v>
      </c>
      <c r="M268" s="14"/>
      <c r="N268" s="14">
        <v>0.360635842476908</v>
      </c>
      <c r="O268" s="14">
        <v>0.32246282827966699</v>
      </c>
      <c r="P268" s="14">
        <v>0.37553265280301401</v>
      </c>
      <c r="Q268" s="14">
        <v>0.33597395512519601</v>
      </c>
      <c r="R268" s="14"/>
      <c r="S268" s="14">
        <v>0.39296844089855598</v>
      </c>
      <c r="T268" s="14">
        <v>0.33069405347674702</v>
      </c>
      <c r="U268" s="14">
        <v>0.296100354099879</v>
      </c>
      <c r="V268" s="14">
        <v>0.349912875435064</v>
      </c>
      <c r="W268" s="14">
        <v>0.31899418044919797</v>
      </c>
      <c r="X268" s="14">
        <v>0.422927612398946</v>
      </c>
      <c r="Y268" s="14">
        <v>0.31961229324165702</v>
      </c>
      <c r="Z268" s="14">
        <v>0.311380906862949</v>
      </c>
      <c r="AA268" s="14">
        <v>0.422020667897474</v>
      </c>
      <c r="AB268" s="14">
        <v>0.347207260292067</v>
      </c>
      <c r="AC268" s="14">
        <v>0.298332126558285</v>
      </c>
      <c r="AD268" s="14">
        <v>0.148422720881594</v>
      </c>
      <c r="AE268" s="14"/>
      <c r="AF268" s="14">
        <v>0.377681916088834</v>
      </c>
      <c r="AG268" s="14">
        <v>0.39555465209188401</v>
      </c>
      <c r="AH268" s="14">
        <v>0.29985079690336802</v>
      </c>
      <c r="AI268" s="14">
        <v>0.34499829022909101</v>
      </c>
      <c r="AJ268" s="14">
        <v>0.31225096617801401</v>
      </c>
      <c r="AK268" s="14"/>
      <c r="AL268" s="14">
        <v>0.34000290214713802</v>
      </c>
      <c r="AM268" s="14">
        <v>0.47420470947881599</v>
      </c>
      <c r="AN268" s="14">
        <v>0.249448480093625</v>
      </c>
      <c r="AO268" s="14"/>
      <c r="AP268" s="14">
        <v>0.33089207195470199</v>
      </c>
      <c r="AQ268" s="14">
        <v>0.36458526184916101</v>
      </c>
      <c r="AR268" s="14"/>
      <c r="AS268" s="14">
        <v>0.34995316133795701</v>
      </c>
      <c r="AT268" s="14">
        <v>0.34584905062986898</v>
      </c>
      <c r="AU268" s="14"/>
      <c r="AV268" s="14">
        <v>0.40578022230049399</v>
      </c>
      <c r="AW268" s="14">
        <v>0.329841181162495</v>
      </c>
      <c r="AX268" s="14"/>
      <c r="AY268" s="14">
        <v>0.36368300628403299</v>
      </c>
      <c r="AZ268" s="14">
        <v>0.33334893724034498</v>
      </c>
      <c r="BA268" s="14"/>
      <c r="BB268" s="14">
        <v>0.36138181290778598</v>
      </c>
      <c r="BC268" s="14">
        <v>0.33399177720100898</v>
      </c>
    </row>
    <row r="269" spans="2:55" x14ac:dyDescent="0.35">
      <c r="B269" t="s">
        <v>158</v>
      </c>
      <c r="C269" s="14">
        <v>0.53300101081768803</v>
      </c>
      <c r="D269" s="14">
        <v>0.544714972062047</v>
      </c>
      <c r="E269" s="14">
        <v>0.52112748259640895</v>
      </c>
      <c r="F269" s="14"/>
      <c r="G269" s="14">
        <v>0.50395786949907895</v>
      </c>
      <c r="H269" s="14">
        <v>0.48411248774382398</v>
      </c>
      <c r="I269" s="14">
        <v>0.52038295357425701</v>
      </c>
      <c r="J269" s="14">
        <v>0.55806193747643695</v>
      </c>
      <c r="K269" s="14">
        <v>0.57048651372064596</v>
      </c>
      <c r="L269" s="14">
        <v>0.556972667486063</v>
      </c>
      <c r="M269" s="14"/>
      <c r="N269" s="14">
        <v>0.51193632120714505</v>
      </c>
      <c r="O269" s="14">
        <v>0.56217252015923802</v>
      </c>
      <c r="P269" s="14">
        <v>0.53717735310602299</v>
      </c>
      <c r="Q269" s="14">
        <v>0.52597812378929798</v>
      </c>
      <c r="R269" s="14"/>
      <c r="S269" s="14">
        <v>0.50145890841982199</v>
      </c>
      <c r="T269" s="14">
        <v>0.53851275877415306</v>
      </c>
      <c r="U269" s="14">
        <v>0.59897860147363602</v>
      </c>
      <c r="V269" s="14">
        <v>0.52315992784614795</v>
      </c>
      <c r="W269" s="14">
        <v>0.51733512358593403</v>
      </c>
      <c r="X269" s="14">
        <v>0.48988653280280398</v>
      </c>
      <c r="Y269" s="14">
        <v>0.54706262860507804</v>
      </c>
      <c r="Z269" s="14">
        <v>0.54989372753620702</v>
      </c>
      <c r="AA269" s="14">
        <v>0.47540261298034198</v>
      </c>
      <c r="AB269" s="14">
        <v>0.52337502526353596</v>
      </c>
      <c r="AC269" s="14">
        <v>0.60667577900871605</v>
      </c>
      <c r="AD269" s="14">
        <v>0.73085906196114403</v>
      </c>
      <c r="AE269" s="14"/>
      <c r="AF269" s="14">
        <v>0.50702564248164805</v>
      </c>
      <c r="AG269" s="14">
        <v>0.50489136655575595</v>
      </c>
      <c r="AH269" s="14">
        <v>0.58827449125416698</v>
      </c>
      <c r="AI269" s="14">
        <v>0.53486450149170095</v>
      </c>
      <c r="AJ269" s="14">
        <v>0.58803066497444301</v>
      </c>
      <c r="AK269" s="14"/>
      <c r="AL269" s="14">
        <v>0.54751192497329204</v>
      </c>
      <c r="AM269" s="14">
        <v>0.44066400666021399</v>
      </c>
      <c r="AN269" s="14">
        <v>0.48793042870466702</v>
      </c>
      <c r="AO269" s="14"/>
      <c r="AP269" s="14">
        <v>0.52483192412496005</v>
      </c>
      <c r="AQ269" s="14">
        <v>0.53838534849356501</v>
      </c>
      <c r="AR269" s="14"/>
      <c r="AS269" s="14">
        <v>0.53645805657149603</v>
      </c>
      <c r="AT269" s="14">
        <v>0.52507014022407295</v>
      </c>
      <c r="AU269" s="14"/>
      <c r="AV269" s="14">
        <v>0.48677617322568101</v>
      </c>
      <c r="AW269" s="14">
        <v>0.54944209963095703</v>
      </c>
      <c r="AX269" s="14"/>
      <c r="AY269" s="14">
        <v>0.53112445838467104</v>
      </c>
      <c r="AZ269" s="14">
        <v>0.52668387451647103</v>
      </c>
      <c r="BA269" s="14"/>
      <c r="BB269" s="14">
        <v>0.53561174736277695</v>
      </c>
      <c r="BC269" s="14">
        <v>0.51991887909977197</v>
      </c>
    </row>
    <row r="270" spans="2:55" x14ac:dyDescent="0.35">
      <c r="B270" t="s">
        <v>159</v>
      </c>
      <c r="C270" s="14">
        <v>0.100535303611717</v>
      </c>
      <c r="D270" s="14">
        <v>9.9728934763533006E-2</v>
      </c>
      <c r="E270" s="14">
        <v>0.101618588175574</v>
      </c>
      <c r="F270" s="14"/>
      <c r="G270" s="14">
        <v>0.13400759231513501</v>
      </c>
      <c r="H270" s="14">
        <v>9.3253784762227704E-2</v>
      </c>
      <c r="I270" s="14">
        <v>0.105101417260792</v>
      </c>
      <c r="J270" s="14">
        <v>8.2414763992394793E-2</v>
      </c>
      <c r="K270" s="14">
        <v>7.9601381044945893E-2</v>
      </c>
      <c r="L270" s="14">
        <v>0.109411343030087</v>
      </c>
      <c r="M270" s="14"/>
      <c r="N270" s="14">
        <v>0.115542002273432</v>
      </c>
      <c r="O270" s="14">
        <v>9.3793776163783399E-2</v>
      </c>
      <c r="P270" s="14">
        <v>7.3205884198000101E-2</v>
      </c>
      <c r="Q270" s="14">
        <v>0.11402806987653299</v>
      </c>
      <c r="R270" s="14"/>
      <c r="S270" s="14">
        <v>9.2388152828225503E-2</v>
      </c>
      <c r="T270" s="14">
        <v>0.10972636090781</v>
      </c>
      <c r="U270" s="14">
        <v>8.9116101646239898E-2</v>
      </c>
      <c r="V270" s="14">
        <v>0.100755052600092</v>
      </c>
      <c r="W270" s="14">
        <v>0.138307061650732</v>
      </c>
      <c r="X270" s="14">
        <v>6.6942846172308501E-2</v>
      </c>
      <c r="Y270" s="14">
        <v>0.12812831183478099</v>
      </c>
      <c r="Z270" s="14">
        <v>0.12787396233191001</v>
      </c>
      <c r="AA270" s="14">
        <v>8.5528645096074399E-2</v>
      </c>
      <c r="AB270" s="14">
        <v>0.114903462943635</v>
      </c>
      <c r="AC270" s="14">
        <v>7.3484798306725899E-2</v>
      </c>
      <c r="AD270" s="14">
        <v>8.8201885029321095E-2</v>
      </c>
      <c r="AE270" s="14"/>
      <c r="AF270" s="14">
        <v>0.10738983305612</v>
      </c>
      <c r="AG270" s="14">
        <v>8.0715478891051198E-2</v>
      </c>
      <c r="AH270" s="14">
        <v>0.100710418577646</v>
      </c>
      <c r="AI270" s="14">
        <v>0.1016018923912</v>
      </c>
      <c r="AJ270" s="14">
        <v>9.9718368847543606E-2</v>
      </c>
      <c r="AK270" s="14"/>
      <c r="AL270" s="14">
        <v>9.7808954011788796E-2</v>
      </c>
      <c r="AM270" s="14">
        <v>6.9429007565376899E-2</v>
      </c>
      <c r="AN270" s="14">
        <v>0.19474068910648101</v>
      </c>
      <c r="AO270" s="14"/>
      <c r="AP270" s="14">
        <v>0.118126343163894</v>
      </c>
      <c r="AQ270" s="14">
        <v>8.5455203993833898E-2</v>
      </c>
      <c r="AR270" s="14"/>
      <c r="AS270" s="14">
        <v>9.84347757096357E-2</v>
      </c>
      <c r="AT270" s="14">
        <v>0.109788736938919</v>
      </c>
      <c r="AU270" s="14"/>
      <c r="AV270" s="14">
        <v>9.8413000513351098E-2</v>
      </c>
      <c r="AW270" s="14">
        <v>0.10196460059362</v>
      </c>
      <c r="AX270" s="14"/>
      <c r="AY270" s="14">
        <v>9.0291794616199503E-2</v>
      </c>
      <c r="AZ270" s="14">
        <v>0.112993746280407</v>
      </c>
      <c r="BA270" s="14"/>
      <c r="BB270" s="14">
        <v>8.7761078820862301E-2</v>
      </c>
      <c r="BC270" s="14">
        <v>0.13341272680328001</v>
      </c>
    </row>
    <row r="271" spans="2:55" x14ac:dyDescent="0.35">
      <c r="B271" t="s">
        <v>160</v>
      </c>
      <c r="C271" s="14">
        <v>1.7887214614730799E-2</v>
      </c>
      <c r="D271" s="14">
        <v>2.1275288293848799E-2</v>
      </c>
      <c r="E271" s="14">
        <v>1.46314966130442E-2</v>
      </c>
      <c r="F271" s="14"/>
      <c r="G271" s="14">
        <v>3.0579497114743601E-2</v>
      </c>
      <c r="H271" s="14">
        <v>1.0767599181647E-2</v>
      </c>
      <c r="I271" s="14">
        <v>1.2855796793839899E-2</v>
      </c>
      <c r="J271" s="14">
        <v>1.3740129818704599E-2</v>
      </c>
      <c r="K271" s="14">
        <v>2.52487286624027E-2</v>
      </c>
      <c r="L271" s="14">
        <v>1.7841866393000502E-2</v>
      </c>
      <c r="M271" s="14"/>
      <c r="N271" s="14">
        <v>1.18858340425147E-2</v>
      </c>
      <c r="O271" s="14">
        <v>2.1570875397311E-2</v>
      </c>
      <c r="P271" s="14">
        <v>1.40841098929631E-2</v>
      </c>
      <c r="Q271" s="14">
        <v>2.4019851208973601E-2</v>
      </c>
      <c r="R271" s="14"/>
      <c r="S271" s="14">
        <v>1.31844978533967E-2</v>
      </c>
      <c r="T271" s="14">
        <v>2.10668268412901E-2</v>
      </c>
      <c r="U271" s="14">
        <v>1.5804942780245398E-2</v>
      </c>
      <c r="V271" s="14">
        <v>2.61721441186967E-2</v>
      </c>
      <c r="W271" s="14">
        <v>2.5363634314135498E-2</v>
      </c>
      <c r="X271" s="14">
        <v>2.0243008625941899E-2</v>
      </c>
      <c r="Y271" s="14">
        <v>5.1967663184848099E-3</v>
      </c>
      <c r="Z271" s="14">
        <v>1.08514032689336E-2</v>
      </c>
      <c r="AA271" s="14">
        <v>1.7048074026109802E-2</v>
      </c>
      <c r="AB271" s="14">
        <v>1.4514251500762101E-2</v>
      </c>
      <c r="AC271" s="14">
        <v>2.1507296126272699E-2</v>
      </c>
      <c r="AD271" s="14">
        <v>3.2516332127941201E-2</v>
      </c>
      <c r="AE271" s="14"/>
      <c r="AF271" s="14">
        <v>7.90260837339791E-3</v>
      </c>
      <c r="AG271" s="14">
        <v>1.8838502461309199E-2</v>
      </c>
      <c r="AH271" s="14">
        <v>1.11642932648184E-2</v>
      </c>
      <c r="AI271" s="14">
        <v>1.85353158880074E-2</v>
      </c>
      <c r="AJ271" s="14">
        <v>0</v>
      </c>
      <c r="AK271" s="14"/>
      <c r="AL271" s="14">
        <v>1.4676218867781299E-2</v>
      </c>
      <c r="AM271" s="14">
        <v>1.5702276295592701E-2</v>
      </c>
      <c r="AN271" s="14">
        <v>6.7880402095227305E-2</v>
      </c>
      <c r="AO271" s="14"/>
      <c r="AP271" s="14">
        <v>2.6149660756444499E-2</v>
      </c>
      <c r="AQ271" s="14">
        <v>1.15741856634401E-2</v>
      </c>
      <c r="AR271" s="14"/>
      <c r="AS271" s="14">
        <v>1.5154006380911701E-2</v>
      </c>
      <c r="AT271" s="14">
        <v>1.9292072207138598E-2</v>
      </c>
      <c r="AU271" s="14"/>
      <c r="AV271" s="14">
        <v>9.0306039604738098E-3</v>
      </c>
      <c r="AW271" s="14">
        <v>1.87521186129283E-2</v>
      </c>
      <c r="AX271" s="14"/>
      <c r="AY271" s="14">
        <v>1.49007407150965E-2</v>
      </c>
      <c r="AZ271" s="14">
        <v>2.6973441962777098E-2</v>
      </c>
      <c r="BA271" s="14"/>
      <c r="BB271" s="14">
        <v>1.5245360908574699E-2</v>
      </c>
      <c r="BC271" s="14">
        <v>1.26766168959384E-2</v>
      </c>
    </row>
    <row r="272" spans="2:55" x14ac:dyDescent="0.35">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row>
    <row r="273" spans="2:55" x14ac:dyDescent="0.35">
      <c r="B273" s="6" t="s">
        <v>168</v>
      </c>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row>
    <row r="274" spans="2:55" x14ac:dyDescent="0.35">
      <c r="B274" s="21" t="s">
        <v>82</v>
      </c>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row>
    <row r="275" spans="2:55" x14ac:dyDescent="0.35">
      <c r="B275" t="s">
        <v>157</v>
      </c>
      <c r="C275" s="14">
        <v>0.32551647097012498</v>
      </c>
      <c r="D275" s="14">
        <v>0.29286890951456301</v>
      </c>
      <c r="E275" s="14">
        <v>0.35741469309681101</v>
      </c>
      <c r="F275" s="14"/>
      <c r="G275" s="14">
        <v>0.365353325117311</v>
      </c>
      <c r="H275" s="14">
        <v>0.36037924442244501</v>
      </c>
      <c r="I275" s="14">
        <v>0.343405665748994</v>
      </c>
      <c r="J275" s="14">
        <v>0.35227658678971402</v>
      </c>
      <c r="K275" s="14">
        <v>0.31988828947410602</v>
      </c>
      <c r="L275" s="14">
        <v>0.23806557020223501</v>
      </c>
      <c r="M275" s="14"/>
      <c r="N275" s="14">
        <v>0.31059875453422298</v>
      </c>
      <c r="O275" s="14">
        <v>0.27815313316642998</v>
      </c>
      <c r="P275" s="14">
        <v>0.37135550915348797</v>
      </c>
      <c r="Q275" s="14">
        <v>0.35125485353518399</v>
      </c>
      <c r="R275" s="14"/>
      <c r="S275" s="14">
        <v>0.362295009709034</v>
      </c>
      <c r="T275" s="14">
        <v>0.31739083016358499</v>
      </c>
      <c r="U275" s="14">
        <v>0.30429448411180499</v>
      </c>
      <c r="V275" s="14">
        <v>0.319114630501458</v>
      </c>
      <c r="W275" s="14">
        <v>0.29195046042509099</v>
      </c>
      <c r="X275" s="14">
        <v>0.37881478462523299</v>
      </c>
      <c r="Y275" s="14">
        <v>0.31664299991417599</v>
      </c>
      <c r="Z275" s="14">
        <v>0.32045897927721001</v>
      </c>
      <c r="AA275" s="14">
        <v>0.34135633455776998</v>
      </c>
      <c r="AB275" s="14">
        <v>0.29273638615022202</v>
      </c>
      <c r="AC275" s="14">
        <v>0.37708865931268898</v>
      </c>
      <c r="AD275" s="14">
        <v>0.16929868644825299</v>
      </c>
      <c r="AE275" s="14"/>
      <c r="AF275" s="14">
        <v>0.29150472721880399</v>
      </c>
      <c r="AG275" s="14">
        <v>0.39999816211654399</v>
      </c>
      <c r="AH275" s="14">
        <v>0.28722070356617302</v>
      </c>
      <c r="AI275" s="14">
        <v>0.28099890999919203</v>
      </c>
      <c r="AJ275" s="14">
        <v>0.26089406845558</v>
      </c>
      <c r="AK275" s="14"/>
      <c r="AL275" s="14">
        <v>0.319428719358544</v>
      </c>
      <c r="AM275" s="14">
        <v>0.41234125969275098</v>
      </c>
      <c r="AN275" s="14">
        <v>0.25933881440985401</v>
      </c>
      <c r="AO275" s="14"/>
      <c r="AP275" s="14">
        <v>0.30265172454279399</v>
      </c>
      <c r="AQ275" s="14">
        <v>0.34377056157911601</v>
      </c>
      <c r="AR275" s="14"/>
      <c r="AS275" s="14">
        <v>0.32784142976790098</v>
      </c>
      <c r="AT275" s="14">
        <v>0.32167610633905702</v>
      </c>
      <c r="AU275" s="14"/>
      <c r="AV275" s="14">
        <v>0.37856065859420601</v>
      </c>
      <c r="AW275" s="14">
        <v>0.31031681928402499</v>
      </c>
      <c r="AX275" s="14"/>
      <c r="AY275" s="14">
        <v>0.33659287033473401</v>
      </c>
      <c r="AZ275" s="14">
        <v>0.35232638714460401</v>
      </c>
      <c r="BA275" s="14"/>
      <c r="BB275" s="14">
        <v>0.32859835856889502</v>
      </c>
      <c r="BC275" s="14">
        <v>0.38590766279122501</v>
      </c>
    </row>
    <row r="276" spans="2:55" x14ac:dyDescent="0.35">
      <c r="B276" t="s">
        <v>158</v>
      </c>
      <c r="C276" s="14">
        <v>0.49436186758159001</v>
      </c>
      <c r="D276" s="14">
        <v>0.50062160089707697</v>
      </c>
      <c r="E276" s="14">
        <v>0.48770052565605698</v>
      </c>
      <c r="F276" s="14"/>
      <c r="G276" s="14">
        <v>0.46327487248896099</v>
      </c>
      <c r="H276" s="14">
        <v>0.50658503761887397</v>
      </c>
      <c r="I276" s="14">
        <v>0.52361830136742404</v>
      </c>
      <c r="J276" s="14">
        <v>0.50597487667919705</v>
      </c>
      <c r="K276" s="14">
        <v>0.51810468365001605</v>
      </c>
      <c r="L276" s="14">
        <v>0.45575970277452199</v>
      </c>
      <c r="M276" s="14"/>
      <c r="N276" s="14">
        <v>0.50281682605062505</v>
      </c>
      <c r="O276" s="14">
        <v>0.52577960397434298</v>
      </c>
      <c r="P276" s="14">
        <v>0.461780194401818</v>
      </c>
      <c r="Q276" s="14">
        <v>0.48106794373919198</v>
      </c>
      <c r="R276" s="14"/>
      <c r="S276" s="14">
        <v>0.452798500279599</v>
      </c>
      <c r="T276" s="14">
        <v>0.51286753414033204</v>
      </c>
      <c r="U276" s="14">
        <v>0.47452774349217502</v>
      </c>
      <c r="V276" s="14">
        <v>0.49808187943062998</v>
      </c>
      <c r="W276" s="14">
        <v>0.490860756148979</v>
      </c>
      <c r="X276" s="14">
        <v>0.46595581457872498</v>
      </c>
      <c r="Y276" s="14">
        <v>0.464766177395108</v>
      </c>
      <c r="Z276" s="14">
        <v>0.53598263118046896</v>
      </c>
      <c r="AA276" s="14">
        <v>0.52904712552073396</v>
      </c>
      <c r="AB276" s="14">
        <v>0.52273945033354596</v>
      </c>
      <c r="AC276" s="14">
        <v>0.47302626804972198</v>
      </c>
      <c r="AD276" s="14">
        <v>0.58842815539025095</v>
      </c>
      <c r="AE276" s="14"/>
      <c r="AF276" s="14">
        <v>0.49178749479587203</v>
      </c>
      <c r="AG276" s="14">
        <v>0.46390404520691603</v>
      </c>
      <c r="AH276" s="14">
        <v>0.50257688148069102</v>
      </c>
      <c r="AI276" s="14">
        <v>0.49710144517868898</v>
      </c>
      <c r="AJ276" s="14">
        <v>0.59842589639177002</v>
      </c>
      <c r="AK276" s="14"/>
      <c r="AL276" s="14">
        <v>0.50169005351436702</v>
      </c>
      <c r="AM276" s="14">
        <v>0.44203294037947799</v>
      </c>
      <c r="AN276" s="14">
        <v>0.48168224043258301</v>
      </c>
      <c r="AO276" s="14"/>
      <c r="AP276" s="14">
        <v>0.50060954189015405</v>
      </c>
      <c r="AQ276" s="14">
        <v>0.492112303577525</v>
      </c>
      <c r="AR276" s="14"/>
      <c r="AS276" s="14">
        <v>0.50992869161535004</v>
      </c>
      <c r="AT276" s="14">
        <v>0.46987993263119898</v>
      </c>
      <c r="AU276" s="14"/>
      <c r="AV276" s="14">
        <v>0.46934033734388603</v>
      </c>
      <c r="AW276" s="14">
        <v>0.50224365646104896</v>
      </c>
      <c r="AX276" s="14"/>
      <c r="AY276" s="14">
        <v>0.49136306531549301</v>
      </c>
      <c r="AZ276" s="14">
        <v>0.46334787057057297</v>
      </c>
      <c r="BA276" s="14"/>
      <c r="BB276" s="14">
        <v>0.50567220880447095</v>
      </c>
      <c r="BC276" s="14">
        <v>0.43598614112197798</v>
      </c>
    </row>
    <row r="277" spans="2:55" x14ac:dyDescent="0.35">
      <c r="B277" t="s">
        <v>159</v>
      </c>
      <c r="C277" s="14">
        <v>0.15768591800097501</v>
      </c>
      <c r="D277" s="14">
        <v>0.18133052724017701</v>
      </c>
      <c r="E277" s="14">
        <v>0.13506168572164701</v>
      </c>
      <c r="F277" s="14"/>
      <c r="G277" s="14">
        <v>0.16729329328695999</v>
      </c>
      <c r="H277" s="14">
        <v>0.116563597739472</v>
      </c>
      <c r="I277" s="14">
        <v>0.121210153803886</v>
      </c>
      <c r="J277" s="14">
        <v>0.11707962744532099</v>
      </c>
      <c r="K277" s="14">
        <v>0.142418168878583</v>
      </c>
      <c r="L277" s="14">
        <v>0.25793444896987999</v>
      </c>
      <c r="M277" s="14"/>
      <c r="N277" s="14">
        <v>0.17000928981743599</v>
      </c>
      <c r="O277" s="14">
        <v>0.17943744468530301</v>
      </c>
      <c r="P277" s="14">
        <v>0.13266650593432999</v>
      </c>
      <c r="Q277" s="14">
        <v>0.14303523579873001</v>
      </c>
      <c r="R277" s="14"/>
      <c r="S277" s="14">
        <v>0.16159174402648899</v>
      </c>
      <c r="T277" s="14">
        <v>0.13814725333122099</v>
      </c>
      <c r="U277" s="14">
        <v>0.19296839479466599</v>
      </c>
      <c r="V277" s="14">
        <v>0.172565330197263</v>
      </c>
      <c r="W277" s="14">
        <v>0.18727945572910801</v>
      </c>
      <c r="X277" s="14">
        <v>0.12924148405442301</v>
      </c>
      <c r="Y277" s="14">
        <v>0.17330975431846601</v>
      </c>
      <c r="Z277" s="14">
        <v>0.143558389542321</v>
      </c>
      <c r="AA277" s="14">
        <v>0.112925491880318</v>
      </c>
      <c r="AB277" s="14">
        <v>0.17526135051566699</v>
      </c>
      <c r="AC277" s="14">
        <v>0.12640511577147701</v>
      </c>
      <c r="AD277" s="14">
        <v>0.242273158161497</v>
      </c>
      <c r="AE277" s="14"/>
      <c r="AF277" s="14">
        <v>0.19078020299138801</v>
      </c>
      <c r="AG277" s="14">
        <v>0.12034306021104201</v>
      </c>
      <c r="AH277" s="14">
        <v>0.18544178802887801</v>
      </c>
      <c r="AI277" s="14">
        <v>0.17934278215687699</v>
      </c>
      <c r="AJ277" s="14">
        <v>0.12201586261358199</v>
      </c>
      <c r="AK277" s="14"/>
      <c r="AL277" s="14">
        <v>0.159011661508381</v>
      </c>
      <c r="AM277" s="14">
        <v>0.145625799927772</v>
      </c>
      <c r="AN277" s="14">
        <v>0.159980674526228</v>
      </c>
      <c r="AO277" s="14"/>
      <c r="AP277" s="14">
        <v>0.17079066078242799</v>
      </c>
      <c r="AQ277" s="14">
        <v>0.144946024593225</v>
      </c>
      <c r="AR277" s="14"/>
      <c r="AS277" s="14">
        <v>0.14061689497006799</v>
      </c>
      <c r="AT277" s="14">
        <v>0.185783281512646</v>
      </c>
      <c r="AU277" s="14"/>
      <c r="AV277" s="14">
        <v>0.13937501292173299</v>
      </c>
      <c r="AW277" s="14">
        <v>0.16242606518051</v>
      </c>
      <c r="AX277" s="14"/>
      <c r="AY277" s="14">
        <v>0.15301141707475999</v>
      </c>
      <c r="AZ277" s="14">
        <v>0.15077063112963399</v>
      </c>
      <c r="BA277" s="14"/>
      <c r="BB277" s="14">
        <v>0.14334417235828201</v>
      </c>
      <c r="BC277" s="14">
        <v>0.15517693853407</v>
      </c>
    </row>
    <row r="278" spans="2:55" x14ac:dyDescent="0.35">
      <c r="B278" t="s">
        <v>160</v>
      </c>
      <c r="C278" s="14">
        <v>2.2435743447310301E-2</v>
      </c>
      <c r="D278" s="14">
        <v>2.5178962348183499E-2</v>
      </c>
      <c r="E278" s="14">
        <v>1.9823095525485501E-2</v>
      </c>
      <c r="F278" s="14"/>
      <c r="G278" s="14">
        <v>4.07850910676817E-3</v>
      </c>
      <c r="H278" s="14">
        <v>1.6472120219208599E-2</v>
      </c>
      <c r="I278" s="14">
        <v>1.17658790796966E-2</v>
      </c>
      <c r="J278" s="14">
        <v>2.4668909085767202E-2</v>
      </c>
      <c r="K278" s="14">
        <v>1.9588857997294599E-2</v>
      </c>
      <c r="L278" s="14">
        <v>4.8240278053362499E-2</v>
      </c>
      <c r="M278" s="14"/>
      <c r="N278" s="14">
        <v>1.6575129597715701E-2</v>
      </c>
      <c r="O278" s="14">
        <v>1.6629818173924501E-2</v>
      </c>
      <c r="P278" s="14">
        <v>3.4197790510363403E-2</v>
      </c>
      <c r="Q278" s="14">
        <v>2.46419669268934E-2</v>
      </c>
      <c r="R278" s="14"/>
      <c r="S278" s="14">
        <v>2.33147459848775E-2</v>
      </c>
      <c r="T278" s="14">
        <v>3.1594382364861402E-2</v>
      </c>
      <c r="U278" s="14">
        <v>2.8209377601354901E-2</v>
      </c>
      <c r="V278" s="14">
        <v>1.02381598706491E-2</v>
      </c>
      <c r="W278" s="14">
        <v>2.9909327696821902E-2</v>
      </c>
      <c r="X278" s="14">
        <v>2.5987916741619502E-2</v>
      </c>
      <c r="Y278" s="14">
        <v>4.5281068372250703E-2</v>
      </c>
      <c r="Z278" s="14">
        <v>0</v>
      </c>
      <c r="AA278" s="14">
        <v>1.6671048041177802E-2</v>
      </c>
      <c r="AB278" s="14">
        <v>9.2628130005646993E-3</v>
      </c>
      <c r="AC278" s="14">
        <v>2.3479956866111502E-2</v>
      </c>
      <c r="AD278" s="14">
        <v>0</v>
      </c>
      <c r="AE278" s="14"/>
      <c r="AF278" s="14">
        <v>2.5927574993935901E-2</v>
      </c>
      <c r="AG278" s="14">
        <v>1.5754732465498099E-2</v>
      </c>
      <c r="AH278" s="14">
        <v>2.4760626924258601E-2</v>
      </c>
      <c r="AI278" s="14">
        <v>4.2556862665241398E-2</v>
      </c>
      <c r="AJ278" s="14">
        <v>1.8664172539069102E-2</v>
      </c>
      <c r="AK278" s="14"/>
      <c r="AL278" s="14">
        <v>1.9869565618707698E-2</v>
      </c>
      <c r="AM278" s="14">
        <v>0</v>
      </c>
      <c r="AN278" s="14">
        <v>9.8998270631334803E-2</v>
      </c>
      <c r="AO278" s="14"/>
      <c r="AP278" s="14">
        <v>2.5948072784624601E-2</v>
      </c>
      <c r="AQ278" s="14">
        <v>1.9171110250134099E-2</v>
      </c>
      <c r="AR278" s="14"/>
      <c r="AS278" s="14">
        <v>2.1612983646681301E-2</v>
      </c>
      <c r="AT278" s="14">
        <v>2.26606795170975E-2</v>
      </c>
      <c r="AU278" s="14"/>
      <c r="AV278" s="14">
        <v>1.27239911401754E-2</v>
      </c>
      <c r="AW278" s="14">
        <v>2.5013459074415101E-2</v>
      </c>
      <c r="AX278" s="14"/>
      <c r="AY278" s="14">
        <v>1.9032647275013099E-2</v>
      </c>
      <c r="AZ278" s="14">
        <v>3.3555111155189297E-2</v>
      </c>
      <c r="BA278" s="14"/>
      <c r="BB278" s="14">
        <v>2.2385260268352501E-2</v>
      </c>
      <c r="BC278" s="14">
        <v>2.2929257552727299E-2</v>
      </c>
    </row>
    <row r="279" spans="2:55" x14ac:dyDescent="0.35">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row>
    <row r="280" spans="2:55" x14ac:dyDescent="0.35">
      <c r="B280" s="6" t="s">
        <v>169</v>
      </c>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row>
    <row r="281" spans="2:55" x14ac:dyDescent="0.35">
      <c r="B281" s="21" t="s">
        <v>82</v>
      </c>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row>
    <row r="282" spans="2:55" x14ac:dyDescent="0.35">
      <c r="B282" t="s">
        <v>157</v>
      </c>
      <c r="C282" s="14">
        <v>0.37830886252781598</v>
      </c>
      <c r="D282" s="14">
        <v>0.35507803582929298</v>
      </c>
      <c r="E282" s="14">
        <v>0.40210654305405802</v>
      </c>
      <c r="F282" s="14"/>
      <c r="G282" s="14">
        <v>0.344360474133725</v>
      </c>
      <c r="H282" s="14">
        <v>0.394800103931924</v>
      </c>
      <c r="I282" s="14">
        <v>0.37230367913933099</v>
      </c>
      <c r="J282" s="14">
        <v>0.36770406350514401</v>
      </c>
      <c r="K282" s="14">
        <v>0.413564402216615</v>
      </c>
      <c r="L282" s="14">
        <v>0.377139833803673</v>
      </c>
      <c r="M282" s="14"/>
      <c r="N282" s="14">
        <v>0.39053352359910398</v>
      </c>
      <c r="O282" s="14">
        <v>0.34555004545172702</v>
      </c>
      <c r="P282" s="14">
        <v>0.42022886034455997</v>
      </c>
      <c r="Q282" s="14">
        <v>0.36149476517435702</v>
      </c>
      <c r="R282" s="14"/>
      <c r="S282" s="14">
        <v>0.389564906783256</v>
      </c>
      <c r="T282" s="14">
        <v>0.35949962520287898</v>
      </c>
      <c r="U282" s="14">
        <v>0.33662259164882002</v>
      </c>
      <c r="V282" s="14">
        <v>0.37769068882363199</v>
      </c>
      <c r="W282" s="14">
        <v>0.33293487814594902</v>
      </c>
      <c r="X282" s="14">
        <v>0.389470873477264</v>
      </c>
      <c r="Y282" s="14">
        <v>0.39663691721361399</v>
      </c>
      <c r="Z282" s="14">
        <v>0.37202720241214998</v>
      </c>
      <c r="AA282" s="14">
        <v>0.44060009756458202</v>
      </c>
      <c r="AB282" s="14">
        <v>0.407756505048461</v>
      </c>
      <c r="AC282" s="14">
        <v>0.311843651356423</v>
      </c>
      <c r="AD282" s="14">
        <v>0.34666257535228701</v>
      </c>
      <c r="AE282" s="14"/>
      <c r="AF282" s="14">
        <v>0.41618528909529301</v>
      </c>
      <c r="AG282" s="14">
        <v>0.42368902308827</v>
      </c>
      <c r="AH282" s="14">
        <v>0.32057353655519999</v>
      </c>
      <c r="AI282" s="14">
        <v>0.36334338686354001</v>
      </c>
      <c r="AJ282" s="14">
        <v>0.36602981663992101</v>
      </c>
      <c r="AK282" s="14"/>
      <c r="AL282" s="14">
        <v>0.37103154197490601</v>
      </c>
      <c r="AM282" s="14">
        <v>0.50554825746806498</v>
      </c>
      <c r="AN282" s="14">
        <v>0.25770897766182099</v>
      </c>
      <c r="AO282" s="14"/>
      <c r="AP282" s="14">
        <v>0.357018453478675</v>
      </c>
      <c r="AQ282" s="14">
        <v>0.39854299463564802</v>
      </c>
      <c r="AR282" s="14"/>
      <c r="AS282" s="14">
        <v>0.36972311928618101</v>
      </c>
      <c r="AT282" s="14">
        <v>0.389158199071099</v>
      </c>
      <c r="AU282" s="14"/>
      <c r="AV282" s="14">
        <v>0.40923077205723302</v>
      </c>
      <c r="AW282" s="14">
        <v>0.37049768422770701</v>
      </c>
      <c r="AX282" s="14"/>
      <c r="AY282" s="14">
        <v>0.39004834848494202</v>
      </c>
      <c r="AZ282" s="14">
        <v>0.390187642962116</v>
      </c>
      <c r="BA282" s="14"/>
      <c r="BB282" s="14">
        <v>0.397305576111113</v>
      </c>
      <c r="BC282" s="14">
        <v>0.362745224042619</v>
      </c>
    </row>
    <row r="283" spans="2:55" x14ac:dyDescent="0.35">
      <c r="B283" t="s">
        <v>158</v>
      </c>
      <c r="C283" s="14">
        <v>0.50472697591426097</v>
      </c>
      <c r="D283" s="14">
        <v>0.51337869513656198</v>
      </c>
      <c r="E283" s="14">
        <v>0.49482115966306001</v>
      </c>
      <c r="F283" s="14"/>
      <c r="G283" s="14">
        <v>0.46882126820271702</v>
      </c>
      <c r="H283" s="14">
        <v>0.52829593455746504</v>
      </c>
      <c r="I283" s="14">
        <v>0.52626062402823803</v>
      </c>
      <c r="J283" s="14">
        <v>0.51763423619503801</v>
      </c>
      <c r="K283" s="14">
        <v>0.48490965387551499</v>
      </c>
      <c r="L283" s="14">
        <v>0.49447881302492303</v>
      </c>
      <c r="M283" s="14"/>
      <c r="N283" s="14">
        <v>0.50522168519953703</v>
      </c>
      <c r="O283" s="14">
        <v>0.53567332411103896</v>
      </c>
      <c r="P283" s="14">
        <v>0.471407812364039</v>
      </c>
      <c r="Q283" s="14">
        <v>0.50333817540350001</v>
      </c>
      <c r="R283" s="14"/>
      <c r="S283" s="14">
        <v>0.481681330472782</v>
      </c>
      <c r="T283" s="14">
        <v>0.53487476623757302</v>
      </c>
      <c r="U283" s="14">
        <v>0.53525514244600503</v>
      </c>
      <c r="V283" s="14">
        <v>0.48962518590968102</v>
      </c>
      <c r="W283" s="14">
        <v>0.53296252662652399</v>
      </c>
      <c r="X283" s="14">
        <v>0.49883489730142</v>
      </c>
      <c r="Y283" s="14">
        <v>0.45330014857818401</v>
      </c>
      <c r="Z283" s="14">
        <v>0.55381947930217301</v>
      </c>
      <c r="AA283" s="14">
        <v>0.46491990956528001</v>
      </c>
      <c r="AB283" s="14">
        <v>0.494223961577899</v>
      </c>
      <c r="AC283" s="14">
        <v>0.55177899638513905</v>
      </c>
      <c r="AD283" s="14">
        <v>0.56688969314248405</v>
      </c>
      <c r="AE283" s="14"/>
      <c r="AF283" s="14">
        <v>0.47973941840086498</v>
      </c>
      <c r="AG283" s="14">
        <v>0.47144930026215098</v>
      </c>
      <c r="AH283" s="14">
        <v>0.53756626876727098</v>
      </c>
      <c r="AI283" s="14">
        <v>0.531725892342786</v>
      </c>
      <c r="AJ283" s="14">
        <v>0.55073892019099502</v>
      </c>
      <c r="AK283" s="14"/>
      <c r="AL283" s="14">
        <v>0.51633243612372504</v>
      </c>
      <c r="AM283" s="14">
        <v>0.42433251422924101</v>
      </c>
      <c r="AN283" s="14">
        <v>0.48026277967199599</v>
      </c>
      <c r="AO283" s="14"/>
      <c r="AP283" s="14">
        <v>0.51618870116294202</v>
      </c>
      <c r="AQ283" s="14">
        <v>0.493683250428812</v>
      </c>
      <c r="AR283" s="14"/>
      <c r="AS283" s="14">
        <v>0.51716723260481101</v>
      </c>
      <c r="AT283" s="14">
        <v>0.48230267286829198</v>
      </c>
      <c r="AU283" s="14"/>
      <c r="AV283" s="14">
        <v>0.50098973186116902</v>
      </c>
      <c r="AW283" s="14">
        <v>0.505666474668657</v>
      </c>
      <c r="AX283" s="14"/>
      <c r="AY283" s="14">
        <v>0.50835238165053198</v>
      </c>
      <c r="AZ283" s="14">
        <v>0.459239685660844</v>
      </c>
      <c r="BA283" s="14"/>
      <c r="BB283" s="14">
        <v>0.50045684882080999</v>
      </c>
      <c r="BC283" s="14">
        <v>0.475412583121259</v>
      </c>
    </row>
    <row r="284" spans="2:55" x14ac:dyDescent="0.35">
      <c r="B284" t="s">
        <v>159</v>
      </c>
      <c r="C284" s="14">
        <v>0.100144919560886</v>
      </c>
      <c r="D284" s="14">
        <v>0.11183080292138101</v>
      </c>
      <c r="E284" s="14">
        <v>8.9028709261398095E-2</v>
      </c>
      <c r="F284" s="14"/>
      <c r="G284" s="14">
        <v>0.164655971358039</v>
      </c>
      <c r="H284" s="14">
        <v>6.3219342933857198E-2</v>
      </c>
      <c r="I284" s="14">
        <v>9.1193112277393601E-2</v>
      </c>
      <c r="J284" s="14">
        <v>9.8717404569147404E-2</v>
      </c>
      <c r="K284" s="14">
        <v>8.7185968687530396E-2</v>
      </c>
      <c r="L284" s="14">
        <v>0.10480817029587</v>
      </c>
      <c r="M284" s="14"/>
      <c r="N284" s="14">
        <v>9.2739553923304296E-2</v>
      </c>
      <c r="O284" s="14">
        <v>0.103103741844549</v>
      </c>
      <c r="P284" s="14">
        <v>8.6606065249317202E-2</v>
      </c>
      <c r="Q284" s="14">
        <v>0.115624717025583</v>
      </c>
      <c r="R284" s="14"/>
      <c r="S284" s="14">
        <v>0.111795542495305</v>
      </c>
      <c r="T284" s="14">
        <v>9.1892927804499897E-2</v>
      </c>
      <c r="U284" s="14">
        <v>0.104724270542303</v>
      </c>
      <c r="V284" s="14">
        <v>0.106658823694383</v>
      </c>
      <c r="W284" s="14">
        <v>0.10066480213753599</v>
      </c>
      <c r="X284" s="14">
        <v>9.0845277233763302E-2</v>
      </c>
      <c r="Y284" s="14">
        <v>0.14486616788971701</v>
      </c>
      <c r="Z284" s="14">
        <v>6.3999296693100394E-2</v>
      </c>
      <c r="AA284" s="14">
        <v>7.27628689620404E-2</v>
      </c>
      <c r="AB284" s="14">
        <v>9.801953337364E-2</v>
      </c>
      <c r="AC284" s="14">
        <v>0.115933696219675</v>
      </c>
      <c r="AD284" s="14">
        <v>8.64477315052289E-2</v>
      </c>
      <c r="AE284" s="14"/>
      <c r="AF284" s="14">
        <v>9.1808222100188394E-2</v>
      </c>
      <c r="AG284" s="14">
        <v>9.2426167681716506E-2</v>
      </c>
      <c r="AH284" s="14">
        <v>0.13069590141271101</v>
      </c>
      <c r="AI284" s="14">
        <v>6.9436221725096794E-2</v>
      </c>
      <c r="AJ284" s="14">
        <v>8.3231263169083802E-2</v>
      </c>
      <c r="AK284" s="14"/>
      <c r="AL284" s="14">
        <v>9.6879334662471506E-2</v>
      </c>
      <c r="AM284" s="14">
        <v>6.5279997017007693E-2</v>
      </c>
      <c r="AN284" s="14">
        <v>0.208747237008126</v>
      </c>
      <c r="AO284" s="14"/>
      <c r="AP284" s="14">
        <v>0.10785087817123</v>
      </c>
      <c r="AQ284" s="14">
        <v>9.4345711149037295E-2</v>
      </c>
      <c r="AR284" s="14"/>
      <c r="AS284" s="14">
        <v>9.63569252602645E-2</v>
      </c>
      <c r="AT284" s="14">
        <v>0.11185400898701101</v>
      </c>
      <c r="AU284" s="14"/>
      <c r="AV284" s="14">
        <v>7.6110737447671897E-2</v>
      </c>
      <c r="AW284" s="14">
        <v>0.107543023150857</v>
      </c>
      <c r="AX284" s="14"/>
      <c r="AY284" s="14">
        <v>8.9265575136189601E-2</v>
      </c>
      <c r="AZ284" s="14">
        <v>0.114275578717008</v>
      </c>
      <c r="BA284" s="14"/>
      <c r="BB284" s="14">
        <v>8.93804446776328E-2</v>
      </c>
      <c r="BC284" s="14">
        <v>0.12752579454540899</v>
      </c>
    </row>
    <row r="285" spans="2:55" x14ac:dyDescent="0.35">
      <c r="B285" t="s">
        <v>160</v>
      </c>
      <c r="C285" s="14">
        <v>1.6819241997036799E-2</v>
      </c>
      <c r="D285" s="14">
        <v>1.9712466112763501E-2</v>
      </c>
      <c r="E285" s="14">
        <v>1.4043588021483901E-2</v>
      </c>
      <c r="F285" s="14"/>
      <c r="G285" s="14">
        <v>2.21622863055186E-2</v>
      </c>
      <c r="H285" s="14">
        <v>1.36846185767533E-2</v>
      </c>
      <c r="I285" s="14">
        <v>1.02425845550379E-2</v>
      </c>
      <c r="J285" s="14">
        <v>1.5944295730670702E-2</v>
      </c>
      <c r="K285" s="14">
        <v>1.43399752203399E-2</v>
      </c>
      <c r="L285" s="14">
        <v>2.3573182875533501E-2</v>
      </c>
      <c r="M285" s="14"/>
      <c r="N285" s="14">
        <v>1.1505237278055001E-2</v>
      </c>
      <c r="O285" s="14">
        <v>1.5672888592685199E-2</v>
      </c>
      <c r="P285" s="14">
        <v>2.1757262042083201E-2</v>
      </c>
      <c r="Q285" s="14">
        <v>1.9542342396560799E-2</v>
      </c>
      <c r="R285" s="14"/>
      <c r="S285" s="14">
        <v>1.6958220248656002E-2</v>
      </c>
      <c r="T285" s="14">
        <v>1.37326807550477E-2</v>
      </c>
      <c r="U285" s="14">
        <v>2.3397995362872102E-2</v>
      </c>
      <c r="V285" s="14">
        <v>2.6025301572303199E-2</v>
      </c>
      <c r="W285" s="14">
        <v>3.3437793089991702E-2</v>
      </c>
      <c r="X285" s="14">
        <v>2.0848951987553401E-2</v>
      </c>
      <c r="Y285" s="14">
        <v>5.1967663184848099E-3</v>
      </c>
      <c r="Z285" s="14">
        <v>1.0154021592577001E-2</v>
      </c>
      <c r="AA285" s="14">
        <v>2.1717123908097699E-2</v>
      </c>
      <c r="AB285" s="14">
        <v>0</v>
      </c>
      <c r="AC285" s="14">
        <v>2.0443656038763702E-2</v>
      </c>
      <c r="AD285" s="14">
        <v>0</v>
      </c>
      <c r="AE285" s="14"/>
      <c r="AF285" s="14">
        <v>1.2267070403653499E-2</v>
      </c>
      <c r="AG285" s="14">
        <v>1.24355089678626E-2</v>
      </c>
      <c r="AH285" s="14">
        <v>1.11642932648184E-2</v>
      </c>
      <c r="AI285" s="14">
        <v>3.5494499068577302E-2</v>
      </c>
      <c r="AJ285" s="14">
        <v>0</v>
      </c>
      <c r="AK285" s="14"/>
      <c r="AL285" s="14">
        <v>1.57566872388973E-2</v>
      </c>
      <c r="AM285" s="14">
        <v>4.8392312856858398E-3</v>
      </c>
      <c r="AN285" s="14">
        <v>5.3281005658056803E-2</v>
      </c>
      <c r="AO285" s="14"/>
      <c r="AP285" s="14">
        <v>1.8941967187152301E-2</v>
      </c>
      <c r="AQ285" s="14">
        <v>1.34280437865027E-2</v>
      </c>
      <c r="AR285" s="14"/>
      <c r="AS285" s="14">
        <v>1.6752722848743001E-2</v>
      </c>
      <c r="AT285" s="14">
        <v>1.66851190735984E-2</v>
      </c>
      <c r="AU285" s="14"/>
      <c r="AV285" s="14">
        <v>1.36687586339258E-2</v>
      </c>
      <c r="AW285" s="14">
        <v>1.6292817952779402E-2</v>
      </c>
      <c r="AX285" s="14"/>
      <c r="AY285" s="14">
        <v>1.23336947283362E-2</v>
      </c>
      <c r="AZ285" s="14">
        <v>3.6297092660031997E-2</v>
      </c>
      <c r="BA285" s="14"/>
      <c r="BB285" s="14">
        <v>1.28571303904443E-2</v>
      </c>
      <c r="BC285" s="14">
        <v>3.4316398290712799E-2</v>
      </c>
    </row>
    <row r="286" spans="2:55" x14ac:dyDescent="0.35">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row>
    <row r="287" spans="2:55" x14ac:dyDescent="0.35">
      <c r="B287" s="6" t="s">
        <v>170</v>
      </c>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row>
    <row r="288" spans="2:55" x14ac:dyDescent="0.35">
      <c r="B288" s="21" t="s">
        <v>82</v>
      </c>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row>
    <row r="289" spans="2:55" x14ac:dyDescent="0.35">
      <c r="B289" t="s">
        <v>157</v>
      </c>
      <c r="C289" s="14">
        <v>0.314341349218831</v>
      </c>
      <c r="D289" s="14">
        <v>0.29678385742417501</v>
      </c>
      <c r="E289" s="14">
        <v>0.33040706093896299</v>
      </c>
      <c r="F289" s="14"/>
      <c r="G289" s="14">
        <v>0.32795540145291102</v>
      </c>
      <c r="H289" s="14">
        <v>0.34470749767345299</v>
      </c>
      <c r="I289" s="14">
        <v>0.34332911408184302</v>
      </c>
      <c r="J289" s="14">
        <v>0.35536668603368698</v>
      </c>
      <c r="K289" s="14">
        <v>0.29469589802608498</v>
      </c>
      <c r="L289" s="14">
        <v>0.236699374003527</v>
      </c>
      <c r="M289" s="14"/>
      <c r="N289" s="14">
        <v>0.333563399518925</v>
      </c>
      <c r="O289" s="14">
        <v>0.28701738226512102</v>
      </c>
      <c r="P289" s="14">
        <v>0.33138657920408299</v>
      </c>
      <c r="Q289" s="14">
        <v>0.30546135522442802</v>
      </c>
      <c r="R289" s="14"/>
      <c r="S289" s="14">
        <v>0.35382296106505701</v>
      </c>
      <c r="T289" s="14">
        <v>0.27917875270308801</v>
      </c>
      <c r="U289" s="14">
        <v>0.27619683088834701</v>
      </c>
      <c r="V289" s="14">
        <v>0.330352340847679</v>
      </c>
      <c r="W289" s="14">
        <v>0.27784118772188798</v>
      </c>
      <c r="X289" s="14">
        <v>0.35514436024670598</v>
      </c>
      <c r="Y289" s="14">
        <v>0.345077284220909</v>
      </c>
      <c r="Z289" s="14">
        <v>0.34903565374626599</v>
      </c>
      <c r="AA289" s="14">
        <v>0.31656687478541301</v>
      </c>
      <c r="AB289" s="14">
        <v>0.29883506365583301</v>
      </c>
      <c r="AC289" s="14">
        <v>0.29547086951530899</v>
      </c>
      <c r="AD289" s="14">
        <v>0.24135620361961699</v>
      </c>
      <c r="AE289" s="14"/>
      <c r="AF289" s="14">
        <v>0.281246056480984</v>
      </c>
      <c r="AG289" s="14">
        <v>0.36961457559886701</v>
      </c>
      <c r="AH289" s="14">
        <v>0.31255510984208901</v>
      </c>
      <c r="AI289" s="14">
        <v>0.27922798765616202</v>
      </c>
      <c r="AJ289" s="14">
        <v>0.348463968856637</v>
      </c>
      <c r="AK289" s="14"/>
      <c r="AL289" s="14">
        <v>0.30829423184326898</v>
      </c>
      <c r="AM289" s="14">
        <v>0.391838613469429</v>
      </c>
      <c r="AN289" s="14">
        <v>0.264084367066653</v>
      </c>
      <c r="AO289" s="14"/>
      <c r="AP289" s="14">
        <v>0.298855274500752</v>
      </c>
      <c r="AQ289" s="14">
        <v>0.32558334957195001</v>
      </c>
      <c r="AR289" s="14"/>
      <c r="AS289" s="14">
        <v>0.30519414851830601</v>
      </c>
      <c r="AT289" s="14">
        <v>0.33176199945499202</v>
      </c>
      <c r="AU289" s="14"/>
      <c r="AV289" s="14">
        <v>0.36075208522138702</v>
      </c>
      <c r="AW289" s="14">
        <v>0.30063555128588398</v>
      </c>
      <c r="AX289" s="14"/>
      <c r="AY289" s="14">
        <v>0.33413669597499102</v>
      </c>
      <c r="AZ289" s="14">
        <v>0.26249078205953003</v>
      </c>
      <c r="BA289" s="14"/>
      <c r="BB289" s="14">
        <v>0.32704148931702498</v>
      </c>
      <c r="BC289" s="14">
        <v>0.335905542770776</v>
      </c>
    </row>
    <row r="290" spans="2:55" x14ac:dyDescent="0.35">
      <c r="B290" t="s">
        <v>158</v>
      </c>
      <c r="C290" s="14">
        <v>0.53881349998762496</v>
      </c>
      <c r="D290" s="14">
        <v>0.53421583112262605</v>
      </c>
      <c r="E290" s="14">
        <v>0.54394952000516605</v>
      </c>
      <c r="F290" s="14"/>
      <c r="G290" s="14">
        <v>0.52827934292963097</v>
      </c>
      <c r="H290" s="14">
        <v>0.56734924877202397</v>
      </c>
      <c r="I290" s="14">
        <v>0.53996190822182399</v>
      </c>
      <c r="J290" s="14">
        <v>0.53431689772381397</v>
      </c>
      <c r="K290" s="14">
        <v>0.57802929661225699</v>
      </c>
      <c r="L290" s="14">
        <v>0.49884256244534197</v>
      </c>
      <c r="M290" s="14"/>
      <c r="N290" s="14">
        <v>0.50899251932997103</v>
      </c>
      <c r="O290" s="14">
        <v>0.56179496336217705</v>
      </c>
      <c r="P290" s="14">
        <v>0.54481520816449602</v>
      </c>
      <c r="Q290" s="14">
        <v>0.54223071323694205</v>
      </c>
      <c r="R290" s="14"/>
      <c r="S290" s="14">
        <v>0.47387810881734299</v>
      </c>
      <c r="T290" s="14">
        <v>0.56217369936141504</v>
      </c>
      <c r="U290" s="14">
        <v>0.57968253889856503</v>
      </c>
      <c r="V290" s="14">
        <v>0.51389391258206596</v>
      </c>
      <c r="W290" s="14">
        <v>0.560758290786875</v>
      </c>
      <c r="X290" s="14">
        <v>0.520000685138441</v>
      </c>
      <c r="Y290" s="14">
        <v>0.473355651767293</v>
      </c>
      <c r="Z290" s="14">
        <v>0.53569374650591595</v>
      </c>
      <c r="AA290" s="14">
        <v>0.589431289134279</v>
      </c>
      <c r="AB290" s="14">
        <v>0.531685064934318</v>
      </c>
      <c r="AC290" s="14">
        <v>0.56897669794216799</v>
      </c>
      <c r="AD290" s="14">
        <v>0.67368146818687302</v>
      </c>
      <c r="AE290" s="14"/>
      <c r="AF290" s="14">
        <v>0.56350400857196803</v>
      </c>
      <c r="AG290" s="14">
        <v>0.50242140601414498</v>
      </c>
      <c r="AH290" s="14">
        <v>0.53500489784981797</v>
      </c>
      <c r="AI290" s="14">
        <v>0.56453700540034102</v>
      </c>
      <c r="AJ290" s="14">
        <v>0.56311801079538304</v>
      </c>
      <c r="AK290" s="14"/>
      <c r="AL290" s="14">
        <v>0.54268352610619597</v>
      </c>
      <c r="AM290" s="14">
        <v>0.52546873487356904</v>
      </c>
      <c r="AN290" s="14">
        <v>0.50683182732423004</v>
      </c>
      <c r="AO290" s="14"/>
      <c r="AP290" s="14">
        <v>0.54221082619004302</v>
      </c>
      <c r="AQ290" s="14">
        <v>0.53912526939220595</v>
      </c>
      <c r="AR290" s="14"/>
      <c r="AS290" s="14">
        <v>0.55614652929693698</v>
      </c>
      <c r="AT290" s="14">
        <v>0.50730130012566699</v>
      </c>
      <c r="AU290" s="14"/>
      <c r="AV290" s="14">
        <v>0.53435837556463495</v>
      </c>
      <c r="AW290" s="14">
        <v>0.53829099658623503</v>
      </c>
      <c r="AX290" s="14"/>
      <c r="AY290" s="14">
        <v>0.536748514148223</v>
      </c>
      <c r="AZ290" s="14">
        <v>0.57152949309886103</v>
      </c>
      <c r="BA290" s="14"/>
      <c r="BB290" s="14">
        <v>0.53322732718751398</v>
      </c>
      <c r="BC290" s="14">
        <v>0.50519291393132004</v>
      </c>
    </row>
    <row r="291" spans="2:55" x14ac:dyDescent="0.35">
      <c r="B291" t="s">
        <v>159</v>
      </c>
      <c r="C291" s="14">
        <v>0.12537527209341401</v>
      </c>
      <c r="D291" s="14">
        <v>0.14160102792034199</v>
      </c>
      <c r="E291" s="14">
        <v>0.109900255192692</v>
      </c>
      <c r="F291" s="14"/>
      <c r="G291" s="14">
        <v>0.120985325360411</v>
      </c>
      <c r="H291" s="14">
        <v>7.3395038925612693E-2</v>
      </c>
      <c r="I291" s="14">
        <v>9.0083898595094095E-2</v>
      </c>
      <c r="J291" s="14">
        <v>8.8623038247853295E-2</v>
      </c>
      <c r="K291" s="14">
        <v>0.11567276453833</v>
      </c>
      <c r="L291" s="14">
        <v>0.235944488178332</v>
      </c>
      <c r="M291" s="14"/>
      <c r="N291" s="14">
        <v>0.13925207488509</v>
      </c>
      <c r="O291" s="14">
        <v>0.12760386696477599</v>
      </c>
      <c r="P291" s="14">
        <v>0.101689327636705</v>
      </c>
      <c r="Q291" s="14">
        <v>0.12988825321594999</v>
      </c>
      <c r="R291" s="14"/>
      <c r="S291" s="14">
        <v>0.14414310316397699</v>
      </c>
      <c r="T291" s="14">
        <v>0.130819733866431</v>
      </c>
      <c r="U291" s="14">
        <v>0.12323261370252001</v>
      </c>
      <c r="V291" s="14">
        <v>0.12881561030469499</v>
      </c>
      <c r="W291" s="14">
        <v>0.135309376167142</v>
      </c>
      <c r="X291" s="14">
        <v>9.5860791766152503E-2</v>
      </c>
      <c r="Y291" s="14">
        <v>0.16116049611526401</v>
      </c>
      <c r="Z291" s="14">
        <v>9.4265174886307201E-2</v>
      </c>
      <c r="AA291" s="14">
        <v>8.1192329828360499E-2</v>
      </c>
      <c r="AB291" s="14">
        <v>0.16411490053239799</v>
      </c>
      <c r="AC291" s="14">
        <v>0.11510877650376</v>
      </c>
      <c r="AD291" s="14">
        <v>8.4962328193509601E-2</v>
      </c>
      <c r="AE291" s="14"/>
      <c r="AF291" s="14">
        <v>0.13990882745024399</v>
      </c>
      <c r="AG291" s="14">
        <v>0.104638490272804</v>
      </c>
      <c r="AH291" s="14">
        <v>0.129288298788103</v>
      </c>
      <c r="AI291" s="14">
        <v>0.116794848205069</v>
      </c>
      <c r="AJ291" s="14">
        <v>8.8418020347980103E-2</v>
      </c>
      <c r="AK291" s="14"/>
      <c r="AL291" s="14">
        <v>0.129354014147855</v>
      </c>
      <c r="AM291" s="14">
        <v>7.45633849870838E-2</v>
      </c>
      <c r="AN291" s="14">
        <v>0.15812729805730899</v>
      </c>
      <c r="AO291" s="14"/>
      <c r="AP291" s="14">
        <v>0.13273670755283701</v>
      </c>
      <c r="AQ291" s="14">
        <v>0.11814782071101</v>
      </c>
      <c r="AR291" s="14"/>
      <c r="AS291" s="14">
        <v>0.115226160441614</v>
      </c>
      <c r="AT291" s="14">
        <v>0.14230200631009099</v>
      </c>
      <c r="AU291" s="14"/>
      <c r="AV291" s="14">
        <v>8.3251049615501393E-2</v>
      </c>
      <c r="AW291" s="14">
        <v>0.139672885354751</v>
      </c>
      <c r="AX291" s="14"/>
      <c r="AY291" s="14">
        <v>0.110036983208574</v>
      </c>
      <c r="AZ291" s="14">
        <v>0.13023695709008801</v>
      </c>
      <c r="BA291" s="14"/>
      <c r="BB291" s="14">
        <v>0.119017988491705</v>
      </c>
      <c r="BC291" s="14">
        <v>0.12593953788472201</v>
      </c>
    </row>
    <row r="292" spans="2:55" x14ac:dyDescent="0.35">
      <c r="B292" t="s">
        <v>160</v>
      </c>
      <c r="C292" s="14">
        <v>2.14698787001305E-2</v>
      </c>
      <c r="D292" s="14">
        <v>2.73992835328573E-2</v>
      </c>
      <c r="E292" s="14">
        <v>1.57431638631787E-2</v>
      </c>
      <c r="F292" s="14"/>
      <c r="G292" s="14">
        <v>2.27799302570473E-2</v>
      </c>
      <c r="H292" s="14">
        <v>1.45482146289096E-2</v>
      </c>
      <c r="I292" s="14">
        <v>2.66250791012397E-2</v>
      </c>
      <c r="J292" s="14">
        <v>2.16933779946464E-2</v>
      </c>
      <c r="K292" s="14">
        <v>1.16020408233291E-2</v>
      </c>
      <c r="L292" s="14">
        <v>2.8513575372798201E-2</v>
      </c>
      <c r="M292" s="14"/>
      <c r="N292" s="14">
        <v>1.81920062660136E-2</v>
      </c>
      <c r="O292" s="14">
        <v>2.3583787407926899E-2</v>
      </c>
      <c r="P292" s="14">
        <v>2.21088849947149E-2</v>
      </c>
      <c r="Q292" s="14">
        <v>2.2419678322679399E-2</v>
      </c>
      <c r="R292" s="14"/>
      <c r="S292" s="14">
        <v>2.8155826953622599E-2</v>
      </c>
      <c r="T292" s="14">
        <v>2.78278140690667E-2</v>
      </c>
      <c r="U292" s="14">
        <v>2.0888016510568101E-2</v>
      </c>
      <c r="V292" s="14">
        <v>2.6938136265560499E-2</v>
      </c>
      <c r="W292" s="14">
        <v>2.6091145324095601E-2</v>
      </c>
      <c r="X292" s="14">
        <v>2.8994162848700801E-2</v>
      </c>
      <c r="Y292" s="14">
        <v>2.0406567896533299E-2</v>
      </c>
      <c r="Z292" s="14">
        <v>2.1005424861510601E-2</v>
      </c>
      <c r="AA292" s="14">
        <v>1.28095062519468E-2</v>
      </c>
      <c r="AB292" s="14">
        <v>5.3649708774517503E-3</v>
      </c>
      <c r="AC292" s="14">
        <v>2.0443656038763702E-2</v>
      </c>
      <c r="AD292" s="14">
        <v>0</v>
      </c>
      <c r="AE292" s="14"/>
      <c r="AF292" s="14">
        <v>1.5341107496803799E-2</v>
      </c>
      <c r="AG292" s="14">
        <v>2.3325528114184299E-2</v>
      </c>
      <c r="AH292" s="14">
        <v>2.3151693519990899E-2</v>
      </c>
      <c r="AI292" s="14">
        <v>3.9440158738428703E-2</v>
      </c>
      <c r="AJ292" s="14">
        <v>0</v>
      </c>
      <c r="AK292" s="14"/>
      <c r="AL292" s="14">
        <v>1.9668227902680899E-2</v>
      </c>
      <c r="AM292" s="14">
        <v>8.1292666699188006E-3</v>
      </c>
      <c r="AN292" s="14">
        <v>7.0956507551807296E-2</v>
      </c>
      <c r="AO292" s="14"/>
      <c r="AP292" s="14">
        <v>2.61971917563672E-2</v>
      </c>
      <c r="AQ292" s="14">
        <v>1.7143560324834099E-2</v>
      </c>
      <c r="AR292" s="14"/>
      <c r="AS292" s="14">
        <v>2.34331617431431E-2</v>
      </c>
      <c r="AT292" s="14">
        <v>1.8634694109249301E-2</v>
      </c>
      <c r="AU292" s="14"/>
      <c r="AV292" s="14">
        <v>2.1638489598476002E-2</v>
      </c>
      <c r="AW292" s="14">
        <v>2.1400566773129501E-2</v>
      </c>
      <c r="AX292" s="14"/>
      <c r="AY292" s="14">
        <v>1.90778066682127E-2</v>
      </c>
      <c r="AZ292" s="14">
        <v>3.5742767751520597E-2</v>
      </c>
      <c r="BA292" s="14"/>
      <c r="BB292" s="14">
        <v>2.0713195003755298E-2</v>
      </c>
      <c r="BC292" s="14">
        <v>3.2962005413180701E-2</v>
      </c>
    </row>
    <row r="293" spans="2:55" x14ac:dyDescent="0.35">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row>
    <row r="294" spans="2:55" x14ac:dyDescent="0.35">
      <c r="B294" s="6" t="s">
        <v>186</v>
      </c>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row>
    <row r="295" spans="2:55" x14ac:dyDescent="0.35">
      <c r="B295" s="21" t="s">
        <v>82</v>
      </c>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row>
    <row r="296" spans="2:55" x14ac:dyDescent="0.35">
      <c r="B296" t="s">
        <v>171</v>
      </c>
      <c r="C296" s="14">
        <v>0.41951805840441703</v>
      </c>
      <c r="D296" s="14">
        <v>0.403626054618552</v>
      </c>
      <c r="E296" s="14">
        <v>0.43627086064655302</v>
      </c>
      <c r="F296" s="14"/>
      <c r="G296" s="14">
        <v>0.25628914194545899</v>
      </c>
      <c r="H296" s="14">
        <v>0.29896902013183102</v>
      </c>
      <c r="I296" s="14">
        <v>0.319432393953552</v>
      </c>
      <c r="J296" s="14">
        <v>0.50888046062590098</v>
      </c>
      <c r="K296" s="14">
        <v>0.53898859740555005</v>
      </c>
      <c r="L296" s="14">
        <v>0.55480395017723905</v>
      </c>
      <c r="M296" s="14"/>
      <c r="N296" s="14">
        <v>0.39243237280589599</v>
      </c>
      <c r="O296" s="14">
        <v>0.41560116317847601</v>
      </c>
      <c r="P296" s="14">
        <v>0.41266559372183398</v>
      </c>
      <c r="Q296" s="14">
        <v>0.45829697934457803</v>
      </c>
      <c r="R296" s="14"/>
      <c r="S296" s="14">
        <v>0.31952448683778201</v>
      </c>
      <c r="T296" s="14">
        <v>0.44470226158117299</v>
      </c>
      <c r="U296" s="14">
        <v>0.48175949766610898</v>
      </c>
      <c r="V296" s="14">
        <v>0.42013629913558698</v>
      </c>
      <c r="W296" s="14">
        <v>0.46483364279127798</v>
      </c>
      <c r="X296" s="14">
        <v>0.36739224204184801</v>
      </c>
      <c r="Y296" s="14">
        <v>0.42188517257314001</v>
      </c>
      <c r="Z296" s="14">
        <v>0.43904661553117502</v>
      </c>
      <c r="AA296" s="14">
        <v>0.40689613325180402</v>
      </c>
      <c r="AB296" s="14">
        <v>0.48346133590608698</v>
      </c>
      <c r="AC296" s="14">
        <v>0.41899728242101703</v>
      </c>
      <c r="AD296" s="14">
        <v>0.48214730814415002</v>
      </c>
      <c r="AE296" s="14"/>
      <c r="AF296" s="14">
        <v>0.45612075875524699</v>
      </c>
      <c r="AG296" s="14">
        <v>0.38170279253774603</v>
      </c>
      <c r="AH296" s="14">
        <v>0.48714681400696502</v>
      </c>
      <c r="AI296" s="14">
        <v>0.48845248003179398</v>
      </c>
      <c r="AJ296" s="14">
        <v>0.33232599763662601</v>
      </c>
      <c r="AK296" s="14"/>
      <c r="AL296" s="14">
        <v>0.44281677802868002</v>
      </c>
      <c r="AM296" s="14">
        <v>0.244341149226904</v>
      </c>
      <c r="AN296" s="14">
        <v>0.39478692982971197</v>
      </c>
      <c r="AO296" s="14"/>
      <c r="AP296" s="14">
        <v>0.42095062830915603</v>
      </c>
      <c r="AQ296" s="14">
        <v>0.42747181442830201</v>
      </c>
      <c r="AR296" s="14"/>
      <c r="AS296" s="14">
        <v>0.37818733389648301</v>
      </c>
      <c r="AT296" s="14">
        <v>0.48493645553729398</v>
      </c>
      <c r="AU296" s="14"/>
      <c r="AV296" s="14">
        <v>0.33109006331123902</v>
      </c>
      <c r="AW296" s="14">
        <v>0.45758785929838602</v>
      </c>
      <c r="AX296" s="14"/>
      <c r="AY296" s="14">
        <v>0.38533010353195601</v>
      </c>
      <c r="AZ296" s="14">
        <v>0.49692801936074499</v>
      </c>
      <c r="BA296" s="14"/>
      <c r="BB296" s="14">
        <v>0.39627900074318001</v>
      </c>
      <c r="BC296" s="14">
        <v>0.48112802478788103</v>
      </c>
    </row>
    <row r="297" spans="2:55" x14ac:dyDescent="0.35">
      <c r="B297" t="s">
        <v>172</v>
      </c>
      <c r="C297" s="14">
        <v>0.414821297014979</v>
      </c>
      <c r="D297" s="14">
        <v>0.41115694991108398</v>
      </c>
      <c r="E297" s="14">
        <v>0.41860310777849202</v>
      </c>
      <c r="F297" s="14"/>
      <c r="G297" s="14">
        <v>0.24685343493641801</v>
      </c>
      <c r="H297" s="14">
        <v>0.315143939831668</v>
      </c>
      <c r="I297" s="14">
        <v>0.37568123915746299</v>
      </c>
      <c r="J297" s="14">
        <v>0.49686281029343599</v>
      </c>
      <c r="K297" s="14">
        <v>0.50192695300255397</v>
      </c>
      <c r="L297" s="14">
        <v>0.51425292103657305</v>
      </c>
      <c r="M297" s="14"/>
      <c r="N297" s="14">
        <v>0.39026592116736902</v>
      </c>
      <c r="O297" s="14">
        <v>0.39811598590365299</v>
      </c>
      <c r="P297" s="14">
        <v>0.437258191138996</v>
      </c>
      <c r="Q297" s="14">
        <v>0.44036100776862602</v>
      </c>
      <c r="R297" s="14"/>
      <c r="S297" s="14">
        <v>0.25638344825887399</v>
      </c>
      <c r="T297" s="14">
        <v>0.44061500860358799</v>
      </c>
      <c r="U297" s="14">
        <v>0.43965388125410299</v>
      </c>
      <c r="V297" s="14">
        <v>0.44597609068197802</v>
      </c>
      <c r="W297" s="14">
        <v>0.48964251925238</v>
      </c>
      <c r="X297" s="14">
        <v>0.419540143010591</v>
      </c>
      <c r="Y297" s="14">
        <v>0.47133457729620498</v>
      </c>
      <c r="Z297" s="14">
        <v>0.47664290018197503</v>
      </c>
      <c r="AA297" s="14">
        <v>0.35327635725461798</v>
      </c>
      <c r="AB297" s="14">
        <v>0.446800718676443</v>
      </c>
      <c r="AC297" s="14">
        <v>0.42433018513587101</v>
      </c>
      <c r="AD297" s="14">
        <v>0.57344791605467205</v>
      </c>
      <c r="AE297" s="14"/>
      <c r="AF297" s="14">
        <v>0.41031464545767798</v>
      </c>
      <c r="AG297" s="14">
        <v>0.36428863772742398</v>
      </c>
      <c r="AH297" s="14">
        <v>0.51613641712123204</v>
      </c>
      <c r="AI297" s="14">
        <v>0.50074217462861903</v>
      </c>
      <c r="AJ297" s="14">
        <v>0.378814514224179</v>
      </c>
      <c r="AK297" s="14"/>
      <c r="AL297" s="14">
        <v>0.43615796829481601</v>
      </c>
      <c r="AM297" s="14">
        <v>0.25897598496962698</v>
      </c>
      <c r="AN297" s="14">
        <v>0.38406978491066202</v>
      </c>
      <c r="AO297" s="14"/>
      <c r="AP297" s="14">
        <v>0.402773704363524</v>
      </c>
      <c r="AQ297" s="14">
        <v>0.42781344267323501</v>
      </c>
      <c r="AR297" s="14"/>
      <c r="AS297" s="14">
        <v>0.38283902716548901</v>
      </c>
      <c r="AT297" s="14">
        <v>0.46783001014435899</v>
      </c>
      <c r="AU297" s="14"/>
      <c r="AV297" s="14">
        <v>0.37957371563999998</v>
      </c>
      <c r="AW297" s="14">
        <v>0.43421707327104297</v>
      </c>
      <c r="AX297" s="14"/>
      <c r="AY297" s="14">
        <v>0.392010778021114</v>
      </c>
      <c r="AZ297" s="14">
        <v>0.50087435415278803</v>
      </c>
      <c r="BA297" s="14"/>
      <c r="BB297" s="14">
        <v>0.38808689311735001</v>
      </c>
      <c r="BC297" s="14">
        <v>0.479570604966712</v>
      </c>
    </row>
    <row r="298" spans="2:55" x14ac:dyDescent="0.35">
      <c r="B298" t="s">
        <v>173</v>
      </c>
      <c r="C298" s="14">
        <v>0.278060594710548</v>
      </c>
      <c r="D298" s="14">
        <v>0.270643531201474</v>
      </c>
      <c r="E298" s="14">
        <v>0.28612152136844299</v>
      </c>
      <c r="F298" s="14"/>
      <c r="G298" s="14">
        <v>0.27095420467724401</v>
      </c>
      <c r="H298" s="14">
        <v>0.25929625159804298</v>
      </c>
      <c r="I298" s="14">
        <v>0.31194986767892802</v>
      </c>
      <c r="J298" s="14">
        <v>0.28152097644761098</v>
      </c>
      <c r="K298" s="14">
        <v>0.32544055511773801</v>
      </c>
      <c r="L298" s="14">
        <v>0.235957876746793</v>
      </c>
      <c r="M298" s="14"/>
      <c r="N298" s="14">
        <v>0.292944643557081</v>
      </c>
      <c r="O298" s="14">
        <v>0.31404751359324701</v>
      </c>
      <c r="P298" s="14">
        <v>0.22583332649776799</v>
      </c>
      <c r="Q298" s="14">
        <v>0.27054853344515301</v>
      </c>
      <c r="R298" s="14"/>
      <c r="S298" s="14">
        <v>0.250686946162749</v>
      </c>
      <c r="T298" s="14">
        <v>0.302083632277661</v>
      </c>
      <c r="U298" s="14">
        <v>0.29612528179312197</v>
      </c>
      <c r="V298" s="14">
        <v>0.26183316434334603</v>
      </c>
      <c r="W298" s="14">
        <v>0.25223342363060502</v>
      </c>
      <c r="X298" s="14">
        <v>0.32607264222089499</v>
      </c>
      <c r="Y298" s="14">
        <v>0.29156934377378402</v>
      </c>
      <c r="Z298" s="14">
        <v>0.24195893989757</v>
      </c>
      <c r="AA298" s="14">
        <v>0.25928633831513997</v>
      </c>
      <c r="AB298" s="14">
        <v>0.22835994122778899</v>
      </c>
      <c r="AC298" s="14">
        <v>0.31123599921635597</v>
      </c>
      <c r="AD298" s="14">
        <v>0.392247680955362</v>
      </c>
      <c r="AE298" s="14"/>
      <c r="AF298" s="14">
        <v>0.27454967902896599</v>
      </c>
      <c r="AG298" s="14">
        <v>0.26316035989233599</v>
      </c>
      <c r="AH298" s="14">
        <v>0.35327551454085598</v>
      </c>
      <c r="AI298" s="14">
        <v>0.25874086487804898</v>
      </c>
      <c r="AJ298" s="14">
        <v>0.26019584795461598</v>
      </c>
      <c r="AK298" s="14"/>
      <c r="AL298" s="14">
        <v>0.28408411021665397</v>
      </c>
      <c r="AM298" s="14">
        <v>0.22508119749911301</v>
      </c>
      <c r="AN298" s="14">
        <v>0.28527398189221498</v>
      </c>
      <c r="AO298" s="14"/>
      <c r="AP298" s="14">
        <v>0.27054931205131499</v>
      </c>
      <c r="AQ298" s="14">
        <v>0.28853487385389998</v>
      </c>
      <c r="AR298" s="14"/>
      <c r="AS298" s="14">
        <v>0.26375809954118601</v>
      </c>
      <c r="AT298" s="14">
        <v>0.30022129606189502</v>
      </c>
      <c r="AU298" s="14"/>
      <c r="AV298" s="14">
        <v>0.261813021427036</v>
      </c>
      <c r="AW298" s="14">
        <v>0.282642011739626</v>
      </c>
      <c r="AX298" s="14"/>
      <c r="AY298" s="14">
        <v>0.26618062607978099</v>
      </c>
      <c r="AZ298" s="14">
        <v>0.29861529705422202</v>
      </c>
      <c r="BA298" s="14"/>
      <c r="BB298" s="14">
        <v>0.25532931694876498</v>
      </c>
      <c r="BC298" s="14">
        <v>0.33094479745771299</v>
      </c>
    </row>
    <row r="299" spans="2:55" x14ac:dyDescent="0.35">
      <c r="B299" t="s">
        <v>174</v>
      </c>
      <c r="C299" s="14">
        <v>0.259601525062299</v>
      </c>
      <c r="D299" s="14">
        <v>0.26288749836027098</v>
      </c>
      <c r="E299" s="14">
        <v>0.25523097413814999</v>
      </c>
      <c r="F299" s="14"/>
      <c r="G299" s="14">
        <v>0.17930635850071</v>
      </c>
      <c r="H299" s="14">
        <v>0.21395086744602401</v>
      </c>
      <c r="I299" s="14">
        <v>0.239297616823616</v>
      </c>
      <c r="J299" s="14">
        <v>0.29831618978220997</v>
      </c>
      <c r="K299" s="14">
        <v>0.31210484728744298</v>
      </c>
      <c r="L299" s="14">
        <v>0.29991588745424302</v>
      </c>
      <c r="M299" s="14"/>
      <c r="N299" s="14">
        <v>0.23259187955312299</v>
      </c>
      <c r="O299" s="14">
        <v>0.28396295022045498</v>
      </c>
      <c r="P299" s="14">
        <v>0.29060955258682097</v>
      </c>
      <c r="Q299" s="14">
        <v>0.23611445834681499</v>
      </c>
      <c r="R299" s="14"/>
      <c r="S299" s="14">
        <v>0.226585872167755</v>
      </c>
      <c r="T299" s="14">
        <v>0.29913851057012097</v>
      </c>
      <c r="U299" s="14">
        <v>0.28736857313813802</v>
      </c>
      <c r="V299" s="14">
        <v>0.29068485722502502</v>
      </c>
      <c r="W299" s="14">
        <v>0.16458399481866001</v>
      </c>
      <c r="X299" s="14">
        <v>0.240925096680667</v>
      </c>
      <c r="Y299" s="14">
        <v>0.318348124080921</v>
      </c>
      <c r="Z299" s="14">
        <v>0.25770309385329998</v>
      </c>
      <c r="AA299" s="14">
        <v>0.28713705049604099</v>
      </c>
      <c r="AB299" s="14">
        <v>0.23441937950257799</v>
      </c>
      <c r="AC299" s="14">
        <v>0.24364901242991999</v>
      </c>
      <c r="AD299" s="14">
        <v>0.200275132946862</v>
      </c>
      <c r="AE299" s="14"/>
      <c r="AF299" s="14">
        <v>0.30149002520483598</v>
      </c>
      <c r="AG299" s="14">
        <v>0.25976610947155498</v>
      </c>
      <c r="AH299" s="14">
        <v>0.316858998639588</v>
      </c>
      <c r="AI299" s="14">
        <v>0.28287171958790402</v>
      </c>
      <c r="AJ299" s="14">
        <v>0.13798671864617801</v>
      </c>
      <c r="AK299" s="14"/>
      <c r="AL299" s="14">
        <v>0.26647147127611198</v>
      </c>
      <c r="AM299" s="14">
        <v>0.223398801461067</v>
      </c>
      <c r="AN299" s="14">
        <v>0.224970489006108</v>
      </c>
      <c r="AO299" s="14"/>
      <c r="AP299" s="14">
        <v>0.27016883406833297</v>
      </c>
      <c r="AQ299" s="14">
        <v>0.25292247106425497</v>
      </c>
      <c r="AR299" s="14"/>
      <c r="AS299" s="14">
        <v>0.24590370669807199</v>
      </c>
      <c r="AT299" s="14">
        <v>0.28653755752512899</v>
      </c>
      <c r="AU299" s="14"/>
      <c r="AV299" s="14">
        <v>0.23874795662960499</v>
      </c>
      <c r="AW299" s="14">
        <v>0.27042588291909497</v>
      </c>
      <c r="AX299" s="14"/>
      <c r="AY299" s="14">
        <v>0.25446806634215802</v>
      </c>
      <c r="AZ299" s="14">
        <v>0.28036210429083802</v>
      </c>
      <c r="BA299" s="14"/>
      <c r="BB299" s="14">
        <v>0.268390626960122</v>
      </c>
      <c r="BC299" s="14">
        <v>0.265260014694296</v>
      </c>
    </row>
    <row r="300" spans="2:55" x14ac:dyDescent="0.35">
      <c r="B300" t="s">
        <v>175</v>
      </c>
      <c r="C300" s="14">
        <v>0.21851320329229201</v>
      </c>
      <c r="D300" s="14">
        <v>0.226650573304502</v>
      </c>
      <c r="E300" s="14">
        <v>0.21019319914045001</v>
      </c>
      <c r="F300" s="14"/>
      <c r="G300" s="14">
        <v>0.20827728661814099</v>
      </c>
      <c r="H300" s="14">
        <v>0.19201954368850599</v>
      </c>
      <c r="I300" s="14">
        <v>0.22654657918907301</v>
      </c>
      <c r="J300" s="14">
        <v>0.24001251406236099</v>
      </c>
      <c r="K300" s="14">
        <v>0.225634888300076</v>
      </c>
      <c r="L300" s="14">
        <v>0.218173683210135</v>
      </c>
      <c r="M300" s="14"/>
      <c r="N300" s="14">
        <v>0.204798969861477</v>
      </c>
      <c r="O300" s="14">
        <v>0.23531095845128999</v>
      </c>
      <c r="P300" s="14">
        <v>0.259039480104793</v>
      </c>
      <c r="Q300" s="14">
        <v>0.18197849408119801</v>
      </c>
      <c r="R300" s="14"/>
      <c r="S300" s="14">
        <v>0.254637090466448</v>
      </c>
      <c r="T300" s="14">
        <v>0.18674271490918301</v>
      </c>
      <c r="U300" s="14">
        <v>0.20603522112887501</v>
      </c>
      <c r="V300" s="14">
        <v>0.19353414152677501</v>
      </c>
      <c r="W300" s="14">
        <v>0.22908491417278201</v>
      </c>
      <c r="X300" s="14">
        <v>0.23996998998180499</v>
      </c>
      <c r="Y300" s="14">
        <v>0.20965822236456799</v>
      </c>
      <c r="Z300" s="14">
        <v>0.22193526885530601</v>
      </c>
      <c r="AA300" s="14">
        <v>0.219622599442619</v>
      </c>
      <c r="AB300" s="14">
        <v>0.24749068365070501</v>
      </c>
      <c r="AC300" s="14">
        <v>0.15797780042398599</v>
      </c>
      <c r="AD300" s="14">
        <v>0.236015072783376</v>
      </c>
      <c r="AE300" s="14"/>
      <c r="AF300" s="14">
        <v>0.19761541376442299</v>
      </c>
      <c r="AG300" s="14">
        <v>0.219430071670671</v>
      </c>
      <c r="AH300" s="14">
        <v>0.193660363979855</v>
      </c>
      <c r="AI300" s="14">
        <v>0.29071902424918999</v>
      </c>
      <c r="AJ300" s="14">
        <v>0.300793771645118</v>
      </c>
      <c r="AK300" s="14"/>
      <c r="AL300" s="14">
        <v>0.219006519570738</v>
      </c>
      <c r="AM300" s="14">
        <v>0.208314084850866</v>
      </c>
      <c r="AN300" s="14">
        <v>0.22947316396702999</v>
      </c>
      <c r="AO300" s="14"/>
      <c r="AP300" s="14">
        <v>0.227669921170298</v>
      </c>
      <c r="AQ300" s="14">
        <v>0.214417694513828</v>
      </c>
      <c r="AR300" s="14"/>
      <c r="AS300" s="14">
        <v>0.21634490620104899</v>
      </c>
      <c r="AT300" s="14">
        <v>0.22479912418669801</v>
      </c>
      <c r="AU300" s="14"/>
      <c r="AV300" s="14">
        <v>0.22197398602230001</v>
      </c>
      <c r="AW300" s="14">
        <v>0.218642213828528</v>
      </c>
      <c r="AX300" s="14"/>
      <c r="AY300" s="14">
        <v>0.219905648770092</v>
      </c>
      <c r="AZ300" s="14">
        <v>0.23732909855887099</v>
      </c>
      <c r="BA300" s="14"/>
      <c r="BB300" s="14">
        <v>0.20419991598392101</v>
      </c>
      <c r="BC300" s="14">
        <v>0.29112555394624201</v>
      </c>
    </row>
    <row r="301" spans="2:55" x14ac:dyDescent="0.35">
      <c r="B301" t="s">
        <v>176</v>
      </c>
      <c r="C301" s="14">
        <v>0.199240372663639</v>
      </c>
      <c r="D301" s="14">
        <v>0.200022848907422</v>
      </c>
      <c r="E301" s="14">
        <v>0.19710623024464799</v>
      </c>
      <c r="F301" s="14"/>
      <c r="G301" s="14">
        <v>0.14719910591909399</v>
      </c>
      <c r="H301" s="14">
        <v>0.19090551760708499</v>
      </c>
      <c r="I301" s="14">
        <v>0.20665117913983899</v>
      </c>
      <c r="J301" s="14">
        <v>0.23492530443472101</v>
      </c>
      <c r="K301" s="14">
        <v>0.26699602843303999</v>
      </c>
      <c r="L301" s="14">
        <v>0.15999645277465199</v>
      </c>
      <c r="M301" s="14"/>
      <c r="N301" s="14">
        <v>0.17968056854035799</v>
      </c>
      <c r="O301" s="14">
        <v>0.20329388514848601</v>
      </c>
      <c r="P301" s="14">
        <v>0.22503585249666599</v>
      </c>
      <c r="Q301" s="14">
        <v>0.192926816734729</v>
      </c>
      <c r="R301" s="14"/>
      <c r="S301" s="14">
        <v>0.159438380136634</v>
      </c>
      <c r="T301" s="14">
        <v>0.20737660882450101</v>
      </c>
      <c r="U301" s="14">
        <v>0.187531288231263</v>
      </c>
      <c r="V301" s="14">
        <v>0.23033615298896001</v>
      </c>
      <c r="W301" s="14">
        <v>0.17375260005451301</v>
      </c>
      <c r="X301" s="14">
        <v>0.19298686063026199</v>
      </c>
      <c r="Y301" s="14">
        <v>0.229803664769582</v>
      </c>
      <c r="Z301" s="14">
        <v>0.14014170009747501</v>
      </c>
      <c r="AA301" s="14">
        <v>0.185265904170034</v>
      </c>
      <c r="AB301" s="14">
        <v>0.21150389106568901</v>
      </c>
      <c r="AC301" s="14">
        <v>0.20442693383594401</v>
      </c>
      <c r="AD301" s="14">
        <v>0.36798566751770401</v>
      </c>
      <c r="AE301" s="14"/>
      <c r="AF301" s="14">
        <v>0.19113096331046001</v>
      </c>
      <c r="AG301" s="14">
        <v>0.17789500988316101</v>
      </c>
      <c r="AH301" s="14">
        <v>0.21715355901052899</v>
      </c>
      <c r="AI301" s="14">
        <v>0.20473203584810101</v>
      </c>
      <c r="AJ301" s="14">
        <v>0.18812617233998999</v>
      </c>
      <c r="AK301" s="14"/>
      <c r="AL301" s="14">
        <v>0.19467795971606899</v>
      </c>
      <c r="AM301" s="14">
        <v>0.23367154069691901</v>
      </c>
      <c r="AN301" s="14">
        <v>0.20385751827377099</v>
      </c>
      <c r="AO301" s="14"/>
      <c r="AP301" s="14">
        <v>0.186284388799516</v>
      </c>
      <c r="AQ301" s="14">
        <v>0.21214521660371899</v>
      </c>
      <c r="AR301" s="14"/>
      <c r="AS301" s="14">
        <v>0.19247661494674301</v>
      </c>
      <c r="AT301" s="14">
        <v>0.208297466787528</v>
      </c>
      <c r="AU301" s="14"/>
      <c r="AV301" s="14">
        <v>0.18583938810509301</v>
      </c>
      <c r="AW301" s="14">
        <v>0.20702545105060799</v>
      </c>
      <c r="AX301" s="14"/>
      <c r="AY301" s="14">
        <v>0.19139321096338299</v>
      </c>
      <c r="AZ301" s="14">
        <v>0.20497118292473701</v>
      </c>
      <c r="BA301" s="14"/>
      <c r="BB301" s="14">
        <v>0.19646260443548999</v>
      </c>
      <c r="BC301" s="14">
        <v>0.24334530247115099</v>
      </c>
    </row>
    <row r="302" spans="2:55" x14ac:dyDescent="0.35">
      <c r="B302" t="s">
        <v>177</v>
      </c>
      <c r="C302" s="14">
        <v>0.183898142848711</v>
      </c>
      <c r="D302" s="14">
        <v>0.166753694346016</v>
      </c>
      <c r="E302" s="14">
        <v>0.201180466304824</v>
      </c>
      <c r="F302" s="14"/>
      <c r="G302" s="14">
        <v>0.22051730594699001</v>
      </c>
      <c r="H302" s="14">
        <v>0.20458737522001599</v>
      </c>
      <c r="I302" s="14">
        <v>0.206037784518983</v>
      </c>
      <c r="J302" s="14">
        <v>0.22992017681285001</v>
      </c>
      <c r="K302" s="14">
        <v>0.16143016116057099</v>
      </c>
      <c r="L302" s="14">
        <v>0.102349498739824</v>
      </c>
      <c r="M302" s="14"/>
      <c r="N302" s="14">
        <v>0.14535798389534299</v>
      </c>
      <c r="O302" s="14">
        <v>0.192777515270602</v>
      </c>
      <c r="P302" s="14">
        <v>0.190921643358447</v>
      </c>
      <c r="Q302" s="14">
        <v>0.21156136328831601</v>
      </c>
      <c r="R302" s="14"/>
      <c r="S302" s="14">
        <v>0.22085900458049401</v>
      </c>
      <c r="T302" s="14">
        <v>0.14747683327059999</v>
      </c>
      <c r="U302" s="14">
        <v>0.220686625239749</v>
      </c>
      <c r="V302" s="14">
        <v>0.15864474820373001</v>
      </c>
      <c r="W302" s="14">
        <v>0.20810280628076999</v>
      </c>
      <c r="X302" s="14">
        <v>0.21354396622886501</v>
      </c>
      <c r="Y302" s="14">
        <v>0.25939641538881802</v>
      </c>
      <c r="Z302" s="14">
        <v>0.18631085404897199</v>
      </c>
      <c r="AA302" s="14">
        <v>0.13912047402137501</v>
      </c>
      <c r="AB302" s="14">
        <v>0.14310569961303499</v>
      </c>
      <c r="AC302" s="14">
        <v>0.134061658847064</v>
      </c>
      <c r="AD302" s="14">
        <v>0.16744504127970899</v>
      </c>
      <c r="AE302" s="14"/>
      <c r="AF302" s="14">
        <v>0.18261383950577001</v>
      </c>
      <c r="AG302" s="14">
        <v>0.19150525134739599</v>
      </c>
      <c r="AH302" s="14">
        <v>0.12697252282341301</v>
      </c>
      <c r="AI302" s="14">
        <v>0.21403032284997101</v>
      </c>
      <c r="AJ302" s="14">
        <v>0.20075805473661401</v>
      </c>
      <c r="AK302" s="14"/>
      <c r="AL302" s="14">
        <v>0.181816457585498</v>
      </c>
      <c r="AM302" s="14">
        <v>0.16592593603182601</v>
      </c>
      <c r="AN302" s="14">
        <v>0.24560284786863601</v>
      </c>
      <c r="AO302" s="14"/>
      <c r="AP302" s="14">
        <v>0.19455019470634799</v>
      </c>
      <c r="AQ302" s="14">
        <v>0.17573425503742601</v>
      </c>
      <c r="AR302" s="14"/>
      <c r="AS302" s="14">
        <v>0.182443694015129</v>
      </c>
      <c r="AT302" s="14">
        <v>0.18145966381747999</v>
      </c>
      <c r="AU302" s="14"/>
      <c r="AV302" s="14">
        <v>0.18883497627113599</v>
      </c>
      <c r="AW302" s="14">
        <v>0.17882111201699699</v>
      </c>
      <c r="AX302" s="14"/>
      <c r="AY302" s="14">
        <v>0.17184035371152101</v>
      </c>
      <c r="AZ302" s="14">
        <v>0.249845842215101</v>
      </c>
      <c r="BA302" s="14"/>
      <c r="BB302" s="14">
        <v>0.163114722177545</v>
      </c>
      <c r="BC302" s="14">
        <v>0.27784130441952998</v>
      </c>
    </row>
    <row r="303" spans="2:55" x14ac:dyDescent="0.35">
      <c r="B303" t="s">
        <v>178</v>
      </c>
      <c r="C303" s="14">
        <v>0.138634855398758</v>
      </c>
      <c r="D303" s="14">
        <v>0.130051850304089</v>
      </c>
      <c r="E303" s="14">
        <v>0.14643729186379201</v>
      </c>
      <c r="F303" s="14"/>
      <c r="G303" s="14">
        <v>0.17447469782493699</v>
      </c>
      <c r="H303" s="14">
        <v>0.14799284885130501</v>
      </c>
      <c r="I303" s="14">
        <v>0.11999795132888399</v>
      </c>
      <c r="J303" s="14">
        <v>0.15566676462310899</v>
      </c>
      <c r="K303" s="14">
        <v>0.13293927995331301</v>
      </c>
      <c r="L303" s="14">
        <v>0.112377174440749</v>
      </c>
      <c r="M303" s="14"/>
      <c r="N303" s="14">
        <v>0.12380481593805601</v>
      </c>
      <c r="O303" s="14">
        <v>0.13017411901491299</v>
      </c>
      <c r="P303" s="14">
        <v>0.15881435831926999</v>
      </c>
      <c r="Q303" s="14">
        <v>0.14681154662468501</v>
      </c>
      <c r="R303" s="14"/>
      <c r="S303" s="14">
        <v>0.12410001823877399</v>
      </c>
      <c r="T303" s="14">
        <v>0.126532483963013</v>
      </c>
      <c r="U303" s="14">
        <v>0.17060278978677601</v>
      </c>
      <c r="V303" s="14">
        <v>0.201231251631591</v>
      </c>
      <c r="W303" s="14">
        <v>0.16739992585441901</v>
      </c>
      <c r="X303" s="14">
        <v>0.14380816489815201</v>
      </c>
      <c r="Y303" s="14">
        <v>0.14345575007016201</v>
      </c>
      <c r="Z303" s="14">
        <v>0.111996514860912</v>
      </c>
      <c r="AA303" s="14">
        <v>9.3766830532515597E-2</v>
      </c>
      <c r="AB303" s="14">
        <v>0.13111581401802899</v>
      </c>
      <c r="AC303" s="14">
        <v>0.13821655039369299</v>
      </c>
      <c r="AD303" s="14">
        <v>0.114749651503274</v>
      </c>
      <c r="AE303" s="14"/>
      <c r="AF303" s="14">
        <v>0.15928178355745601</v>
      </c>
      <c r="AG303" s="14">
        <v>0.14683445426290501</v>
      </c>
      <c r="AH303" s="14">
        <v>0.112122867163026</v>
      </c>
      <c r="AI303" s="14">
        <v>0.149509368957806</v>
      </c>
      <c r="AJ303" s="14">
        <v>0.121884864526818</v>
      </c>
      <c r="AK303" s="14"/>
      <c r="AL303" s="14">
        <v>0.135629107529465</v>
      </c>
      <c r="AM303" s="14">
        <v>0.16246152198185901</v>
      </c>
      <c r="AN303" s="14">
        <v>0.13965387587479899</v>
      </c>
      <c r="AO303" s="14"/>
      <c r="AP303" s="14">
        <v>0.13116376564103699</v>
      </c>
      <c r="AQ303" s="14">
        <v>0.14812332089416699</v>
      </c>
      <c r="AR303" s="14"/>
      <c r="AS303" s="14">
        <v>0.141004019099912</v>
      </c>
      <c r="AT303" s="14">
        <v>0.13807815473697599</v>
      </c>
      <c r="AU303" s="14"/>
      <c r="AV303" s="14">
        <v>0.15308253372244299</v>
      </c>
      <c r="AW303" s="14">
        <v>0.13207741952955299</v>
      </c>
      <c r="AX303" s="14"/>
      <c r="AY303" s="14">
        <v>0.13635126105645601</v>
      </c>
      <c r="AZ303" s="14">
        <v>0.143083536739605</v>
      </c>
      <c r="BA303" s="14"/>
      <c r="BB303" s="14">
        <v>0.14145709166638901</v>
      </c>
      <c r="BC303" s="14">
        <v>0.137500114025109</v>
      </c>
    </row>
    <row r="304" spans="2:55" x14ac:dyDescent="0.35">
      <c r="B304" t="s">
        <v>179</v>
      </c>
      <c r="C304" s="14">
        <v>0.12928496563508801</v>
      </c>
      <c r="D304" s="14">
        <v>0.137577103494404</v>
      </c>
      <c r="E304" s="14">
        <v>0.121568418478105</v>
      </c>
      <c r="F304" s="14"/>
      <c r="G304" s="14">
        <v>0.169065185547803</v>
      </c>
      <c r="H304" s="14">
        <v>0.18122319597632</v>
      </c>
      <c r="I304" s="14">
        <v>0.15016641133653699</v>
      </c>
      <c r="J304" s="14">
        <v>0.105486713088482</v>
      </c>
      <c r="K304" s="14">
        <v>0.10771145964766</v>
      </c>
      <c r="L304" s="14">
        <v>7.7286471405724602E-2</v>
      </c>
      <c r="M304" s="14"/>
      <c r="N304" s="14">
        <v>0.124636629443939</v>
      </c>
      <c r="O304" s="14">
        <v>0.14502954574448201</v>
      </c>
      <c r="P304" s="14">
        <v>0.13538671642032399</v>
      </c>
      <c r="Q304" s="14">
        <v>0.113598677702775</v>
      </c>
      <c r="R304" s="14"/>
      <c r="S304" s="14">
        <v>0.136550356760272</v>
      </c>
      <c r="T304" s="14">
        <v>8.60092372545877E-2</v>
      </c>
      <c r="U304" s="14">
        <v>0.115389273442978</v>
      </c>
      <c r="V304" s="14">
        <v>0.11626248571978</v>
      </c>
      <c r="W304" s="14">
        <v>0.114602796021454</v>
      </c>
      <c r="X304" s="14">
        <v>0.117413120495372</v>
      </c>
      <c r="Y304" s="14">
        <v>0.110460088443008</v>
      </c>
      <c r="Z304" s="14">
        <v>0.23510790988557501</v>
      </c>
      <c r="AA304" s="14">
        <v>0.13152701459266999</v>
      </c>
      <c r="AB304" s="14">
        <v>0.15243901451865599</v>
      </c>
      <c r="AC304" s="14">
        <v>0.14501838187733401</v>
      </c>
      <c r="AD304" s="14">
        <v>0.23231882466628601</v>
      </c>
      <c r="AE304" s="14"/>
      <c r="AF304" s="14">
        <v>0.14625428646744701</v>
      </c>
      <c r="AG304" s="14">
        <v>0.12540265068733</v>
      </c>
      <c r="AH304" s="14">
        <v>9.2672336062140898E-2</v>
      </c>
      <c r="AI304" s="14">
        <v>0.127379647867572</v>
      </c>
      <c r="AJ304" s="14">
        <v>8.0514707001856298E-2</v>
      </c>
      <c r="AK304" s="14"/>
      <c r="AL304" s="14">
        <v>0.122030807607261</v>
      </c>
      <c r="AM304" s="14">
        <v>0.18862068732173101</v>
      </c>
      <c r="AN304" s="14">
        <v>0.12850312482312301</v>
      </c>
      <c r="AO304" s="14"/>
      <c r="AP304" s="14">
        <v>0.12854813776476401</v>
      </c>
      <c r="AQ304" s="14">
        <v>0.12987714894428601</v>
      </c>
      <c r="AR304" s="14"/>
      <c r="AS304" s="14">
        <v>0.13997567379960499</v>
      </c>
      <c r="AT304" s="14">
        <v>0.120510974708573</v>
      </c>
      <c r="AU304" s="14"/>
      <c r="AV304" s="14">
        <v>0.182184811344938</v>
      </c>
      <c r="AW304" s="14">
        <v>0.11365158017115699</v>
      </c>
      <c r="AX304" s="14"/>
      <c r="AY304" s="14">
        <v>0.13251498896837399</v>
      </c>
      <c r="AZ304" s="14">
        <v>0.109278937253074</v>
      </c>
      <c r="BA304" s="14"/>
      <c r="BB304" s="14">
        <v>0.12475752846176601</v>
      </c>
      <c r="BC304" s="14">
        <v>0.15325662627591499</v>
      </c>
    </row>
    <row r="305" spans="2:55" x14ac:dyDescent="0.35">
      <c r="B305" t="s">
        <v>180</v>
      </c>
      <c r="C305" s="14">
        <v>0.11679484322943399</v>
      </c>
      <c r="D305" s="14">
        <v>0.114447680181732</v>
      </c>
      <c r="E305" s="14">
        <v>0.118413332527797</v>
      </c>
      <c r="F305" s="14"/>
      <c r="G305" s="14">
        <v>0.14977498267285699</v>
      </c>
      <c r="H305" s="14">
        <v>0.17998588611975</v>
      </c>
      <c r="I305" s="14">
        <v>0.123029383938999</v>
      </c>
      <c r="J305" s="14">
        <v>0.11710536978622001</v>
      </c>
      <c r="K305" s="14">
        <v>7.7296910447718803E-2</v>
      </c>
      <c r="L305" s="14">
        <v>6.4412303831739001E-2</v>
      </c>
      <c r="M305" s="14"/>
      <c r="N305" s="14">
        <v>9.42332217305792E-2</v>
      </c>
      <c r="O305" s="14">
        <v>0.121249143806094</v>
      </c>
      <c r="P305" s="14">
        <v>0.103021738298162</v>
      </c>
      <c r="Q305" s="14">
        <v>0.14955081345771501</v>
      </c>
      <c r="R305" s="14"/>
      <c r="S305" s="14">
        <v>0.16026725019118501</v>
      </c>
      <c r="T305" s="14">
        <v>0.107761420167074</v>
      </c>
      <c r="U305" s="14">
        <v>0.13576535474888601</v>
      </c>
      <c r="V305" s="14">
        <v>7.8428539271199499E-2</v>
      </c>
      <c r="W305" s="14">
        <v>8.3844831261252306E-2</v>
      </c>
      <c r="X305" s="14">
        <v>0.13178240149038301</v>
      </c>
      <c r="Y305" s="14">
        <v>9.34875266413802E-2</v>
      </c>
      <c r="Z305" s="14">
        <v>0.14292465902705401</v>
      </c>
      <c r="AA305" s="14">
        <v>0.114747794468332</v>
      </c>
      <c r="AB305" s="14">
        <v>0.1094843272122</v>
      </c>
      <c r="AC305" s="14">
        <v>0.12683628840814601</v>
      </c>
      <c r="AD305" s="14">
        <v>8.9481877856466899E-2</v>
      </c>
      <c r="AE305" s="14"/>
      <c r="AF305" s="14">
        <v>9.1715170321134701E-2</v>
      </c>
      <c r="AG305" s="14">
        <v>0.14177549625387101</v>
      </c>
      <c r="AH305" s="14">
        <v>9.9160422526022807E-2</v>
      </c>
      <c r="AI305" s="14">
        <v>9.8246445378557895E-2</v>
      </c>
      <c r="AJ305" s="14">
        <v>0.14788057948889299</v>
      </c>
      <c r="AK305" s="14"/>
      <c r="AL305" s="14">
        <v>0.109880899008264</v>
      </c>
      <c r="AM305" s="14">
        <v>0.183014049663732</v>
      </c>
      <c r="AN305" s="14">
        <v>9.89458675087104E-2</v>
      </c>
      <c r="AO305" s="14"/>
      <c r="AP305" s="14">
        <v>0.12259610177673499</v>
      </c>
      <c r="AQ305" s="14">
        <v>0.11187134409369399</v>
      </c>
      <c r="AR305" s="14"/>
      <c r="AS305" s="14">
        <v>0.13160654694062099</v>
      </c>
      <c r="AT305" s="14">
        <v>9.7814921904019206E-2</v>
      </c>
      <c r="AU305" s="14"/>
      <c r="AV305" s="14">
        <v>0.14754424256062901</v>
      </c>
      <c r="AW305" s="14">
        <v>0.10307109306493099</v>
      </c>
      <c r="AX305" s="14"/>
      <c r="AY305" s="14">
        <v>0.11374502117063</v>
      </c>
      <c r="AZ305" s="14">
        <v>0.143509642619501</v>
      </c>
      <c r="BA305" s="14"/>
      <c r="BB305" s="14">
        <v>0.11074857421135501</v>
      </c>
      <c r="BC305" s="14">
        <v>0.16036516157040601</v>
      </c>
    </row>
    <row r="306" spans="2:55" x14ac:dyDescent="0.35">
      <c r="B306" t="s">
        <v>181</v>
      </c>
      <c r="C306" s="14">
        <v>0.108324865307659</v>
      </c>
      <c r="D306" s="14">
        <v>0.110795427870022</v>
      </c>
      <c r="E306" s="14">
        <v>0.106231240704328</v>
      </c>
      <c r="F306" s="14"/>
      <c r="G306" s="14">
        <v>0.17054355471364099</v>
      </c>
      <c r="H306" s="14">
        <v>0.171427139626673</v>
      </c>
      <c r="I306" s="14">
        <v>0.16320975974843899</v>
      </c>
      <c r="J306" s="14">
        <v>7.9734483569676801E-2</v>
      </c>
      <c r="K306" s="14">
        <v>4.9296703385284801E-2</v>
      </c>
      <c r="L306" s="14">
        <v>3.37023472402386E-2</v>
      </c>
      <c r="M306" s="14"/>
      <c r="N306" s="14">
        <v>0.140590040250022</v>
      </c>
      <c r="O306" s="14">
        <v>9.7650322125652306E-2</v>
      </c>
      <c r="P306" s="14">
        <v>9.38814079243738E-2</v>
      </c>
      <c r="Q306" s="14">
        <v>9.8146145059405998E-2</v>
      </c>
      <c r="R306" s="14"/>
      <c r="S306" s="14">
        <v>0.22397611648052301</v>
      </c>
      <c r="T306" s="14">
        <v>8.3652731466000302E-2</v>
      </c>
      <c r="U306" s="14">
        <v>0.11743533059926101</v>
      </c>
      <c r="V306" s="14">
        <v>5.5058242256199499E-2</v>
      </c>
      <c r="W306" s="14">
        <v>0.12753754277635301</v>
      </c>
      <c r="X306" s="14">
        <v>0.10930157688619301</v>
      </c>
      <c r="Y306" s="14">
        <v>9.4729719440206694E-2</v>
      </c>
      <c r="Z306" s="14">
        <v>6.0038949652533202E-2</v>
      </c>
      <c r="AA306" s="14">
        <v>9.3419091955109904E-2</v>
      </c>
      <c r="AB306" s="14">
        <v>7.6643666464247806E-2</v>
      </c>
      <c r="AC306" s="14">
        <v>0.102629281448159</v>
      </c>
      <c r="AD306" s="14">
        <v>2.4146351148479801E-2</v>
      </c>
      <c r="AE306" s="14"/>
      <c r="AF306" s="14">
        <v>9.5684199105944598E-2</v>
      </c>
      <c r="AG306" s="14">
        <v>0.11004293400310899</v>
      </c>
      <c r="AH306" s="14">
        <v>0.10303593552827001</v>
      </c>
      <c r="AI306" s="14">
        <v>0.114850779508492</v>
      </c>
      <c r="AJ306" s="14">
        <v>0.18890549907319301</v>
      </c>
      <c r="AK306" s="14"/>
      <c r="AL306" s="14">
        <v>9.9657209417437206E-2</v>
      </c>
      <c r="AM306" s="14">
        <v>0.177126382400733</v>
      </c>
      <c r="AN306" s="14">
        <v>0.111099362195519</v>
      </c>
      <c r="AO306" s="14"/>
      <c r="AP306" s="14">
        <v>0.12915661840356801</v>
      </c>
      <c r="AQ306" s="14">
        <v>9.0254893782921897E-2</v>
      </c>
      <c r="AR306" s="14"/>
      <c r="AS306" s="14">
        <v>0.126469806166006</v>
      </c>
      <c r="AT306" s="14">
        <v>7.4984051230175305E-2</v>
      </c>
      <c r="AU306" s="14"/>
      <c r="AV306" s="14">
        <v>0.17842288985812699</v>
      </c>
      <c r="AW306" s="14">
        <v>8.4327117329417597E-2</v>
      </c>
      <c r="AX306" s="14"/>
      <c r="AY306" s="14">
        <v>0.116766226980722</v>
      </c>
      <c r="AZ306" s="14">
        <v>8.5128770648632002E-2</v>
      </c>
      <c r="BA306" s="14"/>
      <c r="BB306" s="14">
        <v>0.105950381804108</v>
      </c>
      <c r="BC306" s="14">
        <v>0.1096977984031</v>
      </c>
    </row>
    <row r="307" spans="2:55" x14ac:dyDescent="0.35">
      <c r="B307" t="s">
        <v>182</v>
      </c>
      <c r="C307" s="14">
        <v>0.10772412518293099</v>
      </c>
      <c r="D307" s="14">
        <v>0.110383387964565</v>
      </c>
      <c r="E307" s="14">
        <v>0.104457817659174</v>
      </c>
      <c r="F307" s="14"/>
      <c r="G307" s="14">
        <v>0.109547791150943</v>
      </c>
      <c r="H307" s="14">
        <v>0.16709739802903301</v>
      </c>
      <c r="I307" s="14">
        <v>0.11183408678613201</v>
      </c>
      <c r="J307" s="14">
        <v>0.100259350582693</v>
      </c>
      <c r="K307" s="14">
        <v>9.1949478400572701E-2</v>
      </c>
      <c r="L307" s="14">
        <v>7.1227419795374794E-2</v>
      </c>
      <c r="M307" s="14"/>
      <c r="N307" s="14">
        <v>0.13456037914307001</v>
      </c>
      <c r="O307" s="14">
        <v>0.102494603245518</v>
      </c>
      <c r="P307" s="14">
        <v>8.4194552416474694E-2</v>
      </c>
      <c r="Q307" s="14">
        <v>0.10572396958932601</v>
      </c>
      <c r="R307" s="14"/>
      <c r="S307" s="14">
        <v>0.14397607345048899</v>
      </c>
      <c r="T307" s="14">
        <v>9.1005735933628706E-2</v>
      </c>
      <c r="U307" s="14">
        <v>7.5936512013328794E-2</v>
      </c>
      <c r="V307" s="14">
        <v>9.8159597619869796E-2</v>
      </c>
      <c r="W307" s="14">
        <v>0.114998629375145</v>
      </c>
      <c r="X307" s="14">
        <v>0.10365182280688599</v>
      </c>
      <c r="Y307" s="14">
        <v>9.2300633857677394E-2</v>
      </c>
      <c r="Z307" s="14">
        <v>0.18082981226782699</v>
      </c>
      <c r="AA307" s="14">
        <v>0.146261384259013</v>
      </c>
      <c r="AB307" s="14">
        <v>9.0524675012188693E-2</v>
      </c>
      <c r="AC307" s="14">
        <v>7.4893679106981498E-2</v>
      </c>
      <c r="AD307" s="14">
        <v>2.8373515065928001E-2</v>
      </c>
      <c r="AE307" s="14"/>
      <c r="AF307" s="14">
        <v>0.119161701798446</v>
      </c>
      <c r="AG307" s="14">
        <v>0.11938917959954901</v>
      </c>
      <c r="AH307" s="14">
        <v>0.11857044939731599</v>
      </c>
      <c r="AI307" s="14">
        <v>6.3226633725699893E-2</v>
      </c>
      <c r="AJ307" s="14">
        <v>0.15166265472128901</v>
      </c>
      <c r="AK307" s="14"/>
      <c r="AL307" s="14">
        <v>0.107427071481737</v>
      </c>
      <c r="AM307" s="14">
        <v>0.11777371073592099</v>
      </c>
      <c r="AN307" s="14">
        <v>9.4209370936797404E-2</v>
      </c>
      <c r="AO307" s="14"/>
      <c r="AP307" s="14">
        <v>9.2694000036404794E-2</v>
      </c>
      <c r="AQ307" s="14">
        <v>0.119559108387533</v>
      </c>
      <c r="AR307" s="14"/>
      <c r="AS307" s="14">
        <v>9.7271162830059696E-2</v>
      </c>
      <c r="AT307" s="14">
        <v>0.12444132841635799</v>
      </c>
      <c r="AU307" s="14"/>
      <c r="AV307" s="14">
        <v>0.14471852369923299</v>
      </c>
      <c r="AW307" s="14">
        <v>9.6566949101138902E-2</v>
      </c>
      <c r="AX307" s="14"/>
      <c r="AY307" s="14">
        <v>0.107335651654974</v>
      </c>
      <c r="AZ307" s="14">
        <v>0.13886479897398399</v>
      </c>
      <c r="BA307" s="14"/>
      <c r="BB307" s="14">
        <v>0.107046837493716</v>
      </c>
      <c r="BC307" s="14">
        <v>0.12818758605775901</v>
      </c>
    </row>
    <row r="308" spans="2:55" x14ac:dyDescent="0.35">
      <c r="B308" t="s">
        <v>183</v>
      </c>
      <c r="C308" s="14">
        <v>8.9707323811839407E-2</v>
      </c>
      <c r="D308" s="14">
        <v>8.9076848558281504E-2</v>
      </c>
      <c r="E308" s="14">
        <v>8.9647714416501698E-2</v>
      </c>
      <c r="F308" s="14"/>
      <c r="G308" s="14">
        <v>0.116011134797137</v>
      </c>
      <c r="H308" s="14">
        <v>5.9902890775663797E-2</v>
      </c>
      <c r="I308" s="14">
        <v>7.0241904918648804E-2</v>
      </c>
      <c r="J308" s="14">
        <v>0.101590720382236</v>
      </c>
      <c r="K308" s="14">
        <v>9.6607215952438194E-2</v>
      </c>
      <c r="L308" s="14">
        <v>9.8231515926094706E-2</v>
      </c>
      <c r="M308" s="14"/>
      <c r="N308" s="14">
        <v>8.2349105295614899E-2</v>
      </c>
      <c r="O308" s="14">
        <v>6.8814793385475595E-2</v>
      </c>
      <c r="P308" s="14">
        <v>7.3939149647756802E-2</v>
      </c>
      <c r="Q308" s="14">
        <v>0.133943244971024</v>
      </c>
      <c r="R308" s="14"/>
      <c r="S308" s="14">
        <v>0.13500395709218399</v>
      </c>
      <c r="T308" s="14">
        <v>7.7366655307758006E-2</v>
      </c>
      <c r="U308" s="14">
        <v>8.12242254318222E-2</v>
      </c>
      <c r="V308" s="14">
        <v>8.9278285092281598E-2</v>
      </c>
      <c r="W308" s="14">
        <v>7.9986679180082607E-2</v>
      </c>
      <c r="X308" s="14">
        <v>5.8222407413205897E-2</v>
      </c>
      <c r="Y308" s="14">
        <v>6.7774157429496301E-2</v>
      </c>
      <c r="Z308" s="14">
        <v>6.4453669155305093E-2</v>
      </c>
      <c r="AA308" s="14">
        <v>7.8360783808584106E-2</v>
      </c>
      <c r="AB308" s="14">
        <v>0.13092677610826201</v>
      </c>
      <c r="AC308" s="14">
        <v>0.10461521939247601</v>
      </c>
      <c r="AD308" s="14">
        <v>5.8603396743659997E-2</v>
      </c>
      <c r="AE308" s="14"/>
      <c r="AF308" s="14">
        <v>8.4540324438109202E-2</v>
      </c>
      <c r="AG308" s="14">
        <v>9.5245315931602903E-2</v>
      </c>
      <c r="AH308" s="14">
        <v>7.9585685193192396E-2</v>
      </c>
      <c r="AI308" s="14">
        <v>0.102633238515017</v>
      </c>
      <c r="AJ308" s="14">
        <v>6.5990452209567105E-2</v>
      </c>
      <c r="AK308" s="14"/>
      <c r="AL308" s="14">
        <v>8.2604116243944203E-2</v>
      </c>
      <c r="AM308" s="14">
        <v>0.15411716993355501</v>
      </c>
      <c r="AN308" s="14">
        <v>7.7778719208807204E-2</v>
      </c>
      <c r="AO308" s="14"/>
      <c r="AP308" s="14">
        <v>6.9597942833236198E-2</v>
      </c>
      <c r="AQ308" s="14">
        <v>0.105188212353136</v>
      </c>
      <c r="AR308" s="14"/>
      <c r="AS308" s="14">
        <v>5.0986478838017497E-2</v>
      </c>
      <c r="AT308" s="14">
        <v>0.14621729796312</v>
      </c>
      <c r="AU308" s="14"/>
      <c r="AV308" s="14">
        <v>9.6771883159083597E-2</v>
      </c>
      <c r="AW308" s="14">
        <v>8.6927121759537498E-2</v>
      </c>
      <c r="AX308" s="14"/>
      <c r="AY308" s="14">
        <v>5.3521040512422603E-2</v>
      </c>
      <c r="AZ308" s="14">
        <v>0.34924345179412097</v>
      </c>
      <c r="BA308" s="14"/>
      <c r="BB308" s="14">
        <v>6.3327768061211501E-2</v>
      </c>
      <c r="BC308" s="14">
        <v>0.16891975192442599</v>
      </c>
    </row>
    <row r="309" spans="2:55" x14ac:dyDescent="0.35">
      <c r="B309" t="s">
        <v>184</v>
      </c>
      <c r="C309" s="14">
        <v>3.2698538358261503E-2</v>
      </c>
      <c r="D309" s="14">
        <v>3.0901598248884499E-2</v>
      </c>
      <c r="E309" s="14">
        <v>3.4549437348065398E-2</v>
      </c>
      <c r="F309" s="14"/>
      <c r="G309" s="14">
        <v>7.54318553860808E-3</v>
      </c>
      <c r="H309" s="14">
        <v>0</v>
      </c>
      <c r="I309" s="14">
        <v>2.7984843363421701E-2</v>
      </c>
      <c r="J309" s="14">
        <v>5.5729046414124399E-2</v>
      </c>
      <c r="K309" s="14">
        <v>4.76292858285483E-2</v>
      </c>
      <c r="L309" s="14">
        <v>5.1197527781620102E-2</v>
      </c>
      <c r="M309" s="14"/>
      <c r="N309" s="14">
        <v>3.4644175478497699E-2</v>
      </c>
      <c r="O309" s="14">
        <v>2.49624179714148E-2</v>
      </c>
      <c r="P309" s="14">
        <v>3.0777522407035001E-2</v>
      </c>
      <c r="Q309" s="14">
        <v>3.86692002613871E-2</v>
      </c>
      <c r="R309" s="14"/>
      <c r="S309" s="14">
        <v>1.57502152909344E-2</v>
      </c>
      <c r="T309" s="14">
        <v>5.4847102117907297E-2</v>
      </c>
      <c r="U309" s="14">
        <v>7.7885101038840998E-2</v>
      </c>
      <c r="V309" s="14">
        <v>2.3558980869751198E-2</v>
      </c>
      <c r="W309" s="14">
        <v>3.2176210643629501E-2</v>
      </c>
      <c r="X309" s="14">
        <v>3.4978801276690903E-2</v>
      </c>
      <c r="Y309" s="14">
        <v>2.5611005012617899E-2</v>
      </c>
      <c r="Z309" s="14">
        <v>3.0962592273409899E-2</v>
      </c>
      <c r="AA309" s="14">
        <v>2.5571806742463701E-2</v>
      </c>
      <c r="AB309" s="14">
        <v>2.6395610870166598E-2</v>
      </c>
      <c r="AC309" s="14">
        <v>2.2942324554976901E-2</v>
      </c>
      <c r="AD309" s="14">
        <v>0</v>
      </c>
      <c r="AE309" s="14"/>
      <c r="AF309" s="14">
        <v>4.0082815068011E-2</v>
      </c>
      <c r="AG309" s="14">
        <v>2.787843074716E-2</v>
      </c>
      <c r="AH309" s="14">
        <v>2.2267548415799001E-2</v>
      </c>
      <c r="AI309" s="14">
        <v>6.1644780343636102E-2</v>
      </c>
      <c r="AJ309" s="14">
        <v>4.9263461163931599E-2</v>
      </c>
      <c r="AK309" s="14"/>
      <c r="AL309" s="14">
        <v>3.4924732126374099E-2</v>
      </c>
      <c r="AM309" s="14">
        <v>5.8246582912126303E-3</v>
      </c>
      <c r="AN309" s="14">
        <v>4.8269919278301099E-2</v>
      </c>
      <c r="AO309" s="14"/>
      <c r="AP309" s="14">
        <v>3.5553857223177901E-2</v>
      </c>
      <c r="AQ309" s="14">
        <v>3.1312144649767899E-2</v>
      </c>
      <c r="AR309" s="14"/>
      <c r="AS309" s="14">
        <v>3.0424354183097101E-2</v>
      </c>
      <c r="AT309" s="14">
        <v>3.4999158278228103E-2</v>
      </c>
      <c r="AU309" s="14"/>
      <c r="AV309" s="14">
        <v>1.8525604284592399E-2</v>
      </c>
      <c r="AW309" s="14">
        <v>3.77076574659507E-2</v>
      </c>
      <c r="AX309" s="14"/>
      <c r="AY309" s="14">
        <v>2.69120579723372E-2</v>
      </c>
      <c r="AZ309" s="14">
        <v>4.6947133680268198E-2</v>
      </c>
      <c r="BA309" s="14"/>
      <c r="BB309" s="14">
        <v>2.7178080205920701E-2</v>
      </c>
      <c r="BC309" s="14">
        <v>3.1908704803309998E-2</v>
      </c>
    </row>
    <row r="310" spans="2:55" x14ac:dyDescent="0.35">
      <c r="B310" t="s">
        <v>129</v>
      </c>
      <c r="C310" s="14">
        <v>0.106846585127676</v>
      </c>
      <c r="D310" s="14">
        <v>0.115779013717417</v>
      </c>
      <c r="E310" s="14">
        <v>9.8438772621975604E-2</v>
      </c>
      <c r="F310" s="14"/>
      <c r="G310" s="14">
        <v>0.13519487270491401</v>
      </c>
      <c r="H310" s="14">
        <v>0.102110709264661</v>
      </c>
      <c r="I310" s="14">
        <v>0.102981428138067</v>
      </c>
      <c r="J310" s="14">
        <v>6.7991450389514596E-2</v>
      </c>
      <c r="K310" s="14">
        <v>9.8286322858157499E-2</v>
      </c>
      <c r="L310" s="14">
        <v>0.13245503761986899</v>
      </c>
      <c r="M310" s="14"/>
      <c r="N310" s="14">
        <v>0.12121894852698099</v>
      </c>
      <c r="O310" s="14">
        <v>0.123684658393435</v>
      </c>
      <c r="P310" s="14">
        <v>9.3993889967594293E-2</v>
      </c>
      <c r="Q310" s="14">
        <v>8.4037369376385895E-2</v>
      </c>
      <c r="R310" s="14"/>
      <c r="S310" s="14">
        <v>0.13759482274151</v>
      </c>
      <c r="T310" s="14">
        <v>0.104622811665843</v>
      </c>
      <c r="U310" s="14">
        <v>7.9741967615597098E-2</v>
      </c>
      <c r="V310" s="14">
        <v>0.151872067578326</v>
      </c>
      <c r="W310" s="14">
        <v>0.10096771594333701</v>
      </c>
      <c r="X310" s="14">
        <v>7.6370682154320205E-2</v>
      </c>
      <c r="Y310" s="14">
        <v>9.1277671291088394E-2</v>
      </c>
      <c r="Z310" s="14">
        <v>7.7554592736323799E-2</v>
      </c>
      <c r="AA310" s="14">
        <v>0.10855135319277801</v>
      </c>
      <c r="AB310" s="14">
        <v>9.6269065403151402E-2</v>
      </c>
      <c r="AC310" s="14">
        <v>0.12711008117346501</v>
      </c>
      <c r="AD310" s="14">
        <v>8.7841991455189505E-2</v>
      </c>
      <c r="AE310" s="14"/>
      <c r="AF310" s="14">
        <v>0.110505880203495</v>
      </c>
      <c r="AG310" s="14">
        <v>0.120945527382176</v>
      </c>
      <c r="AH310" s="14">
        <v>8.2752684237617696E-2</v>
      </c>
      <c r="AI310" s="14">
        <v>4.5396302695597503E-2</v>
      </c>
      <c r="AJ310" s="14">
        <v>0.11363318130783499</v>
      </c>
      <c r="AK310" s="14"/>
      <c r="AL310" s="14">
        <v>0.10401878178655399</v>
      </c>
      <c r="AM310" s="14">
        <v>0.107761626208072</v>
      </c>
      <c r="AN310" s="14">
        <v>0.14584988193513501</v>
      </c>
      <c r="AO310" s="14"/>
      <c r="AP310" s="14">
        <v>0.100784576307791</v>
      </c>
      <c r="AQ310" s="14">
        <v>0.11037279126359301</v>
      </c>
      <c r="AR310" s="14"/>
      <c r="AS310" s="14">
        <v>0.121748508570449</v>
      </c>
      <c r="AT310" s="14">
        <v>8.4449956987071903E-2</v>
      </c>
      <c r="AU310" s="14"/>
      <c r="AV310" s="14">
        <v>9.9890247583214797E-2</v>
      </c>
      <c r="AW310" s="14">
        <v>0.105488613106285</v>
      </c>
      <c r="AX310" s="14"/>
      <c r="AY310" s="14">
        <v>0.124791795131261</v>
      </c>
      <c r="AZ310" s="14">
        <v>5.8493974825637299E-2</v>
      </c>
      <c r="BA310" s="14"/>
      <c r="BB310" s="14">
        <v>0.122665808604807</v>
      </c>
      <c r="BC310" s="14">
        <v>8.1515448905179505E-2</v>
      </c>
    </row>
    <row r="311" spans="2:55" x14ac:dyDescent="0.35">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row>
    <row r="312" spans="2:55" x14ac:dyDescent="0.35">
      <c r="B312" s="6" t="s">
        <v>199</v>
      </c>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row>
    <row r="313" spans="2:55" x14ac:dyDescent="0.35">
      <c r="B313" s="21" t="s">
        <v>82</v>
      </c>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row>
    <row r="314" spans="2:55" x14ac:dyDescent="0.35">
      <c r="B314" t="s">
        <v>187</v>
      </c>
      <c r="C314" s="14">
        <v>0.42975586784410302</v>
      </c>
      <c r="D314" s="14">
        <v>0.43599780007616501</v>
      </c>
      <c r="E314" s="14">
        <v>0.423986341551079</v>
      </c>
      <c r="F314" s="14"/>
      <c r="G314" s="14">
        <v>0.30657765067230602</v>
      </c>
      <c r="H314" s="14">
        <v>0.31664668800051099</v>
      </c>
      <c r="I314" s="14">
        <v>0.37785034488086999</v>
      </c>
      <c r="J314" s="14">
        <v>0.47266073664733499</v>
      </c>
      <c r="K314" s="14">
        <v>0.50967842168564004</v>
      </c>
      <c r="L314" s="14">
        <v>0.55757648877703903</v>
      </c>
      <c r="M314" s="14"/>
      <c r="N314" s="14">
        <v>0.41674602020461499</v>
      </c>
      <c r="O314" s="14">
        <v>0.42111094598881099</v>
      </c>
      <c r="P314" s="14">
        <v>0.41316814161607901</v>
      </c>
      <c r="Q314" s="14">
        <v>0.46689167696764</v>
      </c>
      <c r="R314" s="14"/>
      <c r="S314" s="14">
        <v>0.31268178204843999</v>
      </c>
      <c r="T314" s="14">
        <v>0.50562121968422502</v>
      </c>
      <c r="U314" s="14">
        <v>0.45913606185334399</v>
      </c>
      <c r="V314" s="14">
        <v>0.46869833237296399</v>
      </c>
      <c r="W314" s="14">
        <v>0.40220964416360899</v>
      </c>
      <c r="X314" s="14">
        <v>0.49286577653206498</v>
      </c>
      <c r="Y314" s="14">
        <v>0.42503642028889899</v>
      </c>
      <c r="Z314" s="14">
        <v>0.39784937976253298</v>
      </c>
      <c r="AA314" s="14">
        <v>0.39625523056012701</v>
      </c>
      <c r="AB314" s="14">
        <v>0.48485135827965398</v>
      </c>
      <c r="AC314" s="14">
        <v>0.37439884648607502</v>
      </c>
      <c r="AD314" s="14">
        <v>0.43326434721521401</v>
      </c>
      <c r="AE314" s="14"/>
      <c r="AF314" s="14">
        <v>0.45544449174219798</v>
      </c>
      <c r="AG314" s="14">
        <v>0.42658279037514502</v>
      </c>
      <c r="AH314" s="14">
        <v>0.41976200799903501</v>
      </c>
      <c r="AI314" s="14">
        <v>0.44660599148591201</v>
      </c>
      <c r="AJ314" s="14">
        <v>0.37501370188904998</v>
      </c>
      <c r="AK314" s="14"/>
      <c r="AL314" s="14">
        <v>0.44976956141529301</v>
      </c>
      <c r="AM314" s="14">
        <v>0.302942394921066</v>
      </c>
      <c r="AN314" s="14">
        <v>0.36663959881392399</v>
      </c>
      <c r="AO314" s="14"/>
      <c r="AP314" s="14">
        <v>0.42705148588580499</v>
      </c>
      <c r="AQ314" s="14">
        <v>0.430923785038964</v>
      </c>
      <c r="AR314" s="14"/>
      <c r="AS314" s="14">
        <v>0.40981285202508999</v>
      </c>
      <c r="AT314" s="14">
        <v>0.45561808035763202</v>
      </c>
      <c r="AU314" s="14"/>
      <c r="AV314" s="14">
        <v>0.34849722667685701</v>
      </c>
      <c r="AW314" s="14">
        <v>0.46224746718044302</v>
      </c>
      <c r="AX314" s="14"/>
      <c r="AY314" s="14">
        <v>0.411604728125326</v>
      </c>
      <c r="AZ314" s="14">
        <v>0.47027132427274199</v>
      </c>
      <c r="BA314" s="14"/>
      <c r="BB314" s="14">
        <v>0.41895459649349198</v>
      </c>
      <c r="BC314" s="14">
        <v>0.454716376081369</v>
      </c>
    </row>
    <row r="315" spans="2:55" x14ac:dyDescent="0.35">
      <c r="B315" t="s">
        <v>188</v>
      </c>
      <c r="C315" s="14">
        <v>0.362300485484218</v>
      </c>
      <c r="D315" s="14">
        <v>0.35979373807889198</v>
      </c>
      <c r="E315" s="14">
        <v>0.36581454937542202</v>
      </c>
      <c r="F315" s="14"/>
      <c r="G315" s="14">
        <v>0.20582871413953099</v>
      </c>
      <c r="H315" s="14">
        <v>0.208872913945642</v>
      </c>
      <c r="I315" s="14">
        <v>0.31589213538962502</v>
      </c>
      <c r="J315" s="14">
        <v>0.46596944263276802</v>
      </c>
      <c r="K315" s="14">
        <v>0.45795207158304102</v>
      </c>
      <c r="L315" s="14">
        <v>0.48070671880823101</v>
      </c>
      <c r="M315" s="14"/>
      <c r="N315" s="14">
        <v>0.32456021040655098</v>
      </c>
      <c r="O315" s="14">
        <v>0.36667226664961</v>
      </c>
      <c r="P315" s="14">
        <v>0.36975487871080798</v>
      </c>
      <c r="Q315" s="14">
        <v>0.39093619140842101</v>
      </c>
      <c r="R315" s="14"/>
      <c r="S315" s="14">
        <v>0.21003398182071401</v>
      </c>
      <c r="T315" s="14">
        <v>0.39273153076796202</v>
      </c>
      <c r="U315" s="14">
        <v>0.48206852248558901</v>
      </c>
      <c r="V315" s="14">
        <v>0.32461066608512501</v>
      </c>
      <c r="W315" s="14">
        <v>0.40918630287753599</v>
      </c>
      <c r="X315" s="14">
        <v>0.32569165381215798</v>
      </c>
      <c r="Y315" s="14">
        <v>0.394503053517404</v>
      </c>
      <c r="Z315" s="14">
        <v>0.335867877605939</v>
      </c>
      <c r="AA315" s="14">
        <v>0.36556934101419802</v>
      </c>
      <c r="AB315" s="14">
        <v>0.42575281931012399</v>
      </c>
      <c r="AC315" s="14">
        <v>0.400791284139285</v>
      </c>
      <c r="AD315" s="14">
        <v>0.417437472812826</v>
      </c>
      <c r="AE315" s="14"/>
      <c r="AF315" s="14">
        <v>0.36533389322529802</v>
      </c>
      <c r="AG315" s="14">
        <v>0.33191295171883201</v>
      </c>
      <c r="AH315" s="14">
        <v>0.41808476575834502</v>
      </c>
      <c r="AI315" s="14">
        <v>0.42250075196482001</v>
      </c>
      <c r="AJ315" s="14">
        <v>0.243818205140832</v>
      </c>
      <c r="AK315" s="14"/>
      <c r="AL315" s="14">
        <v>0.37622948700334302</v>
      </c>
      <c r="AM315" s="14">
        <v>0.25389875930176697</v>
      </c>
      <c r="AN315" s="14">
        <v>0.354014682376247</v>
      </c>
      <c r="AO315" s="14"/>
      <c r="AP315" s="14">
        <v>0.354628018901822</v>
      </c>
      <c r="AQ315" s="14">
        <v>0.36942718239327899</v>
      </c>
      <c r="AR315" s="14"/>
      <c r="AS315" s="14">
        <v>0.35212748527494497</v>
      </c>
      <c r="AT315" s="14">
        <v>0.38754279959097099</v>
      </c>
      <c r="AU315" s="14"/>
      <c r="AV315" s="14">
        <v>0.27995272933599002</v>
      </c>
      <c r="AW315" s="14">
        <v>0.39619958077372103</v>
      </c>
      <c r="AX315" s="14"/>
      <c r="AY315" s="14">
        <v>0.34854718419493202</v>
      </c>
      <c r="AZ315" s="14">
        <v>0.42607739077366602</v>
      </c>
      <c r="BA315" s="14"/>
      <c r="BB315" s="14">
        <v>0.35095398936765898</v>
      </c>
      <c r="BC315" s="14">
        <v>0.41767595704958799</v>
      </c>
    </row>
    <row r="316" spans="2:55" x14ac:dyDescent="0.35">
      <c r="B316" t="s">
        <v>189</v>
      </c>
      <c r="C316" s="14">
        <v>0.24316315267664301</v>
      </c>
      <c r="D316" s="14">
        <v>0.249080648439924</v>
      </c>
      <c r="E316" s="14">
        <v>0.238100536107369</v>
      </c>
      <c r="F316" s="14"/>
      <c r="G316" s="14">
        <v>0.17265359116583201</v>
      </c>
      <c r="H316" s="14">
        <v>0.202088363539457</v>
      </c>
      <c r="I316" s="14">
        <v>0.222375105807744</v>
      </c>
      <c r="J316" s="14">
        <v>0.23658961565263201</v>
      </c>
      <c r="K316" s="14">
        <v>0.29664569752034903</v>
      </c>
      <c r="L316" s="14">
        <v>0.30983361578845497</v>
      </c>
      <c r="M316" s="14"/>
      <c r="N316" s="14">
        <v>0.26156242309612698</v>
      </c>
      <c r="O316" s="14">
        <v>0.22135541520123</v>
      </c>
      <c r="P316" s="14">
        <v>0.24052449434093101</v>
      </c>
      <c r="Q316" s="14">
        <v>0.24617581179841699</v>
      </c>
      <c r="R316" s="14"/>
      <c r="S316" s="14">
        <v>0.184221666002606</v>
      </c>
      <c r="T316" s="14">
        <v>0.28005073161466099</v>
      </c>
      <c r="U316" s="14">
        <v>0.240950626051501</v>
      </c>
      <c r="V316" s="14">
        <v>0.29343714656841302</v>
      </c>
      <c r="W316" s="14">
        <v>0.202798349410335</v>
      </c>
      <c r="X316" s="14">
        <v>0.224337433165502</v>
      </c>
      <c r="Y316" s="14">
        <v>0.19640029261026701</v>
      </c>
      <c r="Z316" s="14">
        <v>0.26393305881038898</v>
      </c>
      <c r="AA316" s="14">
        <v>0.18465934170901999</v>
      </c>
      <c r="AB316" s="14">
        <v>0.293116799556701</v>
      </c>
      <c r="AC316" s="14">
        <v>0.32127145298784698</v>
      </c>
      <c r="AD316" s="14">
        <v>0.39413543070086299</v>
      </c>
      <c r="AE316" s="14"/>
      <c r="AF316" s="14">
        <v>0.274418866829927</v>
      </c>
      <c r="AG316" s="14">
        <v>0.227422031064104</v>
      </c>
      <c r="AH316" s="14">
        <v>0.227411167857552</v>
      </c>
      <c r="AI316" s="14">
        <v>0.19566376635858601</v>
      </c>
      <c r="AJ316" s="14">
        <v>0.269814799401009</v>
      </c>
      <c r="AK316" s="14"/>
      <c r="AL316" s="14">
        <v>0.24667124626777601</v>
      </c>
      <c r="AM316" s="14">
        <v>0.22738166322460199</v>
      </c>
      <c r="AN316" s="14">
        <v>0.22069238173363301</v>
      </c>
      <c r="AO316" s="14"/>
      <c r="AP316" s="14">
        <v>0.229185827197983</v>
      </c>
      <c r="AQ316" s="14">
        <v>0.25689887413954099</v>
      </c>
      <c r="AR316" s="14"/>
      <c r="AS316" s="14">
        <v>0.22197506067684999</v>
      </c>
      <c r="AT316" s="14">
        <v>0.26895629181853298</v>
      </c>
      <c r="AU316" s="14"/>
      <c r="AV316" s="14">
        <v>0.209144455773661</v>
      </c>
      <c r="AW316" s="14">
        <v>0.25808553915496202</v>
      </c>
      <c r="AX316" s="14"/>
      <c r="AY316" s="14">
        <v>0.23830578546331299</v>
      </c>
      <c r="AZ316" s="14">
        <v>0.22090539836414499</v>
      </c>
      <c r="BA316" s="14"/>
      <c r="BB316" s="14">
        <v>0.24651772468189401</v>
      </c>
      <c r="BC316" s="14">
        <v>0.20428534537313101</v>
      </c>
    </row>
    <row r="317" spans="2:55" x14ac:dyDescent="0.35">
      <c r="B317" t="s">
        <v>190</v>
      </c>
      <c r="C317" s="14">
        <v>0.22905762568861901</v>
      </c>
      <c r="D317" s="14">
        <v>0.24535634494075501</v>
      </c>
      <c r="E317" s="14">
        <v>0.21279931853744299</v>
      </c>
      <c r="F317" s="14"/>
      <c r="G317" s="14">
        <v>0.23889972731933301</v>
      </c>
      <c r="H317" s="14">
        <v>0.245387616179845</v>
      </c>
      <c r="I317" s="14">
        <v>0.22710170404281699</v>
      </c>
      <c r="J317" s="14">
        <v>0.23591977406798201</v>
      </c>
      <c r="K317" s="14">
        <v>0.20584763276623</v>
      </c>
      <c r="L317" s="14">
        <v>0.22075512605059899</v>
      </c>
      <c r="M317" s="14"/>
      <c r="N317" s="14">
        <v>0.21315024242860101</v>
      </c>
      <c r="O317" s="14">
        <v>0.25851411797039697</v>
      </c>
      <c r="P317" s="14">
        <v>0.252530441091527</v>
      </c>
      <c r="Q317" s="14">
        <v>0.196797605293967</v>
      </c>
      <c r="R317" s="14"/>
      <c r="S317" s="14">
        <v>0.33065396420579601</v>
      </c>
      <c r="T317" s="14">
        <v>0.215315372117722</v>
      </c>
      <c r="U317" s="14">
        <v>0.25149921493858202</v>
      </c>
      <c r="V317" s="14">
        <v>0.17474307725313801</v>
      </c>
      <c r="W317" s="14">
        <v>0.19504366916197599</v>
      </c>
      <c r="X317" s="14">
        <v>0.28295973667975199</v>
      </c>
      <c r="Y317" s="14">
        <v>0.20183475854543001</v>
      </c>
      <c r="Z317" s="14">
        <v>0.22927072049084099</v>
      </c>
      <c r="AA317" s="14">
        <v>0.22612493684743601</v>
      </c>
      <c r="AB317" s="14">
        <v>0.215254597086838</v>
      </c>
      <c r="AC317" s="14">
        <v>0.15750541742264701</v>
      </c>
      <c r="AD317" s="14">
        <v>8.0856527004204704E-2</v>
      </c>
      <c r="AE317" s="14"/>
      <c r="AF317" s="14">
        <v>0.237656951114875</v>
      </c>
      <c r="AG317" s="14">
        <v>0.250220421328195</v>
      </c>
      <c r="AH317" s="14">
        <v>0.199431414783664</v>
      </c>
      <c r="AI317" s="14">
        <v>0.27092724280695102</v>
      </c>
      <c r="AJ317" s="14">
        <v>0.21181066674125801</v>
      </c>
      <c r="AK317" s="14"/>
      <c r="AL317" s="14">
        <v>0.23033803920111701</v>
      </c>
      <c r="AM317" s="14">
        <v>0.20847485936874399</v>
      </c>
      <c r="AN317" s="14">
        <v>0.24708379131654901</v>
      </c>
      <c r="AO317" s="14"/>
      <c r="AP317" s="14">
        <v>0.22898619202270901</v>
      </c>
      <c r="AQ317" s="14">
        <v>0.229455367429275</v>
      </c>
      <c r="AR317" s="14"/>
      <c r="AS317" s="14">
        <v>0.23096816637513401</v>
      </c>
      <c r="AT317" s="14">
        <v>0.22712579970528299</v>
      </c>
      <c r="AU317" s="14"/>
      <c r="AV317" s="14">
        <v>0.247631124630076</v>
      </c>
      <c r="AW317" s="14">
        <v>0.224343971702159</v>
      </c>
      <c r="AX317" s="14"/>
      <c r="AY317" s="14">
        <v>0.23469726511400699</v>
      </c>
      <c r="AZ317" s="14">
        <v>0.21232011309787199</v>
      </c>
      <c r="BA317" s="14"/>
      <c r="BB317" s="14">
        <v>0.235638161390476</v>
      </c>
      <c r="BC317" s="14">
        <v>0.25005832132517902</v>
      </c>
    </row>
    <row r="318" spans="2:55" x14ac:dyDescent="0.35">
      <c r="B318" t="s">
        <v>191</v>
      </c>
      <c r="C318" s="14">
        <v>0.20393251632328199</v>
      </c>
      <c r="D318" s="14">
        <v>0.200123361766811</v>
      </c>
      <c r="E318" s="14">
        <v>0.20825224995796901</v>
      </c>
      <c r="F318" s="14"/>
      <c r="G318" s="14">
        <v>0.23326395139662501</v>
      </c>
      <c r="H318" s="14">
        <v>0.23183408387558599</v>
      </c>
      <c r="I318" s="14">
        <v>0.244373577351223</v>
      </c>
      <c r="J318" s="14">
        <v>0.20442098887996199</v>
      </c>
      <c r="K318" s="14">
        <v>0.19852931855557501</v>
      </c>
      <c r="L318" s="14">
        <v>0.13201059163753201</v>
      </c>
      <c r="M318" s="14"/>
      <c r="N318" s="14">
        <v>0.191416401935187</v>
      </c>
      <c r="O318" s="14">
        <v>0.18526925009980899</v>
      </c>
      <c r="P318" s="14">
        <v>0.221745555949458</v>
      </c>
      <c r="Q318" s="14">
        <v>0.222818211945816</v>
      </c>
      <c r="R318" s="14"/>
      <c r="S318" s="14">
        <v>0.281512264034883</v>
      </c>
      <c r="T318" s="14">
        <v>0.155795653490264</v>
      </c>
      <c r="U318" s="14">
        <v>0.25191062600991598</v>
      </c>
      <c r="V318" s="14">
        <v>0.1734832505926</v>
      </c>
      <c r="W318" s="14">
        <v>0.248886888055422</v>
      </c>
      <c r="X318" s="14">
        <v>0.183730799381602</v>
      </c>
      <c r="Y318" s="14">
        <v>0.25719146364196499</v>
      </c>
      <c r="Z318" s="14">
        <v>0.20607261386548301</v>
      </c>
      <c r="AA318" s="14">
        <v>0.21271319707067499</v>
      </c>
      <c r="AB318" s="14">
        <v>0.114413903638869</v>
      </c>
      <c r="AC318" s="14">
        <v>0.185938646165038</v>
      </c>
      <c r="AD318" s="14">
        <v>9.1903911196013197E-2</v>
      </c>
      <c r="AE318" s="14"/>
      <c r="AF318" s="14">
        <v>0.190087988988523</v>
      </c>
      <c r="AG318" s="14">
        <v>0.20746636204263599</v>
      </c>
      <c r="AH318" s="14">
        <v>0.180724391372869</v>
      </c>
      <c r="AI318" s="14">
        <v>0.239956425148978</v>
      </c>
      <c r="AJ318" s="14">
        <v>0.27804169957431202</v>
      </c>
      <c r="AK318" s="14"/>
      <c r="AL318" s="14">
        <v>0.19383618457875501</v>
      </c>
      <c r="AM318" s="14">
        <v>0.26057553278865297</v>
      </c>
      <c r="AN318" s="14">
        <v>0.24874406162131801</v>
      </c>
      <c r="AO318" s="14"/>
      <c r="AP318" s="14">
        <v>0.215468176356894</v>
      </c>
      <c r="AQ318" s="14">
        <v>0.193517579345687</v>
      </c>
      <c r="AR318" s="14"/>
      <c r="AS318" s="14">
        <v>0.21969993541067601</v>
      </c>
      <c r="AT318" s="14">
        <v>0.184937718417024</v>
      </c>
      <c r="AU318" s="14"/>
      <c r="AV318" s="14">
        <v>0.247607646341794</v>
      </c>
      <c r="AW318" s="14">
        <v>0.189137181348315</v>
      </c>
      <c r="AX318" s="14"/>
      <c r="AY318" s="14">
        <v>0.20908217942253099</v>
      </c>
      <c r="AZ318" s="14">
        <v>0.23871076980470701</v>
      </c>
      <c r="BA318" s="14"/>
      <c r="BB318" s="14">
        <v>0.189159372549495</v>
      </c>
      <c r="BC318" s="14">
        <v>0.228035664576375</v>
      </c>
    </row>
    <row r="319" spans="2:55" x14ac:dyDescent="0.35">
      <c r="B319" t="s">
        <v>192</v>
      </c>
      <c r="C319" s="14">
        <v>0.19045833565598999</v>
      </c>
      <c r="D319" s="14">
        <v>0.18165874374504101</v>
      </c>
      <c r="E319" s="14">
        <v>0.196668322464046</v>
      </c>
      <c r="F319" s="14"/>
      <c r="G319" s="14">
        <v>0.26701260397644999</v>
      </c>
      <c r="H319" s="14">
        <v>0.26705155308572998</v>
      </c>
      <c r="I319" s="14">
        <v>0.21116713293358799</v>
      </c>
      <c r="J319" s="14">
        <v>0.142052548935406</v>
      </c>
      <c r="K319" s="14">
        <v>0.14886144782262001</v>
      </c>
      <c r="L319" s="14">
        <v>0.12752873802907</v>
      </c>
      <c r="M319" s="14"/>
      <c r="N319" s="14">
        <v>0.21974271429324399</v>
      </c>
      <c r="O319" s="14">
        <v>0.178785467179531</v>
      </c>
      <c r="P319" s="14">
        <v>0.17847988687941799</v>
      </c>
      <c r="Q319" s="14">
        <v>0.18109251624183001</v>
      </c>
      <c r="R319" s="14"/>
      <c r="S319" s="14">
        <v>0.26807077463104201</v>
      </c>
      <c r="T319" s="14">
        <v>0.20322218736127601</v>
      </c>
      <c r="U319" s="14">
        <v>0.13477566673983901</v>
      </c>
      <c r="V319" s="14">
        <v>8.9537993672054603E-2</v>
      </c>
      <c r="W319" s="14">
        <v>0.257053085077876</v>
      </c>
      <c r="X319" s="14">
        <v>0.161545718576075</v>
      </c>
      <c r="Y319" s="14">
        <v>0.21636769085933999</v>
      </c>
      <c r="Z319" s="14">
        <v>0.195157472596903</v>
      </c>
      <c r="AA319" s="14">
        <v>0.21814723887857501</v>
      </c>
      <c r="AB319" s="14">
        <v>0.15746870423801701</v>
      </c>
      <c r="AC319" s="14">
        <v>0.178239950152633</v>
      </c>
      <c r="AD319" s="14">
        <v>9.7973955864645801E-2</v>
      </c>
      <c r="AE319" s="14"/>
      <c r="AF319" s="14">
        <v>0.16188326506251899</v>
      </c>
      <c r="AG319" s="14">
        <v>0.199469350112807</v>
      </c>
      <c r="AH319" s="14">
        <v>0.19387554479725</v>
      </c>
      <c r="AI319" s="14">
        <v>0.155013371937399</v>
      </c>
      <c r="AJ319" s="14">
        <v>0.20594827645039099</v>
      </c>
      <c r="AK319" s="14"/>
      <c r="AL319" s="14">
        <v>0.189237553205201</v>
      </c>
      <c r="AM319" s="14">
        <v>0.228272716868967</v>
      </c>
      <c r="AN319" s="14">
        <v>0.141085416052083</v>
      </c>
      <c r="AO319" s="14"/>
      <c r="AP319" s="14">
        <v>0.20483140676866099</v>
      </c>
      <c r="AQ319" s="14">
        <v>0.17958435630463801</v>
      </c>
      <c r="AR319" s="14"/>
      <c r="AS319" s="14">
        <v>0.190855613618337</v>
      </c>
      <c r="AT319" s="14">
        <v>0.18222902108339101</v>
      </c>
      <c r="AU319" s="14"/>
      <c r="AV319" s="14">
        <v>0.22646089571096401</v>
      </c>
      <c r="AW319" s="14">
        <v>0.17872206364771001</v>
      </c>
      <c r="AX319" s="14"/>
      <c r="AY319" s="14">
        <v>0.18761011793798399</v>
      </c>
      <c r="AZ319" s="14">
        <v>0.18339928308158401</v>
      </c>
      <c r="BA319" s="14"/>
      <c r="BB319" s="14">
        <v>0.192191795208352</v>
      </c>
      <c r="BC319" s="14">
        <v>0.18124507385150801</v>
      </c>
    </row>
    <row r="320" spans="2:55" x14ac:dyDescent="0.35">
      <c r="B320" t="s">
        <v>193</v>
      </c>
      <c r="C320" s="14">
        <v>0.17015352480250501</v>
      </c>
      <c r="D320" s="14">
        <v>0.161827872020677</v>
      </c>
      <c r="E320" s="14">
        <v>0.17784481046497599</v>
      </c>
      <c r="F320" s="14"/>
      <c r="G320" s="14">
        <v>0.17019653519258501</v>
      </c>
      <c r="H320" s="14">
        <v>0.24975080719529499</v>
      </c>
      <c r="I320" s="14">
        <v>0.109779450601067</v>
      </c>
      <c r="J320" s="14">
        <v>0.130016561695769</v>
      </c>
      <c r="K320" s="14">
        <v>0.23362475224552401</v>
      </c>
      <c r="L320" s="14">
        <v>0.144148044116372</v>
      </c>
      <c r="M320" s="14"/>
      <c r="N320" s="14">
        <v>0.20161272432573199</v>
      </c>
      <c r="O320" s="14">
        <v>0.141085550935592</v>
      </c>
      <c r="P320" s="14">
        <v>0.157257767595707</v>
      </c>
      <c r="Q320" s="14">
        <v>0.17696998430515501</v>
      </c>
      <c r="R320" s="14"/>
      <c r="S320" s="14">
        <v>0.180731666229838</v>
      </c>
      <c r="T320" s="14">
        <v>0.17612529612525199</v>
      </c>
      <c r="U320" s="14">
        <v>0.12096473949813601</v>
      </c>
      <c r="V320" s="14">
        <v>0.19861779966808499</v>
      </c>
      <c r="W320" s="14">
        <v>0.158501152779882</v>
      </c>
      <c r="X320" s="14">
        <v>0.128137702870503</v>
      </c>
      <c r="Y320" s="14">
        <v>0.146074893741022</v>
      </c>
      <c r="Z320" s="14">
        <v>0.16483387551312201</v>
      </c>
      <c r="AA320" s="14">
        <v>0.159007989917931</v>
      </c>
      <c r="AB320" s="14">
        <v>0.200608663442468</v>
      </c>
      <c r="AC320" s="14">
        <v>0.18129993054762999</v>
      </c>
      <c r="AD320" s="14">
        <v>0.29491082858109802</v>
      </c>
      <c r="AE320" s="14"/>
      <c r="AF320" s="14">
        <v>0.16268454451066</v>
      </c>
      <c r="AG320" s="14">
        <v>0.196875256788415</v>
      </c>
      <c r="AH320" s="14">
        <v>0.157834753229108</v>
      </c>
      <c r="AI320" s="14">
        <v>0.164679667925759</v>
      </c>
      <c r="AJ320" s="14">
        <v>0.16946299808967</v>
      </c>
      <c r="AK320" s="14"/>
      <c r="AL320" s="14">
        <v>0.16025698251984699</v>
      </c>
      <c r="AM320" s="14">
        <v>0.27635299006784803</v>
      </c>
      <c r="AN320" s="14">
        <v>0.124408367107446</v>
      </c>
      <c r="AO320" s="14"/>
      <c r="AP320" s="14">
        <v>0.13837950399353399</v>
      </c>
      <c r="AQ320" s="14">
        <v>0.19658851079950401</v>
      </c>
      <c r="AR320" s="14"/>
      <c r="AS320" s="14">
        <v>0.15637170767526001</v>
      </c>
      <c r="AT320" s="14">
        <v>0.18344345901662601</v>
      </c>
      <c r="AU320" s="14"/>
      <c r="AV320" s="14">
        <v>0.203675550617922</v>
      </c>
      <c r="AW320" s="14">
        <v>0.15647862611527699</v>
      </c>
      <c r="AX320" s="14"/>
      <c r="AY320" s="14">
        <v>0.16601105608109301</v>
      </c>
      <c r="AZ320" s="14">
        <v>0.19586246034072199</v>
      </c>
      <c r="BA320" s="14"/>
      <c r="BB320" s="14">
        <v>0.175742842885036</v>
      </c>
      <c r="BC320" s="14">
        <v>0.17601278995280401</v>
      </c>
    </row>
    <row r="321" spans="2:55" x14ac:dyDescent="0.35">
      <c r="B321" t="s">
        <v>194</v>
      </c>
      <c r="C321" s="14">
        <v>0.16713854444009399</v>
      </c>
      <c r="D321" s="14">
        <v>0.182057191671184</v>
      </c>
      <c r="E321" s="14">
        <v>0.153062797902209</v>
      </c>
      <c r="F321" s="14"/>
      <c r="G321" s="14">
        <v>0.20627462992079701</v>
      </c>
      <c r="H321" s="14">
        <v>0.226196878451938</v>
      </c>
      <c r="I321" s="14">
        <v>0.201022272743825</v>
      </c>
      <c r="J321" s="14">
        <v>0.14293211944666701</v>
      </c>
      <c r="K321" s="14">
        <v>0.134025714442113</v>
      </c>
      <c r="L321" s="14">
        <v>0.107235202585396</v>
      </c>
      <c r="M321" s="14"/>
      <c r="N321" s="14">
        <v>0.187945827889237</v>
      </c>
      <c r="O321" s="14">
        <v>0.182309769686334</v>
      </c>
      <c r="P321" s="14">
        <v>0.145132636691858</v>
      </c>
      <c r="Q321" s="14">
        <v>0.14956848417332</v>
      </c>
      <c r="R321" s="14"/>
      <c r="S321" s="14">
        <v>0.19627113905455501</v>
      </c>
      <c r="T321" s="14">
        <v>0.12736356697002299</v>
      </c>
      <c r="U321" s="14">
        <v>0.122859470086933</v>
      </c>
      <c r="V321" s="14">
        <v>0.16179795507653</v>
      </c>
      <c r="W321" s="14">
        <v>0.18714534342960401</v>
      </c>
      <c r="X321" s="14">
        <v>0.19315413432001299</v>
      </c>
      <c r="Y321" s="14">
        <v>0.123963810497799</v>
      </c>
      <c r="Z321" s="14">
        <v>0.199046603114131</v>
      </c>
      <c r="AA321" s="14">
        <v>0.17649504954862699</v>
      </c>
      <c r="AB321" s="14">
        <v>0.16891486302349701</v>
      </c>
      <c r="AC321" s="14">
        <v>0.12994497174038599</v>
      </c>
      <c r="AD321" s="14">
        <v>0.30649022633297701</v>
      </c>
      <c r="AE321" s="14"/>
      <c r="AF321" s="14">
        <v>0.151134278874265</v>
      </c>
      <c r="AG321" s="14">
        <v>0.17401103587811001</v>
      </c>
      <c r="AH321" s="14">
        <v>0.16798262975603001</v>
      </c>
      <c r="AI321" s="14">
        <v>0.18847539731419299</v>
      </c>
      <c r="AJ321" s="14">
        <v>0.111427539114408</v>
      </c>
      <c r="AK321" s="14"/>
      <c r="AL321" s="14">
        <v>0.167496769583977</v>
      </c>
      <c r="AM321" s="14">
        <v>0.21033939214114999</v>
      </c>
      <c r="AN321" s="14">
        <v>8.5551646576370793E-2</v>
      </c>
      <c r="AO321" s="14"/>
      <c r="AP321" s="14">
        <v>0.173205014339674</v>
      </c>
      <c r="AQ321" s="14">
        <v>0.164725181826469</v>
      </c>
      <c r="AR321" s="14"/>
      <c r="AS321" s="14">
        <v>0.18638010681940001</v>
      </c>
      <c r="AT321" s="14">
        <v>0.134458733753724</v>
      </c>
      <c r="AU321" s="14"/>
      <c r="AV321" s="14">
        <v>0.21945954697967501</v>
      </c>
      <c r="AW321" s="14">
        <v>0.15045592359358201</v>
      </c>
      <c r="AX321" s="14"/>
      <c r="AY321" s="14">
        <v>0.178132919583676</v>
      </c>
      <c r="AZ321" s="14">
        <v>0.13280135983989699</v>
      </c>
      <c r="BA321" s="14"/>
      <c r="BB321" s="14">
        <v>0.162768775809885</v>
      </c>
      <c r="BC321" s="14">
        <v>0.17167655527196399</v>
      </c>
    </row>
    <row r="322" spans="2:55" x14ac:dyDescent="0.35">
      <c r="B322" t="s">
        <v>195</v>
      </c>
      <c r="C322" s="14">
        <v>0.154847104867645</v>
      </c>
      <c r="D322" s="14">
        <v>0.16175780637064199</v>
      </c>
      <c r="E322" s="14">
        <v>0.147568071059233</v>
      </c>
      <c r="F322" s="14"/>
      <c r="G322" s="14">
        <v>0.146185437821438</v>
      </c>
      <c r="H322" s="14">
        <v>0.142125291881909</v>
      </c>
      <c r="I322" s="14">
        <v>0.20353450350727501</v>
      </c>
      <c r="J322" s="14">
        <v>0.14358875774397301</v>
      </c>
      <c r="K322" s="14">
        <v>0.16116714872617299</v>
      </c>
      <c r="L322" s="14">
        <v>0.136309966085192</v>
      </c>
      <c r="M322" s="14"/>
      <c r="N322" s="14">
        <v>0.16881155512444601</v>
      </c>
      <c r="O322" s="14">
        <v>0.16291481728245399</v>
      </c>
      <c r="P322" s="14">
        <v>0.11143985391609899</v>
      </c>
      <c r="Q322" s="14">
        <v>0.16665672914329599</v>
      </c>
      <c r="R322" s="14"/>
      <c r="S322" s="14">
        <v>0.15844202847675701</v>
      </c>
      <c r="T322" s="14">
        <v>0.15954082351669699</v>
      </c>
      <c r="U322" s="14">
        <v>0.11466600694667101</v>
      </c>
      <c r="V322" s="14">
        <v>0.150223274792816</v>
      </c>
      <c r="W322" s="14">
        <v>0.142154719868512</v>
      </c>
      <c r="X322" s="14">
        <v>0.16158633209697101</v>
      </c>
      <c r="Y322" s="14">
        <v>0.11738308783364799</v>
      </c>
      <c r="Z322" s="14">
        <v>0.21392887752765899</v>
      </c>
      <c r="AA322" s="14">
        <v>0.18298236056257799</v>
      </c>
      <c r="AB322" s="14">
        <v>0.16918043789856799</v>
      </c>
      <c r="AC322" s="14">
        <v>0.146073039671444</v>
      </c>
      <c r="AD322" s="14">
        <v>0.13728061784687401</v>
      </c>
      <c r="AE322" s="14"/>
      <c r="AF322" s="14">
        <v>0.134859786108143</v>
      </c>
      <c r="AG322" s="14">
        <v>0.17453415809220499</v>
      </c>
      <c r="AH322" s="14">
        <v>0.211790221404033</v>
      </c>
      <c r="AI322" s="14">
        <v>0.11423651434660299</v>
      </c>
      <c r="AJ322" s="14">
        <v>0.18262417987850499</v>
      </c>
      <c r="AK322" s="14"/>
      <c r="AL322" s="14">
        <v>0.15457625212314499</v>
      </c>
      <c r="AM322" s="14">
        <v>0.144850973387434</v>
      </c>
      <c r="AN322" s="14">
        <v>0.17642545336031501</v>
      </c>
      <c r="AO322" s="14"/>
      <c r="AP322" s="14">
        <v>0.13900716965777701</v>
      </c>
      <c r="AQ322" s="14">
        <v>0.16576837228155</v>
      </c>
      <c r="AR322" s="14"/>
      <c r="AS322" s="14">
        <v>0.157907754131282</v>
      </c>
      <c r="AT322" s="14">
        <v>0.15776145509397299</v>
      </c>
      <c r="AU322" s="14"/>
      <c r="AV322" s="14">
        <v>0.15672155167210799</v>
      </c>
      <c r="AW322" s="14">
        <v>0.155488880490492</v>
      </c>
      <c r="AX322" s="14"/>
      <c r="AY322" s="14">
        <v>0.151620568538024</v>
      </c>
      <c r="AZ322" s="14">
        <v>0.15720694074560301</v>
      </c>
      <c r="BA322" s="14"/>
      <c r="BB322" s="14">
        <v>0.16149963659727901</v>
      </c>
      <c r="BC322" s="14">
        <v>0.15330962152406399</v>
      </c>
    </row>
    <row r="323" spans="2:55" x14ac:dyDescent="0.35">
      <c r="B323" t="s">
        <v>196</v>
      </c>
      <c r="C323" s="14">
        <v>0.147604733497436</v>
      </c>
      <c r="D323" s="14">
        <v>0.14275722718005901</v>
      </c>
      <c r="E323" s="14">
        <v>0.15178595599241099</v>
      </c>
      <c r="F323" s="14"/>
      <c r="G323" s="14">
        <v>0.19524247358312</v>
      </c>
      <c r="H323" s="14">
        <v>0.228154796535882</v>
      </c>
      <c r="I323" s="14">
        <v>0.119376037172484</v>
      </c>
      <c r="J323" s="14">
        <v>0.12495418633026301</v>
      </c>
      <c r="K323" s="14">
        <v>0.10735040470825</v>
      </c>
      <c r="L323" s="14">
        <v>0.11852969369422001</v>
      </c>
      <c r="M323" s="14"/>
      <c r="N323" s="14">
        <v>0.17697305031313501</v>
      </c>
      <c r="O323" s="14">
        <v>0.135359478126512</v>
      </c>
      <c r="P323" s="14">
        <v>0.154885780913223</v>
      </c>
      <c r="Q323" s="14">
        <v>0.12340884583198999</v>
      </c>
      <c r="R323" s="14"/>
      <c r="S323" s="14">
        <v>0.123326432419194</v>
      </c>
      <c r="T323" s="14">
        <v>7.97149127286714E-2</v>
      </c>
      <c r="U323" s="14">
        <v>0.15764841380575501</v>
      </c>
      <c r="V323" s="14">
        <v>0.21872629736048099</v>
      </c>
      <c r="W323" s="14">
        <v>0.16117271480985201</v>
      </c>
      <c r="X323" s="14">
        <v>0.17152098328346799</v>
      </c>
      <c r="Y323" s="14">
        <v>0.18641991479468201</v>
      </c>
      <c r="Z323" s="14">
        <v>0.170387392764351</v>
      </c>
      <c r="AA323" s="14">
        <v>0.133430205986831</v>
      </c>
      <c r="AB323" s="14">
        <v>0.119336990727497</v>
      </c>
      <c r="AC323" s="14">
        <v>0.12721592362106099</v>
      </c>
      <c r="AD323" s="14">
        <v>0.24803525447488201</v>
      </c>
      <c r="AE323" s="14"/>
      <c r="AF323" s="14">
        <v>0.15758656948558</v>
      </c>
      <c r="AG323" s="14">
        <v>0.159967172930779</v>
      </c>
      <c r="AH323" s="14">
        <v>0.147959120572181</v>
      </c>
      <c r="AI323" s="14">
        <v>0.15022870501617999</v>
      </c>
      <c r="AJ323" s="14">
        <v>0.12519486234584601</v>
      </c>
      <c r="AK323" s="14"/>
      <c r="AL323" s="14">
        <v>0.14527826241855299</v>
      </c>
      <c r="AM323" s="14">
        <v>0.19086805199022</v>
      </c>
      <c r="AN323" s="14">
        <v>0.10447391120170101</v>
      </c>
      <c r="AO323" s="14"/>
      <c r="AP323" s="14">
        <v>0.14016644532949199</v>
      </c>
      <c r="AQ323" s="14">
        <v>0.15626421524107001</v>
      </c>
      <c r="AR323" s="14"/>
      <c r="AS323" s="14">
        <v>0.14745760666850899</v>
      </c>
      <c r="AT323" s="14">
        <v>0.14541797249888699</v>
      </c>
      <c r="AU323" s="14"/>
      <c r="AV323" s="14">
        <v>0.184400841501933</v>
      </c>
      <c r="AW323" s="14">
        <v>0.13228135103493099</v>
      </c>
      <c r="AX323" s="14"/>
      <c r="AY323" s="14">
        <v>0.15066844811937199</v>
      </c>
      <c r="AZ323" s="14">
        <v>0.13288556263227599</v>
      </c>
      <c r="BA323" s="14"/>
      <c r="BB323" s="14">
        <v>0.15803147476027801</v>
      </c>
      <c r="BC323" s="14">
        <v>9.3055622210561004E-2</v>
      </c>
    </row>
    <row r="324" spans="2:55" x14ac:dyDescent="0.35">
      <c r="B324" t="s">
        <v>197</v>
      </c>
      <c r="C324" s="14">
        <v>0.12741461250240199</v>
      </c>
      <c r="D324" s="14">
        <v>0.15020588230547</v>
      </c>
      <c r="E324" s="14">
        <v>0.104517358250731</v>
      </c>
      <c r="F324" s="14"/>
      <c r="G324" s="14">
        <v>0.20224561504035299</v>
      </c>
      <c r="H324" s="14">
        <v>0.20307182620744099</v>
      </c>
      <c r="I324" s="14">
        <v>0.14825133153122</v>
      </c>
      <c r="J324" s="14">
        <v>0.11229902780006799</v>
      </c>
      <c r="K324" s="14">
        <v>7.59804767975161E-2</v>
      </c>
      <c r="L324" s="14">
        <v>4.58056254723248E-2</v>
      </c>
      <c r="M324" s="14"/>
      <c r="N324" s="14">
        <v>0.13668917975390801</v>
      </c>
      <c r="O324" s="14">
        <v>0.12938125136188999</v>
      </c>
      <c r="P324" s="14">
        <v>0.14642633241078301</v>
      </c>
      <c r="Q324" s="14">
        <v>9.9664783694102393E-2</v>
      </c>
      <c r="R324" s="14"/>
      <c r="S324" s="14">
        <v>0.20745908559913401</v>
      </c>
      <c r="T324" s="14">
        <v>6.2422844625251897E-2</v>
      </c>
      <c r="U324" s="14">
        <v>0.10852692597903001</v>
      </c>
      <c r="V324" s="14">
        <v>0.12066204525723</v>
      </c>
      <c r="W324" s="14">
        <v>0.116789923770192</v>
      </c>
      <c r="X324" s="14">
        <v>0.127914734541622</v>
      </c>
      <c r="Y324" s="14">
        <v>0.11819698373649801</v>
      </c>
      <c r="Z324" s="14">
        <v>0.16800602259469799</v>
      </c>
      <c r="AA324" s="14">
        <v>0.14411484059791399</v>
      </c>
      <c r="AB324" s="14">
        <v>0.11444040396083401</v>
      </c>
      <c r="AC324" s="14">
        <v>8.1714796923665303E-2</v>
      </c>
      <c r="AD324" s="14">
        <v>0.15339722733059599</v>
      </c>
      <c r="AE324" s="14"/>
      <c r="AF324" s="14">
        <v>0.107934967629676</v>
      </c>
      <c r="AG324" s="14">
        <v>0.15972835513302899</v>
      </c>
      <c r="AH324" s="14">
        <v>0.105632463084103</v>
      </c>
      <c r="AI324" s="14">
        <v>0.10689327734143</v>
      </c>
      <c r="AJ324" s="14">
        <v>0.138464133259427</v>
      </c>
      <c r="AK324" s="14"/>
      <c r="AL324" s="14">
        <v>0.122653392636146</v>
      </c>
      <c r="AM324" s="14">
        <v>0.204046490066911</v>
      </c>
      <c r="AN324" s="14">
        <v>6.0216497620560201E-2</v>
      </c>
      <c r="AO324" s="14"/>
      <c r="AP324" s="14">
        <v>0.13755495300428799</v>
      </c>
      <c r="AQ324" s="14">
        <v>0.117108788595485</v>
      </c>
      <c r="AR324" s="14"/>
      <c r="AS324" s="14">
        <v>0.14676211090545899</v>
      </c>
      <c r="AT324" s="14">
        <v>9.7082293637508199E-2</v>
      </c>
      <c r="AU324" s="14"/>
      <c r="AV324" s="14">
        <v>0.18546356656836999</v>
      </c>
      <c r="AW324" s="14">
        <v>0.106826487609924</v>
      </c>
      <c r="AX324" s="14"/>
      <c r="AY324" s="14">
        <v>0.14193124578470001</v>
      </c>
      <c r="AZ324" s="14">
        <v>6.6294532326074601E-2</v>
      </c>
      <c r="BA324" s="14"/>
      <c r="BB324" s="14">
        <v>0.135165041202674</v>
      </c>
      <c r="BC324" s="14">
        <v>0.12753460103721101</v>
      </c>
    </row>
    <row r="325" spans="2:55" x14ac:dyDescent="0.35">
      <c r="B325" t="s">
        <v>198</v>
      </c>
      <c r="C325" s="14">
        <v>0.11533070365806</v>
      </c>
      <c r="D325" s="14">
        <v>0.11611771382099401</v>
      </c>
      <c r="E325" s="14">
        <v>0.114901641378531</v>
      </c>
      <c r="F325" s="14"/>
      <c r="G325" s="14">
        <v>0.15955007596394299</v>
      </c>
      <c r="H325" s="14">
        <v>0.17252810559974299</v>
      </c>
      <c r="I325" s="14">
        <v>0.15012993913367401</v>
      </c>
      <c r="J325" s="14">
        <v>0.100404582861678</v>
      </c>
      <c r="K325" s="14">
        <v>4.8817572540373201E-2</v>
      </c>
      <c r="L325" s="14">
        <v>6.7698958220987204E-2</v>
      </c>
      <c r="M325" s="14"/>
      <c r="N325" s="14">
        <v>0.110846931757939</v>
      </c>
      <c r="O325" s="14">
        <v>0.111792382164235</v>
      </c>
      <c r="P325" s="14">
        <v>0.129233190708686</v>
      </c>
      <c r="Q325" s="14">
        <v>0.11255069137434601</v>
      </c>
      <c r="R325" s="14"/>
      <c r="S325" s="14">
        <v>0.14995358605247799</v>
      </c>
      <c r="T325" s="14">
        <v>9.9373550108335096E-2</v>
      </c>
      <c r="U325" s="14">
        <v>8.8065423833857404E-2</v>
      </c>
      <c r="V325" s="14">
        <v>0.111704175934108</v>
      </c>
      <c r="W325" s="14">
        <v>7.5611028636425201E-2</v>
      </c>
      <c r="X325" s="14">
        <v>0.11654700395765399</v>
      </c>
      <c r="Y325" s="14">
        <v>0.136200792864275</v>
      </c>
      <c r="Z325" s="14">
        <v>0.122739869580771</v>
      </c>
      <c r="AA325" s="14">
        <v>0.167403082107141</v>
      </c>
      <c r="AB325" s="14">
        <v>9.4726787055859601E-2</v>
      </c>
      <c r="AC325" s="14">
        <v>7.6155486325467994E-2</v>
      </c>
      <c r="AD325" s="14">
        <v>6.63695381923433E-2</v>
      </c>
      <c r="AE325" s="14"/>
      <c r="AF325" s="14">
        <v>8.2211340559286902E-2</v>
      </c>
      <c r="AG325" s="14">
        <v>0.13418366299625401</v>
      </c>
      <c r="AH325" s="14">
        <v>9.5636296654627598E-2</v>
      </c>
      <c r="AI325" s="14">
        <v>0.10116929755637</v>
      </c>
      <c r="AJ325" s="14">
        <v>0.18462670522425301</v>
      </c>
      <c r="AK325" s="14"/>
      <c r="AL325" s="14">
        <v>0.11024957810626</v>
      </c>
      <c r="AM325" s="14">
        <v>0.13550223702271</v>
      </c>
      <c r="AN325" s="14">
        <v>0.152630762066742</v>
      </c>
      <c r="AO325" s="14"/>
      <c r="AP325" s="14">
        <v>0.11811313593296199</v>
      </c>
      <c r="AQ325" s="14">
        <v>0.114692093768455</v>
      </c>
      <c r="AR325" s="14"/>
      <c r="AS325" s="14">
        <v>0.12477980178752</v>
      </c>
      <c r="AT325" s="14">
        <v>0.107467224481537</v>
      </c>
      <c r="AU325" s="14"/>
      <c r="AV325" s="14">
        <v>0.17293721029995801</v>
      </c>
      <c r="AW325" s="14">
        <v>9.8043472363679496E-2</v>
      </c>
      <c r="AX325" s="14"/>
      <c r="AY325" s="14">
        <v>0.122630055104736</v>
      </c>
      <c r="AZ325" s="14">
        <v>0.113310502385358</v>
      </c>
      <c r="BA325" s="14"/>
      <c r="BB325" s="14">
        <v>0.116806558497771</v>
      </c>
      <c r="BC325" s="14">
        <v>0.13127273419581201</v>
      </c>
    </row>
    <row r="326" spans="2:55" x14ac:dyDescent="0.35">
      <c r="B326" t="s">
        <v>129</v>
      </c>
      <c r="C326" s="14">
        <v>4.2784686212941299E-2</v>
      </c>
      <c r="D326" s="14">
        <v>3.4002384418165402E-2</v>
      </c>
      <c r="E326" s="14">
        <v>5.1486286402934303E-2</v>
      </c>
      <c r="F326" s="14"/>
      <c r="G326" s="14">
        <v>2.8682935099841E-2</v>
      </c>
      <c r="H326" s="14">
        <v>1.42077027133854E-2</v>
      </c>
      <c r="I326" s="14">
        <v>4.7820681885891898E-2</v>
      </c>
      <c r="J326" s="14">
        <v>4.75145843466179E-2</v>
      </c>
      <c r="K326" s="14">
        <v>4.3053077011485003E-2</v>
      </c>
      <c r="L326" s="14">
        <v>6.73870183992612E-2</v>
      </c>
      <c r="M326" s="14"/>
      <c r="N326" s="14">
        <v>3.1071509011999801E-2</v>
      </c>
      <c r="O326" s="14">
        <v>5.3790560819639101E-2</v>
      </c>
      <c r="P326" s="14">
        <v>4.4366177126780801E-2</v>
      </c>
      <c r="Q326" s="14">
        <v>4.29363811667045E-2</v>
      </c>
      <c r="R326" s="14"/>
      <c r="S326" s="14">
        <v>3.12402958315386E-2</v>
      </c>
      <c r="T326" s="14">
        <v>4.3287257296680301E-2</v>
      </c>
      <c r="U326" s="14">
        <v>6.1456890830744501E-2</v>
      </c>
      <c r="V326" s="14">
        <v>6.6882798877673705E-2</v>
      </c>
      <c r="W326" s="14">
        <v>6.0614128977550502E-2</v>
      </c>
      <c r="X326" s="14">
        <v>3.37983648800501E-2</v>
      </c>
      <c r="Y326" s="14">
        <v>2.78213146030294E-2</v>
      </c>
      <c r="Z326" s="14">
        <v>4.7523662051713003E-2</v>
      </c>
      <c r="AA326" s="14">
        <v>3.3563472273898803E-2</v>
      </c>
      <c r="AB326" s="14">
        <v>2.8969585607533099E-2</v>
      </c>
      <c r="AC326" s="14">
        <v>8.2884773211166496E-2</v>
      </c>
      <c r="AD326" s="14">
        <v>0</v>
      </c>
      <c r="AE326" s="14"/>
      <c r="AF326" s="14">
        <v>5.5628182747387199E-2</v>
      </c>
      <c r="AG326" s="14">
        <v>3.1537706662212499E-2</v>
      </c>
      <c r="AH326" s="14">
        <v>4.5984681265258801E-2</v>
      </c>
      <c r="AI326" s="14">
        <v>3.30700946783039E-2</v>
      </c>
      <c r="AJ326" s="14">
        <v>2.9551653836956002E-2</v>
      </c>
      <c r="AK326" s="14"/>
      <c r="AL326" s="14">
        <v>4.1499600067305402E-2</v>
      </c>
      <c r="AM326" s="14">
        <v>1.8059535898997399E-2</v>
      </c>
      <c r="AN326" s="14">
        <v>0.104994821788195</v>
      </c>
      <c r="AO326" s="14"/>
      <c r="AP326" s="14">
        <v>4.3550996016858898E-2</v>
      </c>
      <c r="AQ326" s="14">
        <v>4.2330749970437502E-2</v>
      </c>
      <c r="AR326" s="14"/>
      <c r="AS326" s="14">
        <v>4.3914884472257297E-2</v>
      </c>
      <c r="AT326" s="14">
        <v>4.4190875488729901E-2</v>
      </c>
      <c r="AU326" s="14"/>
      <c r="AV326" s="14">
        <v>1.5922241502591201E-2</v>
      </c>
      <c r="AW326" s="14">
        <v>4.9692837048000503E-2</v>
      </c>
      <c r="AX326" s="14"/>
      <c r="AY326" s="14">
        <v>4.0659216864287202E-2</v>
      </c>
      <c r="AZ326" s="14">
        <v>4.2765063801123999E-2</v>
      </c>
      <c r="BA326" s="14"/>
      <c r="BB326" s="14">
        <v>4.4508631950940999E-2</v>
      </c>
      <c r="BC326" s="14">
        <v>4.0262425450798299E-2</v>
      </c>
    </row>
    <row r="327" spans="2:55" x14ac:dyDescent="0.35">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row>
    <row r="328" spans="2:55" x14ac:dyDescent="0.35">
      <c r="B328" s="6" t="s">
        <v>206</v>
      </c>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row>
    <row r="329" spans="2:55" x14ac:dyDescent="0.35">
      <c r="B329" s="21" t="s">
        <v>82</v>
      </c>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row>
    <row r="330" spans="2:55" x14ac:dyDescent="0.35">
      <c r="B330" t="s">
        <v>200</v>
      </c>
      <c r="C330" s="14">
        <v>0.185987352819075</v>
      </c>
      <c r="D330" s="14">
        <v>0.16418514933546499</v>
      </c>
      <c r="E330" s="14">
        <v>0.20782399664500001</v>
      </c>
      <c r="F330" s="14"/>
      <c r="G330" s="14">
        <v>0.13121726442824599</v>
      </c>
      <c r="H330" s="14">
        <v>0.109195198828095</v>
      </c>
      <c r="I330" s="14">
        <v>0.16302092712642899</v>
      </c>
      <c r="J330" s="14">
        <v>0.23093293639936199</v>
      </c>
      <c r="K330" s="14">
        <v>0.25599796453650803</v>
      </c>
      <c r="L330" s="14">
        <v>0.22025032520700299</v>
      </c>
      <c r="M330" s="14"/>
      <c r="N330" s="14">
        <v>0.14675677285218899</v>
      </c>
      <c r="O330" s="14">
        <v>0.163611949340182</v>
      </c>
      <c r="P330" s="14">
        <v>0.22226923187001699</v>
      </c>
      <c r="Q330" s="14">
        <v>0.21927910140675699</v>
      </c>
      <c r="R330" s="14"/>
      <c r="S330" s="14">
        <v>0.128465038793808</v>
      </c>
      <c r="T330" s="14">
        <v>0.17028711958389001</v>
      </c>
      <c r="U330" s="14">
        <v>0.22187790804907201</v>
      </c>
      <c r="V330" s="14">
        <v>0.185231862156025</v>
      </c>
      <c r="W330" s="14">
        <v>0.22261454180185999</v>
      </c>
      <c r="X330" s="14">
        <v>0.196998444315509</v>
      </c>
      <c r="Y330" s="14">
        <v>0.21170480485079299</v>
      </c>
      <c r="Z330" s="14">
        <v>0.158176496871097</v>
      </c>
      <c r="AA330" s="14">
        <v>0.17107505690003599</v>
      </c>
      <c r="AB330" s="14">
        <v>0.27033419641547102</v>
      </c>
      <c r="AC330" s="14">
        <v>0.16764331450002801</v>
      </c>
      <c r="AD330" s="14">
        <v>0.112848371181972</v>
      </c>
      <c r="AE330" s="14"/>
      <c r="AF330" s="14">
        <v>0.20231232285187301</v>
      </c>
      <c r="AG330" s="14">
        <v>0.138188177683818</v>
      </c>
      <c r="AH330" s="14">
        <v>0.20550007066533099</v>
      </c>
      <c r="AI330" s="14">
        <v>0.29022073218080302</v>
      </c>
      <c r="AJ330" s="14">
        <v>0.169669558292488</v>
      </c>
      <c r="AK330" s="14"/>
      <c r="AL330" s="14">
        <v>0.18110445424198199</v>
      </c>
      <c r="AM330" s="14">
        <v>0.16336769845187199</v>
      </c>
      <c r="AN330" s="14">
        <v>0.29615581253599099</v>
      </c>
      <c r="AO330" s="14"/>
      <c r="AP330" s="14">
        <v>0.18298307321111901</v>
      </c>
      <c r="AQ330" s="14">
        <v>0.18881382855421999</v>
      </c>
      <c r="AR330" s="14"/>
      <c r="AS330" s="14">
        <v>0.166243500275747</v>
      </c>
      <c r="AT330" s="14">
        <v>0.215804977413631</v>
      </c>
      <c r="AU330" s="14"/>
      <c r="AV330" s="14">
        <v>0.15564753611703999</v>
      </c>
      <c r="AW330" s="14">
        <v>0.199132345331091</v>
      </c>
      <c r="AX330" s="14"/>
      <c r="AY330" s="14">
        <v>0.163833858281317</v>
      </c>
      <c r="AZ330" s="14">
        <v>0.32053503679097001</v>
      </c>
      <c r="BA330" s="14"/>
      <c r="BB330" s="14">
        <v>0.15838379524454799</v>
      </c>
      <c r="BC330" s="14">
        <v>0.285789340916284</v>
      </c>
    </row>
    <row r="331" spans="2:55" x14ac:dyDescent="0.35">
      <c r="B331" t="s">
        <v>201</v>
      </c>
      <c r="C331" s="14">
        <v>0.30503567931981601</v>
      </c>
      <c r="D331" s="14">
        <v>0.30857426814185801</v>
      </c>
      <c r="E331" s="14">
        <v>0.301460906262696</v>
      </c>
      <c r="F331" s="14"/>
      <c r="G331" s="14">
        <v>0.284763984991101</v>
      </c>
      <c r="H331" s="14">
        <v>0.25028350680046602</v>
      </c>
      <c r="I331" s="14">
        <v>0.33732088071748201</v>
      </c>
      <c r="J331" s="14">
        <v>0.32621068687906501</v>
      </c>
      <c r="K331" s="14">
        <v>0.296064902734546</v>
      </c>
      <c r="L331" s="14">
        <v>0.32580369075980298</v>
      </c>
      <c r="M331" s="14"/>
      <c r="N331" s="14">
        <v>0.30251403837929702</v>
      </c>
      <c r="O331" s="14">
        <v>0.32556754560041701</v>
      </c>
      <c r="P331" s="14">
        <v>0.28058032170041403</v>
      </c>
      <c r="Q331" s="14">
        <v>0.31032493528602501</v>
      </c>
      <c r="R331" s="14"/>
      <c r="S331" s="14">
        <v>0.26029066155744701</v>
      </c>
      <c r="T331" s="14">
        <v>0.32269781336553499</v>
      </c>
      <c r="U331" s="14">
        <v>0.303475356184635</v>
      </c>
      <c r="V331" s="14">
        <v>0.32334257140172001</v>
      </c>
      <c r="W331" s="14">
        <v>0.33529648010229801</v>
      </c>
      <c r="X331" s="14">
        <v>0.30292329963384901</v>
      </c>
      <c r="Y331" s="14">
        <v>0.32252282781465103</v>
      </c>
      <c r="Z331" s="14">
        <v>0.30157771265566602</v>
      </c>
      <c r="AA331" s="14">
        <v>0.265904890286285</v>
      </c>
      <c r="AB331" s="14">
        <v>0.30707608685153098</v>
      </c>
      <c r="AC331" s="14">
        <v>0.298671616412649</v>
      </c>
      <c r="AD331" s="14">
        <v>0.42740361890962902</v>
      </c>
      <c r="AE331" s="14"/>
      <c r="AF331" s="14">
        <v>0.30368855044433701</v>
      </c>
      <c r="AG331" s="14">
        <v>0.30095192382291702</v>
      </c>
      <c r="AH331" s="14">
        <v>0.26815664856712201</v>
      </c>
      <c r="AI331" s="14">
        <v>0.35678672098675601</v>
      </c>
      <c r="AJ331" s="14">
        <v>0.22791477736266899</v>
      </c>
      <c r="AK331" s="14"/>
      <c r="AL331" s="14">
        <v>0.31276864462098097</v>
      </c>
      <c r="AM331" s="14">
        <v>0.30417726475352302</v>
      </c>
      <c r="AN331" s="14">
        <v>0.19546779491924601</v>
      </c>
      <c r="AO331" s="14"/>
      <c r="AP331" s="14">
        <v>0.31101312415645899</v>
      </c>
      <c r="AQ331" s="14">
        <v>0.30151342863470898</v>
      </c>
      <c r="AR331" s="14"/>
      <c r="AS331" s="14">
        <v>0.29154959077512499</v>
      </c>
      <c r="AT331" s="14">
        <v>0.32684828228972201</v>
      </c>
      <c r="AU331" s="14"/>
      <c r="AV331" s="14">
        <v>0.26571588397006402</v>
      </c>
      <c r="AW331" s="14">
        <v>0.31850339494388502</v>
      </c>
      <c r="AX331" s="14"/>
      <c r="AY331" s="14">
        <v>0.28959298174428599</v>
      </c>
      <c r="AZ331" s="14">
        <v>0.32922610667798802</v>
      </c>
      <c r="BA331" s="14"/>
      <c r="BB331" s="14">
        <v>0.29785897287868701</v>
      </c>
      <c r="BC331" s="14">
        <v>0.32182143663746499</v>
      </c>
    </row>
    <row r="332" spans="2:55" x14ac:dyDescent="0.35">
      <c r="B332" t="s">
        <v>202</v>
      </c>
      <c r="C332" s="14">
        <v>0.32564172438908701</v>
      </c>
      <c r="D332" s="14">
        <v>0.34197987078207498</v>
      </c>
      <c r="E332" s="14">
        <v>0.309659714653442</v>
      </c>
      <c r="F332" s="14"/>
      <c r="G332" s="14">
        <v>0.2664747120898</v>
      </c>
      <c r="H332" s="14">
        <v>0.346600553785118</v>
      </c>
      <c r="I332" s="14">
        <v>0.295028699630837</v>
      </c>
      <c r="J332" s="14">
        <v>0.33538174821429501</v>
      </c>
      <c r="K332" s="14">
        <v>0.36101693445415101</v>
      </c>
      <c r="L332" s="14">
        <v>0.340893281893554</v>
      </c>
      <c r="M332" s="14"/>
      <c r="N332" s="14">
        <v>0.29796804798724602</v>
      </c>
      <c r="O332" s="14">
        <v>0.33275851037661403</v>
      </c>
      <c r="P332" s="14">
        <v>0.35245367830212698</v>
      </c>
      <c r="Q332" s="14">
        <v>0.32501418132079801</v>
      </c>
      <c r="R332" s="14"/>
      <c r="S332" s="14">
        <v>0.34112298691753901</v>
      </c>
      <c r="T332" s="14">
        <v>0.36908761701218101</v>
      </c>
      <c r="U332" s="14">
        <v>0.32156193562121099</v>
      </c>
      <c r="V332" s="14">
        <v>0.310254900877386</v>
      </c>
      <c r="W332" s="14">
        <v>0.29480268280324101</v>
      </c>
      <c r="X332" s="14">
        <v>0.30263245126417898</v>
      </c>
      <c r="Y332" s="14">
        <v>0.27812759289960398</v>
      </c>
      <c r="Z332" s="14">
        <v>0.38900572500999803</v>
      </c>
      <c r="AA332" s="14">
        <v>0.32650688673852801</v>
      </c>
      <c r="AB332" s="14">
        <v>0.32186067216209102</v>
      </c>
      <c r="AC332" s="14">
        <v>0.35061703101061098</v>
      </c>
      <c r="AD332" s="14">
        <v>0.27149067157784501</v>
      </c>
      <c r="AE332" s="14"/>
      <c r="AF332" s="14">
        <v>0.32669068336044799</v>
      </c>
      <c r="AG332" s="14">
        <v>0.33101139979564398</v>
      </c>
      <c r="AH332" s="14">
        <v>0.35525751437071801</v>
      </c>
      <c r="AI332" s="14">
        <v>0.27252204075323999</v>
      </c>
      <c r="AJ332" s="14">
        <v>0.37902123935632198</v>
      </c>
      <c r="AK332" s="14"/>
      <c r="AL332" s="14">
        <v>0.33286191277295102</v>
      </c>
      <c r="AM332" s="14">
        <v>0.25309036568902699</v>
      </c>
      <c r="AN332" s="14">
        <v>0.35029569293673302</v>
      </c>
      <c r="AO332" s="14"/>
      <c r="AP332" s="14">
        <v>0.32144054456237398</v>
      </c>
      <c r="AQ332" s="14">
        <v>0.33149280963591898</v>
      </c>
      <c r="AR332" s="14"/>
      <c r="AS332" s="14">
        <v>0.32528486367111198</v>
      </c>
      <c r="AT332" s="14">
        <v>0.322199358998426</v>
      </c>
      <c r="AU332" s="14"/>
      <c r="AV332" s="14">
        <v>0.30207242705687798</v>
      </c>
      <c r="AW332" s="14">
        <v>0.33737995130593301</v>
      </c>
      <c r="AX332" s="14"/>
      <c r="AY332" s="14">
        <v>0.32527896776312598</v>
      </c>
      <c r="AZ332" s="14">
        <v>0.28335622785995701</v>
      </c>
      <c r="BA332" s="14"/>
      <c r="BB332" s="14">
        <v>0.32721206410666998</v>
      </c>
      <c r="BC332" s="14">
        <v>0.275119612250183</v>
      </c>
    </row>
    <row r="333" spans="2:55" x14ac:dyDescent="0.35">
      <c r="B333" t="s">
        <v>203</v>
      </c>
      <c r="C333" s="14">
        <v>0.12922412562288299</v>
      </c>
      <c r="D333" s="14">
        <v>0.132855886087729</v>
      </c>
      <c r="E333" s="14">
        <v>0.125118861091501</v>
      </c>
      <c r="F333" s="14"/>
      <c r="G333" s="14">
        <v>0.20528903559589301</v>
      </c>
      <c r="H333" s="14">
        <v>0.22391196971910199</v>
      </c>
      <c r="I333" s="14">
        <v>0.14168539011717801</v>
      </c>
      <c r="J333" s="14">
        <v>7.8584473181760497E-2</v>
      </c>
      <c r="K333" s="14">
        <v>5.7777216357304699E-2</v>
      </c>
      <c r="L333" s="14">
        <v>8.0357779255916903E-2</v>
      </c>
      <c r="M333" s="14"/>
      <c r="N333" s="14">
        <v>0.19132506594326101</v>
      </c>
      <c r="O333" s="14">
        <v>0.12169071618617699</v>
      </c>
      <c r="P333" s="14">
        <v>0.10684216189560899</v>
      </c>
      <c r="Q333" s="14">
        <v>8.6812797452065604E-2</v>
      </c>
      <c r="R333" s="14"/>
      <c r="S333" s="14">
        <v>0.18744907102767699</v>
      </c>
      <c r="T333" s="14">
        <v>9.8931484785393597E-2</v>
      </c>
      <c r="U333" s="14">
        <v>8.6326943388570401E-2</v>
      </c>
      <c r="V333" s="14">
        <v>0.12890808021309</v>
      </c>
      <c r="W333" s="14">
        <v>0.104413576510692</v>
      </c>
      <c r="X333" s="14">
        <v>0.15455342295767499</v>
      </c>
      <c r="Y333" s="14">
        <v>0.14367971334169399</v>
      </c>
      <c r="Z333" s="14">
        <v>0.11434089864305599</v>
      </c>
      <c r="AA333" s="14">
        <v>0.16973372882499199</v>
      </c>
      <c r="AB333" s="14">
        <v>8.4756566767236405E-2</v>
      </c>
      <c r="AC333" s="14">
        <v>8.2770746746350696E-2</v>
      </c>
      <c r="AD333" s="14">
        <v>0.129653941586893</v>
      </c>
      <c r="AE333" s="14"/>
      <c r="AF333" s="14">
        <v>0.126966078567329</v>
      </c>
      <c r="AG333" s="14">
        <v>0.14631992874289601</v>
      </c>
      <c r="AH333" s="14">
        <v>0.13106061855724599</v>
      </c>
      <c r="AI333" s="14">
        <v>8.0470506079201698E-2</v>
      </c>
      <c r="AJ333" s="14">
        <v>0.18088000018813699</v>
      </c>
      <c r="AK333" s="14"/>
      <c r="AL333" s="14">
        <v>0.123205677084571</v>
      </c>
      <c r="AM333" s="14">
        <v>0.20419643280177199</v>
      </c>
      <c r="AN333" s="14">
        <v>8.3023039705069704E-2</v>
      </c>
      <c r="AO333" s="14"/>
      <c r="AP333" s="14">
        <v>0.13124535817147501</v>
      </c>
      <c r="AQ333" s="14">
        <v>0.12414561787570701</v>
      </c>
      <c r="AR333" s="14"/>
      <c r="AS333" s="14">
        <v>0.155383267758708</v>
      </c>
      <c r="AT333" s="14">
        <v>9.1110910713952498E-2</v>
      </c>
      <c r="AU333" s="14"/>
      <c r="AV333" s="14">
        <v>0.21360203489877799</v>
      </c>
      <c r="AW333" s="14">
        <v>0.100141351570254</v>
      </c>
      <c r="AX333" s="14"/>
      <c r="AY333" s="14">
        <v>0.160985868260584</v>
      </c>
      <c r="AZ333" s="14">
        <v>3.0014859086558002E-2</v>
      </c>
      <c r="BA333" s="14"/>
      <c r="BB333" s="14">
        <v>0.15832765358779499</v>
      </c>
      <c r="BC333" s="14">
        <v>6.1813546400663603E-2</v>
      </c>
    </row>
    <row r="334" spans="2:55" x14ac:dyDescent="0.35">
      <c r="B334" t="s">
        <v>204</v>
      </c>
      <c r="C334" s="14">
        <v>3.0490846004449099E-2</v>
      </c>
      <c r="D334" s="14">
        <v>3.2352376633774702E-2</v>
      </c>
      <c r="E334" s="14">
        <v>2.8762849912797199E-2</v>
      </c>
      <c r="F334" s="14"/>
      <c r="G334" s="14">
        <v>5.1874141142221997E-2</v>
      </c>
      <c r="H334" s="14">
        <v>6.0963514369529299E-2</v>
      </c>
      <c r="I334" s="14">
        <v>2.67168063935143E-2</v>
      </c>
      <c r="J334" s="14">
        <v>2.01335018023979E-2</v>
      </c>
      <c r="K334" s="14">
        <v>1.5054540275336901E-2</v>
      </c>
      <c r="L334" s="14">
        <v>1.3244178214261401E-2</v>
      </c>
      <c r="M334" s="14"/>
      <c r="N334" s="14">
        <v>4.9630819081170001E-2</v>
      </c>
      <c r="O334" s="14">
        <v>2.52117274319749E-2</v>
      </c>
      <c r="P334" s="14">
        <v>2.08531889253648E-2</v>
      </c>
      <c r="Q334" s="14">
        <v>2.402917889852E-2</v>
      </c>
      <c r="R334" s="14"/>
      <c r="S334" s="14">
        <v>6.3470563901405999E-2</v>
      </c>
      <c r="T334" s="14">
        <v>2.1876446118726901E-2</v>
      </c>
      <c r="U334" s="14">
        <v>1.6690714189892E-2</v>
      </c>
      <c r="V334" s="14">
        <v>2.5302589162209999E-2</v>
      </c>
      <c r="W334" s="14">
        <v>1.9381192916178E-2</v>
      </c>
      <c r="X334" s="14">
        <v>2.6978055262179501E-2</v>
      </c>
      <c r="Y334" s="14">
        <v>5.7989365726064199E-3</v>
      </c>
      <c r="Z334" s="14">
        <v>2.6047763551250099E-2</v>
      </c>
      <c r="AA334" s="14">
        <v>4.79895724690554E-2</v>
      </c>
      <c r="AB334" s="14">
        <v>1.5972477803671298E-2</v>
      </c>
      <c r="AC334" s="14">
        <v>4.7922574123301302E-2</v>
      </c>
      <c r="AD334" s="14">
        <v>2.4599138863932099E-2</v>
      </c>
      <c r="AE334" s="14"/>
      <c r="AF334" s="14">
        <v>2.3010392905323598E-2</v>
      </c>
      <c r="AG334" s="14">
        <v>6.0295350466969898E-2</v>
      </c>
      <c r="AH334" s="14">
        <v>2.1242991771875198E-2</v>
      </c>
      <c r="AI334" s="14">
        <v>0</v>
      </c>
      <c r="AJ334" s="14">
        <v>2.2047307087397099E-2</v>
      </c>
      <c r="AK334" s="14"/>
      <c r="AL334" s="14">
        <v>2.9034489521702501E-2</v>
      </c>
      <c r="AM334" s="14">
        <v>5.6234346897076397E-2</v>
      </c>
      <c r="AN334" s="14">
        <v>5.8606060708866802E-3</v>
      </c>
      <c r="AO334" s="14"/>
      <c r="AP334" s="14">
        <v>2.4339382639844299E-2</v>
      </c>
      <c r="AQ334" s="14">
        <v>3.5796626569084902E-2</v>
      </c>
      <c r="AR334" s="14"/>
      <c r="AS334" s="14">
        <v>3.9007139452933201E-2</v>
      </c>
      <c r="AT334" s="14">
        <v>1.99530456820993E-2</v>
      </c>
      <c r="AU334" s="14"/>
      <c r="AV334" s="14">
        <v>5.92562765636441E-2</v>
      </c>
      <c r="AW334" s="14">
        <v>1.8733917043381901E-2</v>
      </c>
      <c r="AX334" s="14"/>
      <c r="AY334" s="14">
        <v>3.7891657918164297E-2</v>
      </c>
      <c r="AZ334" s="14">
        <v>2.3671352278029301E-2</v>
      </c>
      <c r="BA334" s="14"/>
      <c r="BB334" s="14">
        <v>3.8968499058072897E-2</v>
      </c>
      <c r="BC334" s="14">
        <v>2.2632286771709201E-2</v>
      </c>
    </row>
    <row r="335" spans="2:55" x14ac:dyDescent="0.35">
      <c r="B335" t="s">
        <v>205</v>
      </c>
      <c r="C335" s="14">
        <v>2.3620271844690101E-2</v>
      </c>
      <c r="D335" s="14">
        <v>2.0052449019098299E-2</v>
      </c>
      <c r="E335" s="14">
        <v>2.7173671434563298E-2</v>
      </c>
      <c r="F335" s="14"/>
      <c r="G335" s="14">
        <v>6.0380861752737998E-2</v>
      </c>
      <c r="H335" s="14">
        <v>9.0452564976885898E-3</v>
      </c>
      <c r="I335" s="14">
        <v>3.6227296014559401E-2</v>
      </c>
      <c r="J335" s="14">
        <v>8.7566535231185707E-3</v>
      </c>
      <c r="K335" s="14">
        <v>1.4088441642153299E-2</v>
      </c>
      <c r="L335" s="14">
        <v>1.9450744669461398E-2</v>
      </c>
      <c r="M335" s="14"/>
      <c r="N335" s="14">
        <v>1.18052557568368E-2</v>
      </c>
      <c r="O335" s="14">
        <v>3.1159551064635499E-2</v>
      </c>
      <c r="P335" s="14">
        <v>1.7001417306468598E-2</v>
      </c>
      <c r="Q335" s="14">
        <v>3.4539805635834503E-2</v>
      </c>
      <c r="R335" s="14"/>
      <c r="S335" s="14">
        <v>1.92016778021235E-2</v>
      </c>
      <c r="T335" s="14">
        <v>1.7119519134274001E-2</v>
      </c>
      <c r="U335" s="14">
        <v>5.0067142566620502E-2</v>
      </c>
      <c r="V335" s="14">
        <v>2.69599961895685E-2</v>
      </c>
      <c r="W335" s="14">
        <v>2.34915258657304E-2</v>
      </c>
      <c r="X335" s="14">
        <v>1.5914326566608E-2</v>
      </c>
      <c r="Y335" s="14">
        <v>3.81661245206509E-2</v>
      </c>
      <c r="Z335" s="14">
        <v>1.08514032689336E-2</v>
      </c>
      <c r="AA335" s="14">
        <v>1.8789864781102401E-2</v>
      </c>
      <c r="AB335" s="14">
        <v>0</v>
      </c>
      <c r="AC335" s="14">
        <v>5.2374717207060099E-2</v>
      </c>
      <c r="AD335" s="14">
        <v>3.4004257879727898E-2</v>
      </c>
      <c r="AE335" s="14"/>
      <c r="AF335" s="14">
        <v>1.73319718706899E-2</v>
      </c>
      <c r="AG335" s="14">
        <v>2.3233219487755599E-2</v>
      </c>
      <c r="AH335" s="14">
        <v>1.8782156067707601E-2</v>
      </c>
      <c r="AI335" s="14">
        <v>0</v>
      </c>
      <c r="AJ335" s="14">
        <v>2.04671177129871E-2</v>
      </c>
      <c r="AK335" s="14"/>
      <c r="AL335" s="14">
        <v>2.1024821757811601E-2</v>
      </c>
      <c r="AM335" s="14">
        <v>1.89338914067298E-2</v>
      </c>
      <c r="AN335" s="14">
        <v>6.9197053832073405E-2</v>
      </c>
      <c r="AO335" s="14"/>
      <c r="AP335" s="14">
        <v>2.8978517258729498E-2</v>
      </c>
      <c r="AQ335" s="14">
        <v>1.8237688730360298E-2</v>
      </c>
      <c r="AR335" s="14"/>
      <c r="AS335" s="14">
        <v>2.25316380663746E-2</v>
      </c>
      <c r="AT335" s="14">
        <v>2.4083424902168402E-2</v>
      </c>
      <c r="AU335" s="14"/>
      <c r="AV335" s="14">
        <v>3.70584139359602E-3</v>
      </c>
      <c r="AW335" s="14">
        <v>2.6109039805454998E-2</v>
      </c>
      <c r="AX335" s="14"/>
      <c r="AY335" s="14">
        <v>2.24166660325218E-2</v>
      </c>
      <c r="AZ335" s="14">
        <v>1.3196417306497701E-2</v>
      </c>
      <c r="BA335" s="14"/>
      <c r="BB335" s="14">
        <v>1.92490151242273E-2</v>
      </c>
      <c r="BC335" s="14">
        <v>3.2823777023695697E-2</v>
      </c>
    </row>
    <row r="336" spans="2:55" x14ac:dyDescent="0.35">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row>
    <row r="337" spans="2:55" x14ac:dyDescent="0.35">
      <c r="B337" s="6" t="s">
        <v>257</v>
      </c>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row>
    <row r="338" spans="2:55" x14ac:dyDescent="0.35">
      <c r="B338" s="21" t="s">
        <v>258</v>
      </c>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row>
    <row r="339" spans="2:55" x14ac:dyDescent="0.35">
      <c r="B339" t="s">
        <v>207</v>
      </c>
      <c r="C339" s="14">
        <v>0.68676852592806503</v>
      </c>
      <c r="D339" s="14">
        <v>0.67928525981989896</v>
      </c>
      <c r="E339" s="14">
        <v>0.69292604983224004</v>
      </c>
      <c r="F339" s="14"/>
      <c r="G339" s="14">
        <v>0.47314805326204401</v>
      </c>
      <c r="H339" s="14">
        <v>0.51400749140370305</v>
      </c>
      <c r="I339" s="14">
        <v>0.62053451450951402</v>
      </c>
      <c r="J339" s="14">
        <v>0.75597359649625595</v>
      </c>
      <c r="K339" s="14">
        <v>0.74514154222186402</v>
      </c>
      <c r="L339" s="14">
        <v>0.83991390552705203</v>
      </c>
      <c r="M339" s="14"/>
      <c r="N339" s="14">
        <v>0.70206580499936999</v>
      </c>
      <c r="O339" s="14">
        <v>0.67908631968256195</v>
      </c>
      <c r="P339" s="14">
        <v>0.67776568026644701</v>
      </c>
      <c r="Q339" s="14">
        <v>0.68651299351641804</v>
      </c>
      <c r="R339" s="14"/>
      <c r="S339" s="14">
        <v>0.58075296135113297</v>
      </c>
      <c r="T339" s="14">
        <v>0.74012478084701605</v>
      </c>
      <c r="U339" s="14">
        <v>0.71151738998859804</v>
      </c>
      <c r="V339" s="14">
        <v>0.69876484862763499</v>
      </c>
      <c r="W339" s="14">
        <v>0.68938757133240902</v>
      </c>
      <c r="X339" s="14">
        <v>0.58511146409246695</v>
      </c>
      <c r="Y339" s="14">
        <v>0.67811626816030701</v>
      </c>
      <c r="Z339" s="14">
        <v>0.79040111480922104</v>
      </c>
      <c r="AA339" s="14">
        <v>0.72951305564625002</v>
      </c>
      <c r="AB339" s="14">
        <v>0.68696961286681002</v>
      </c>
      <c r="AC339" s="14">
        <v>0.68265040039024405</v>
      </c>
      <c r="AD339" s="14">
        <v>0.79096053248885601</v>
      </c>
      <c r="AE339" s="14"/>
      <c r="AF339" s="14">
        <v>0.77687435545661099</v>
      </c>
      <c r="AG339" s="14">
        <v>0.61082663832772199</v>
      </c>
      <c r="AH339" s="14">
        <v>0.77221331986607999</v>
      </c>
      <c r="AI339" s="14">
        <v>0.72824110715505597</v>
      </c>
      <c r="AJ339" s="14">
        <v>0.53251346394527899</v>
      </c>
      <c r="AK339" s="14"/>
      <c r="AL339" s="14">
        <v>0.71672195269143102</v>
      </c>
      <c r="AM339" s="14">
        <v>0.43766343278720099</v>
      </c>
      <c r="AN339" s="14">
        <v>0.67369390098942805</v>
      </c>
      <c r="AO339" s="14"/>
      <c r="AP339" s="14">
        <v>0.66965315494537103</v>
      </c>
      <c r="AQ339" s="14">
        <v>0.70531687787686204</v>
      </c>
      <c r="AR339" s="14"/>
      <c r="AS339" s="14">
        <v>0.66190303508805104</v>
      </c>
      <c r="AT339" s="14">
        <v>0.72191980081693397</v>
      </c>
      <c r="AU339" s="14"/>
      <c r="AV339" s="14">
        <v>0.62144018771477805</v>
      </c>
      <c r="AW339" s="14">
        <v>0.71030647530409297</v>
      </c>
      <c r="AX339" s="14"/>
      <c r="AY339" s="14">
        <v>0.68325751081761299</v>
      </c>
      <c r="AZ339" s="14">
        <v>0.68758359688474402</v>
      </c>
      <c r="BA339" s="14"/>
      <c r="BB339" s="14">
        <v>0.69652912341849704</v>
      </c>
      <c r="BC339" s="14">
        <v>0.63562206602054605</v>
      </c>
    </row>
    <row r="340" spans="2:55" x14ac:dyDescent="0.35">
      <c r="B340" t="s">
        <v>208</v>
      </c>
      <c r="C340" s="14">
        <v>0.512875215338921</v>
      </c>
      <c r="D340" s="14">
        <v>0.51459800431804903</v>
      </c>
      <c r="E340" s="14">
        <v>0.51034067612189005</v>
      </c>
      <c r="F340" s="14"/>
      <c r="G340" s="14">
        <v>0.36039461432030501</v>
      </c>
      <c r="H340" s="14">
        <v>0.54779791267208999</v>
      </c>
      <c r="I340" s="14">
        <v>0.456294946966814</v>
      </c>
      <c r="J340" s="14">
        <v>0.52273016657640703</v>
      </c>
      <c r="K340" s="14">
        <v>0.54351504692505903</v>
      </c>
      <c r="L340" s="14">
        <v>0.584150359266708</v>
      </c>
      <c r="M340" s="14"/>
      <c r="N340" s="14">
        <v>0.47590714532593797</v>
      </c>
      <c r="O340" s="14">
        <v>0.542418593745429</v>
      </c>
      <c r="P340" s="14">
        <v>0.49316216757120301</v>
      </c>
      <c r="Q340" s="14">
        <v>0.53666369680794701</v>
      </c>
      <c r="R340" s="14"/>
      <c r="S340" s="14">
        <v>0.48310475509650502</v>
      </c>
      <c r="T340" s="14">
        <v>0.50184646639986397</v>
      </c>
      <c r="U340" s="14">
        <v>0.60817676073737004</v>
      </c>
      <c r="V340" s="14">
        <v>0.50112621386770795</v>
      </c>
      <c r="W340" s="14">
        <v>0.395342114979642</v>
      </c>
      <c r="X340" s="14">
        <v>0.520479574781195</v>
      </c>
      <c r="Y340" s="14">
        <v>0.51092847727564605</v>
      </c>
      <c r="Z340" s="14">
        <v>0.63622019032662802</v>
      </c>
      <c r="AA340" s="14">
        <v>0.51777729378516402</v>
      </c>
      <c r="AB340" s="14">
        <v>0.53484438121599098</v>
      </c>
      <c r="AC340" s="14">
        <v>0.544990488757915</v>
      </c>
      <c r="AD340" s="14">
        <v>0.43868825570953401</v>
      </c>
      <c r="AE340" s="14"/>
      <c r="AF340" s="14">
        <v>0.49872258168419398</v>
      </c>
      <c r="AG340" s="14">
        <v>0.48795121739189901</v>
      </c>
      <c r="AH340" s="14">
        <v>0.54796901914903995</v>
      </c>
      <c r="AI340" s="14">
        <v>0.52368491743482404</v>
      </c>
      <c r="AJ340" s="14">
        <v>0.66823371234122897</v>
      </c>
      <c r="AK340" s="14"/>
      <c r="AL340" s="14">
        <v>0.52231162694754496</v>
      </c>
      <c r="AM340" s="14">
        <v>0.39136863015247297</v>
      </c>
      <c r="AN340" s="14">
        <v>0.58116482682131698</v>
      </c>
      <c r="AO340" s="14"/>
      <c r="AP340" s="14">
        <v>0.50760841093305198</v>
      </c>
      <c r="AQ340" s="14">
        <v>0.52057439392200899</v>
      </c>
      <c r="AR340" s="14"/>
      <c r="AS340" s="14">
        <v>0.50308329343584202</v>
      </c>
      <c r="AT340" s="14">
        <v>0.52639963341046103</v>
      </c>
      <c r="AU340" s="14"/>
      <c r="AV340" s="14">
        <v>0.47613000911744402</v>
      </c>
      <c r="AW340" s="14">
        <v>0.52601635540476499</v>
      </c>
      <c r="AX340" s="14"/>
      <c r="AY340" s="14">
        <v>0.50401047341573002</v>
      </c>
      <c r="AZ340" s="14">
        <v>0.56214220235179502</v>
      </c>
      <c r="BA340" s="14"/>
      <c r="BB340" s="14">
        <v>0.50527045772346701</v>
      </c>
      <c r="BC340" s="14">
        <v>0.56353809948726796</v>
      </c>
    </row>
    <row r="341" spans="2:55" x14ac:dyDescent="0.35">
      <c r="B341" t="s">
        <v>209</v>
      </c>
      <c r="C341" s="14">
        <v>0.41011479497429798</v>
      </c>
      <c r="D341" s="14">
        <v>0.425701648265218</v>
      </c>
      <c r="E341" s="14">
        <v>0.39680535130480799</v>
      </c>
      <c r="F341" s="14"/>
      <c r="G341" s="14">
        <v>0.29906827058968199</v>
      </c>
      <c r="H341" s="14">
        <v>0.35123173919992301</v>
      </c>
      <c r="I341" s="14">
        <v>0.36043981580408702</v>
      </c>
      <c r="J341" s="14">
        <v>0.40226238372482698</v>
      </c>
      <c r="K341" s="14">
        <v>0.48183242737247001</v>
      </c>
      <c r="L341" s="14">
        <v>0.49273835251751902</v>
      </c>
      <c r="M341" s="14"/>
      <c r="N341" s="14">
        <v>0.38618918714720801</v>
      </c>
      <c r="O341" s="14">
        <v>0.417901817357334</v>
      </c>
      <c r="P341" s="14">
        <v>0.40657033827656702</v>
      </c>
      <c r="Q341" s="14">
        <v>0.42536450059507203</v>
      </c>
      <c r="R341" s="14"/>
      <c r="S341" s="14">
        <v>0.50548918680982002</v>
      </c>
      <c r="T341" s="14">
        <v>0.40797781383606802</v>
      </c>
      <c r="U341" s="14">
        <v>0.46367625514954802</v>
      </c>
      <c r="V341" s="14">
        <v>0.43555479694160298</v>
      </c>
      <c r="W341" s="14">
        <v>0.40785048801540302</v>
      </c>
      <c r="X341" s="14">
        <v>0.35554628633416002</v>
      </c>
      <c r="Y341" s="14">
        <v>0.51246667070195195</v>
      </c>
      <c r="Z341" s="14">
        <v>0.42777101033964199</v>
      </c>
      <c r="AA341" s="14">
        <v>0.35751558756455498</v>
      </c>
      <c r="AB341" s="14">
        <v>0.28290476499966399</v>
      </c>
      <c r="AC341" s="14">
        <v>0.33885529975214101</v>
      </c>
      <c r="AD341" s="14">
        <v>0.420948438297296</v>
      </c>
      <c r="AE341" s="14"/>
      <c r="AF341" s="14">
        <v>0.46210092294675997</v>
      </c>
      <c r="AG341" s="14">
        <v>0.37082659379522398</v>
      </c>
      <c r="AH341" s="14">
        <v>0.40383339050185602</v>
      </c>
      <c r="AI341" s="14">
        <v>0.44291063180294599</v>
      </c>
      <c r="AJ341" s="14">
        <v>0.489105428928506</v>
      </c>
      <c r="AK341" s="14"/>
      <c r="AL341" s="14">
        <v>0.41614817774358698</v>
      </c>
      <c r="AM341" s="14">
        <v>0.35793664271345099</v>
      </c>
      <c r="AN341" s="14">
        <v>0.41085020662104199</v>
      </c>
      <c r="AO341" s="14"/>
      <c r="AP341" s="14">
        <v>0.39169598364029601</v>
      </c>
      <c r="AQ341" s="14">
        <v>0.425827794740884</v>
      </c>
      <c r="AR341" s="14"/>
      <c r="AS341" s="14">
        <v>0.38215266534729903</v>
      </c>
      <c r="AT341" s="14">
        <v>0.44588359645901798</v>
      </c>
      <c r="AU341" s="14"/>
      <c r="AV341" s="14">
        <v>0.34064364145126502</v>
      </c>
      <c r="AW341" s="14">
        <v>0.431665608868123</v>
      </c>
      <c r="AX341" s="14"/>
      <c r="AY341" s="14">
        <v>0.40665151121957299</v>
      </c>
      <c r="AZ341" s="14">
        <v>0.447628071651273</v>
      </c>
      <c r="BA341" s="14"/>
      <c r="BB341" s="14">
        <v>0.39629318580027001</v>
      </c>
      <c r="BC341" s="14">
        <v>0.47752493711210098</v>
      </c>
    </row>
    <row r="342" spans="2:55" x14ac:dyDescent="0.35">
      <c r="B342" t="s">
        <v>210</v>
      </c>
      <c r="C342" s="14">
        <v>0.34677739124502999</v>
      </c>
      <c r="D342" s="14">
        <v>0.33227500948866501</v>
      </c>
      <c r="E342" s="14">
        <v>0.35861826703266497</v>
      </c>
      <c r="F342" s="14"/>
      <c r="G342" s="14">
        <v>0.33069117961208799</v>
      </c>
      <c r="H342" s="14">
        <v>0.39263388207083999</v>
      </c>
      <c r="I342" s="14">
        <v>0.33431416714093598</v>
      </c>
      <c r="J342" s="14">
        <v>0.39997971676185501</v>
      </c>
      <c r="K342" s="14">
        <v>0.38530829782591902</v>
      </c>
      <c r="L342" s="14">
        <v>0.26917343209542899</v>
      </c>
      <c r="M342" s="14"/>
      <c r="N342" s="14">
        <v>0.28593776219427602</v>
      </c>
      <c r="O342" s="14">
        <v>0.33861390917905798</v>
      </c>
      <c r="P342" s="14">
        <v>0.35609201005172703</v>
      </c>
      <c r="Q342" s="14">
        <v>0.40381915518634198</v>
      </c>
      <c r="R342" s="14"/>
      <c r="S342" s="14">
        <v>0.44072654208133399</v>
      </c>
      <c r="T342" s="14">
        <v>0.36761348516447701</v>
      </c>
      <c r="U342" s="14">
        <v>0.33595109561952802</v>
      </c>
      <c r="V342" s="14">
        <v>0.35814000298023602</v>
      </c>
      <c r="W342" s="14">
        <v>0.37635428524128201</v>
      </c>
      <c r="X342" s="14">
        <v>0.34351075899760097</v>
      </c>
      <c r="Y342" s="14">
        <v>0.45930141251616502</v>
      </c>
      <c r="Z342" s="14">
        <v>0.35155607342526701</v>
      </c>
      <c r="AA342" s="14">
        <v>0.27379512003380202</v>
      </c>
      <c r="AB342" s="14">
        <v>0.30327398674575701</v>
      </c>
      <c r="AC342" s="14">
        <v>0.26131565728908901</v>
      </c>
      <c r="AD342" s="14">
        <v>6.2941476391345494E-2</v>
      </c>
      <c r="AE342" s="14"/>
      <c r="AF342" s="14">
        <v>0.33412000029426497</v>
      </c>
      <c r="AG342" s="14">
        <v>0.36878983315862901</v>
      </c>
      <c r="AH342" s="14">
        <v>0.21639506613036</v>
      </c>
      <c r="AI342" s="14">
        <v>0.410342961085017</v>
      </c>
      <c r="AJ342" s="14">
        <v>0.47461358557279998</v>
      </c>
      <c r="AK342" s="14"/>
      <c r="AL342" s="14">
        <v>0.34762659216590802</v>
      </c>
      <c r="AM342" s="14">
        <v>0.29970252812124099</v>
      </c>
      <c r="AN342" s="14">
        <v>0.41373852659484001</v>
      </c>
      <c r="AO342" s="14"/>
      <c r="AP342" s="14">
        <v>0.38474049116421799</v>
      </c>
      <c r="AQ342" s="14">
        <v>0.31533691304287798</v>
      </c>
      <c r="AR342" s="14"/>
      <c r="AS342" s="14">
        <v>0.326185920402003</v>
      </c>
      <c r="AT342" s="14">
        <v>0.37241108790204303</v>
      </c>
      <c r="AU342" s="14"/>
      <c r="AV342" s="14">
        <v>0.32145363478293598</v>
      </c>
      <c r="AW342" s="14">
        <v>0.35183018783203501</v>
      </c>
      <c r="AX342" s="14"/>
      <c r="AY342" s="14">
        <v>0.32244266505432501</v>
      </c>
      <c r="AZ342" s="14">
        <v>0.50686478315501204</v>
      </c>
      <c r="BA342" s="14"/>
      <c r="BB342" s="14">
        <v>0.301035021465209</v>
      </c>
      <c r="BC342" s="14">
        <v>0.48777188949913303</v>
      </c>
    </row>
    <row r="343" spans="2:55" x14ac:dyDescent="0.35">
      <c r="B343" t="s">
        <v>211</v>
      </c>
      <c r="C343" s="14">
        <v>0.334393525589751</v>
      </c>
      <c r="D343" s="14">
        <v>0.32286761972205702</v>
      </c>
      <c r="E343" s="14">
        <v>0.34351166706005898</v>
      </c>
      <c r="F343" s="14"/>
      <c r="G343" s="14">
        <v>0.33779013574065903</v>
      </c>
      <c r="H343" s="14">
        <v>0.34424288017448701</v>
      </c>
      <c r="I343" s="14">
        <v>0.34340239548778601</v>
      </c>
      <c r="J343" s="14">
        <v>0.43433589703050701</v>
      </c>
      <c r="K343" s="14">
        <v>0.33734885665778402</v>
      </c>
      <c r="L343" s="14">
        <v>0.235699780096568</v>
      </c>
      <c r="M343" s="14"/>
      <c r="N343" s="14">
        <v>0.25627465714390701</v>
      </c>
      <c r="O343" s="14">
        <v>0.32935449041375697</v>
      </c>
      <c r="P343" s="14">
        <v>0.36045446071713899</v>
      </c>
      <c r="Q343" s="14">
        <v>0.39024150444212402</v>
      </c>
      <c r="R343" s="14"/>
      <c r="S343" s="14">
        <v>0.36020279989758702</v>
      </c>
      <c r="T343" s="14">
        <v>0.356242247327763</v>
      </c>
      <c r="U343" s="14">
        <v>0.31703886547737498</v>
      </c>
      <c r="V343" s="14">
        <v>0.36601567559770198</v>
      </c>
      <c r="W343" s="14">
        <v>0.26975467165054001</v>
      </c>
      <c r="X343" s="14">
        <v>0.40558628922230799</v>
      </c>
      <c r="Y343" s="14">
        <v>0.234122357180931</v>
      </c>
      <c r="Z343" s="14">
        <v>0.265589437675814</v>
      </c>
      <c r="AA343" s="14">
        <v>0.31777221975689601</v>
      </c>
      <c r="AB343" s="14">
        <v>0.382179866489603</v>
      </c>
      <c r="AC343" s="14">
        <v>0.36177183301700599</v>
      </c>
      <c r="AD343" s="14">
        <v>0.27570132238473699</v>
      </c>
      <c r="AE343" s="14"/>
      <c r="AF343" s="14">
        <v>0.30865489904705401</v>
      </c>
      <c r="AG343" s="14">
        <v>0.32636791993977698</v>
      </c>
      <c r="AH343" s="14">
        <v>0.354492513592641</v>
      </c>
      <c r="AI343" s="14">
        <v>0.34556837917106098</v>
      </c>
      <c r="AJ343" s="14">
        <v>0.34272689301702097</v>
      </c>
      <c r="AK343" s="14"/>
      <c r="AL343" s="14">
        <v>0.33267875271092801</v>
      </c>
      <c r="AM343" s="14">
        <v>0.30092141272099099</v>
      </c>
      <c r="AN343" s="14">
        <v>0.41546532619608401</v>
      </c>
      <c r="AO343" s="14"/>
      <c r="AP343" s="14">
        <v>0.31106738771474701</v>
      </c>
      <c r="AQ343" s="14">
        <v>0.35080911262056802</v>
      </c>
      <c r="AR343" s="14"/>
      <c r="AS343" s="14">
        <v>0.30744691223972898</v>
      </c>
      <c r="AT343" s="14">
        <v>0.35562765407408198</v>
      </c>
      <c r="AU343" s="14"/>
      <c r="AV343" s="14">
        <v>0.313443302566977</v>
      </c>
      <c r="AW343" s="14">
        <v>0.34014415320034802</v>
      </c>
      <c r="AX343" s="14"/>
      <c r="AY343" s="14">
        <v>0.30717965448969298</v>
      </c>
      <c r="AZ343" s="14">
        <v>0.44419054852563999</v>
      </c>
      <c r="BA343" s="14"/>
      <c r="BB343" s="14">
        <v>0.30490009146575803</v>
      </c>
      <c r="BC343" s="14">
        <v>0.409815333641596</v>
      </c>
    </row>
    <row r="344" spans="2:55" x14ac:dyDescent="0.35">
      <c r="B344" t="s">
        <v>212</v>
      </c>
      <c r="C344" s="14">
        <v>0.24140501669419501</v>
      </c>
      <c r="D344" s="14">
        <v>0.260358465271815</v>
      </c>
      <c r="E344" s="14">
        <v>0.22470698929986299</v>
      </c>
      <c r="F344" s="14"/>
      <c r="G344" s="14">
        <v>0.18212342254969299</v>
      </c>
      <c r="H344" s="14">
        <v>0.23824390535204901</v>
      </c>
      <c r="I344" s="14">
        <v>0.171476220521739</v>
      </c>
      <c r="J344" s="14">
        <v>0.24853171537503199</v>
      </c>
      <c r="K344" s="14">
        <v>0.28400224065484098</v>
      </c>
      <c r="L344" s="14">
        <v>0.290312535772213</v>
      </c>
      <c r="M344" s="14"/>
      <c r="N344" s="14">
        <v>0.243428026933449</v>
      </c>
      <c r="O344" s="14">
        <v>0.26415955159465598</v>
      </c>
      <c r="P344" s="14">
        <v>0.246954883282924</v>
      </c>
      <c r="Q344" s="14">
        <v>0.213944091206031</v>
      </c>
      <c r="R344" s="14"/>
      <c r="S344" s="14">
        <v>0.19179348798646301</v>
      </c>
      <c r="T344" s="14">
        <v>0.24991737030160299</v>
      </c>
      <c r="U344" s="14">
        <v>0.26182448844669298</v>
      </c>
      <c r="V344" s="14">
        <v>0.21939779633145101</v>
      </c>
      <c r="W344" s="14">
        <v>0.14769632103861399</v>
      </c>
      <c r="X344" s="14">
        <v>0.28423115385783998</v>
      </c>
      <c r="Y344" s="14">
        <v>0.31918755963537898</v>
      </c>
      <c r="Z344" s="14">
        <v>0.237710003725986</v>
      </c>
      <c r="AA344" s="14">
        <v>0.22891166035733701</v>
      </c>
      <c r="AB344" s="14">
        <v>0.26528634278507601</v>
      </c>
      <c r="AC344" s="14">
        <v>0.27039455109745197</v>
      </c>
      <c r="AD344" s="14">
        <v>0.20894615364739899</v>
      </c>
      <c r="AE344" s="14"/>
      <c r="AF344" s="14">
        <v>0.31721696492916801</v>
      </c>
      <c r="AG344" s="14">
        <v>0.210259633644512</v>
      </c>
      <c r="AH344" s="14">
        <v>0.30397419770678602</v>
      </c>
      <c r="AI344" s="14">
        <v>0.29192768028680699</v>
      </c>
      <c r="AJ344" s="14">
        <v>0.193334558724476</v>
      </c>
      <c r="AK344" s="14"/>
      <c r="AL344" s="14">
        <v>0.24908861549679001</v>
      </c>
      <c r="AM344" s="14">
        <v>0.18989973079802799</v>
      </c>
      <c r="AN344" s="14">
        <v>0.217193742751739</v>
      </c>
      <c r="AO344" s="14"/>
      <c r="AP344" s="14">
        <v>0.235634976118277</v>
      </c>
      <c r="AQ344" s="14">
        <v>0.24658601088846899</v>
      </c>
      <c r="AR344" s="14"/>
      <c r="AS344" s="14">
        <v>0.25052398364748402</v>
      </c>
      <c r="AT344" s="14">
        <v>0.23126567080091001</v>
      </c>
      <c r="AU344" s="14"/>
      <c r="AV344" s="14">
        <v>0.23768688401740001</v>
      </c>
      <c r="AW344" s="14">
        <v>0.24576002116429099</v>
      </c>
      <c r="AX344" s="14"/>
      <c r="AY344" s="14">
        <v>0.243609239782038</v>
      </c>
      <c r="AZ344" s="14">
        <v>0.222845232069804</v>
      </c>
      <c r="BA344" s="14"/>
      <c r="BB344" s="14">
        <v>0.27215238426133598</v>
      </c>
      <c r="BC344" s="14">
        <v>0.17880649990330999</v>
      </c>
    </row>
    <row r="345" spans="2:55" x14ac:dyDescent="0.35">
      <c r="B345" t="s">
        <v>213</v>
      </c>
      <c r="C345" s="14">
        <v>0.138475468011207</v>
      </c>
      <c r="D345" s="14">
        <v>0.12599291720774</v>
      </c>
      <c r="E345" s="14">
        <v>0.15006674158069699</v>
      </c>
      <c r="F345" s="14"/>
      <c r="G345" s="14">
        <v>0.28259825377748898</v>
      </c>
      <c r="H345" s="14">
        <v>0.160078720403102</v>
      </c>
      <c r="I345" s="14">
        <v>0.13234919988317501</v>
      </c>
      <c r="J345" s="14">
        <v>0.165030467210035</v>
      </c>
      <c r="K345" s="14">
        <v>8.4022245386016506E-2</v>
      </c>
      <c r="L345" s="14">
        <v>7.3620022398473095E-2</v>
      </c>
      <c r="M345" s="14"/>
      <c r="N345" s="14">
        <v>0.118414654983651</v>
      </c>
      <c r="O345" s="14">
        <v>0.12918960709251001</v>
      </c>
      <c r="P345" s="14">
        <v>0.15839564159608499</v>
      </c>
      <c r="Q345" s="14">
        <v>0.14964687213462499</v>
      </c>
      <c r="R345" s="14"/>
      <c r="S345" s="14">
        <v>0.14621397401265299</v>
      </c>
      <c r="T345" s="14">
        <v>0.14955778408078901</v>
      </c>
      <c r="U345" s="14">
        <v>5.6237672215152697E-2</v>
      </c>
      <c r="V345" s="14">
        <v>0.134735715233296</v>
      </c>
      <c r="W345" s="14">
        <v>0.191740842911028</v>
      </c>
      <c r="X345" s="14">
        <v>0.14548535164633999</v>
      </c>
      <c r="Y345" s="14">
        <v>0.10845533039159599</v>
      </c>
      <c r="Z345" s="14">
        <v>0.193510027888186</v>
      </c>
      <c r="AA345" s="14">
        <v>0.14161454105686699</v>
      </c>
      <c r="AB345" s="14">
        <v>0.186607112947691</v>
      </c>
      <c r="AC345" s="14">
        <v>0.100244092583494</v>
      </c>
      <c r="AD345" s="14">
        <v>5.3427018287834097E-2</v>
      </c>
      <c r="AE345" s="14"/>
      <c r="AF345" s="14">
        <v>8.1505014731957801E-2</v>
      </c>
      <c r="AG345" s="14">
        <v>0.158882994507307</v>
      </c>
      <c r="AH345" s="14">
        <v>7.6098086695917402E-2</v>
      </c>
      <c r="AI345" s="14">
        <v>0.16666088496984599</v>
      </c>
      <c r="AJ345" s="14">
        <v>0.20396983573609201</v>
      </c>
      <c r="AK345" s="14"/>
      <c r="AL345" s="14">
        <v>0.13497293342320901</v>
      </c>
      <c r="AM345" s="14">
        <v>0.21438743153706699</v>
      </c>
      <c r="AN345" s="14">
        <v>6.1278696074102398E-2</v>
      </c>
      <c r="AO345" s="14"/>
      <c r="AP345" s="14">
        <v>0.119932548188909</v>
      </c>
      <c r="AQ345" s="14">
        <v>0.150947249368138</v>
      </c>
      <c r="AR345" s="14"/>
      <c r="AS345" s="14">
        <v>0.128929648126137</v>
      </c>
      <c r="AT345" s="14">
        <v>0.15152223108017501</v>
      </c>
      <c r="AU345" s="14"/>
      <c r="AV345" s="14">
        <v>0.13701250468851101</v>
      </c>
      <c r="AW345" s="14">
        <v>0.13788991590913499</v>
      </c>
      <c r="AX345" s="14"/>
      <c r="AY345" s="14">
        <v>0.13488281146028</v>
      </c>
      <c r="AZ345" s="14">
        <v>0.16663410767751299</v>
      </c>
      <c r="BA345" s="14"/>
      <c r="BB345" s="14">
        <v>0.12598424400410199</v>
      </c>
      <c r="BC345" s="14">
        <v>0.19146092102756099</v>
      </c>
    </row>
    <row r="346" spans="2:55" x14ac:dyDescent="0.35">
      <c r="B346" t="s">
        <v>214</v>
      </c>
      <c r="C346" s="14">
        <v>0.132329246840727</v>
      </c>
      <c r="D346" s="14">
        <v>0.132299831090501</v>
      </c>
      <c r="E346" s="14">
        <v>0.132620211188508</v>
      </c>
      <c r="F346" s="14"/>
      <c r="G346" s="14">
        <v>0.218375268086557</v>
      </c>
      <c r="H346" s="14">
        <v>0.101186905613053</v>
      </c>
      <c r="I346" s="14">
        <v>0.120698866667845</v>
      </c>
      <c r="J346" s="14">
        <v>0.12672138563079</v>
      </c>
      <c r="K346" s="14">
        <v>0.104783842984599</v>
      </c>
      <c r="L346" s="14">
        <v>0.13772998187247901</v>
      </c>
      <c r="M346" s="14"/>
      <c r="N346" s="14">
        <v>0.12652947569902401</v>
      </c>
      <c r="O346" s="14">
        <v>0.14477428315593299</v>
      </c>
      <c r="P346" s="14">
        <v>0.116966022603301</v>
      </c>
      <c r="Q346" s="14">
        <v>0.13898638734547</v>
      </c>
      <c r="R346" s="14"/>
      <c r="S346" s="14">
        <v>0.12301631595186199</v>
      </c>
      <c r="T346" s="14">
        <v>0.123107657938272</v>
      </c>
      <c r="U346" s="14">
        <v>8.4282569542556099E-2</v>
      </c>
      <c r="V346" s="14">
        <v>0.18688963211506501</v>
      </c>
      <c r="W346" s="14">
        <v>0.111235013190648</v>
      </c>
      <c r="X346" s="14">
        <v>0.21676148653486901</v>
      </c>
      <c r="Y346" s="14">
        <v>9.17889424475999E-2</v>
      </c>
      <c r="Z346" s="14">
        <v>7.0380185197956496E-2</v>
      </c>
      <c r="AA346" s="14">
        <v>0.11458489995285601</v>
      </c>
      <c r="AB346" s="14">
        <v>0.12675740758259799</v>
      </c>
      <c r="AC346" s="14">
        <v>0.154794776040483</v>
      </c>
      <c r="AD346" s="14">
        <v>0.20252615774018801</v>
      </c>
      <c r="AE346" s="14"/>
      <c r="AF346" s="14">
        <v>0.102933799154179</v>
      </c>
      <c r="AG346" s="14">
        <v>0.150673381762644</v>
      </c>
      <c r="AH346" s="14">
        <v>0.11529793795290599</v>
      </c>
      <c r="AI346" s="14">
        <v>0.169942242033914</v>
      </c>
      <c r="AJ346" s="14">
        <v>0.142013949116226</v>
      </c>
      <c r="AK346" s="14"/>
      <c r="AL346" s="14">
        <v>0.11612937333031</v>
      </c>
      <c r="AM346" s="14">
        <v>0.27010411337587897</v>
      </c>
      <c r="AN346" s="14">
        <v>0.13426800370133801</v>
      </c>
      <c r="AO346" s="14"/>
      <c r="AP346" s="14">
        <v>0.113614235237478</v>
      </c>
      <c r="AQ346" s="14">
        <v>0.14821328864684599</v>
      </c>
      <c r="AR346" s="14"/>
      <c r="AS346" s="14">
        <v>0.12955370731451701</v>
      </c>
      <c r="AT346" s="14">
        <v>0.13861175437822101</v>
      </c>
      <c r="AU346" s="14"/>
      <c r="AV346" s="14">
        <v>0.18893727975105801</v>
      </c>
      <c r="AW346" s="14">
        <v>0.119284412684561</v>
      </c>
      <c r="AX346" s="14"/>
      <c r="AY346" s="14">
        <v>0.12597712848523801</v>
      </c>
      <c r="AZ346" s="14">
        <v>0.16334570457700201</v>
      </c>
      <c r="BA346" s="14"/>
      <c r="BB346" s="14">
        <v>0.13230185054030899</v>
      </c>
      <c r="BC346" s="14">
        <v>0.17563410124272499</v>
      </c>
    </row>
    <row r="347" spans="2:55" x14ac:dyDescent="0.35">
      <c r="B347" t="s">
        <v>215</v>
      </c>
      <c r="C347" s="14">
        <v>0.12626372903660199</v>
      </c>
      <c r="D347" s="14">
        <v>0.118064452764489</v>
      </c>
      <c r="E347" s="14">
        <v>0.13394807608163301</v>
      </c>
      <c r="F347" s="14"/>
      <c r="G347" s="14">
        <v>0.13533334298247801</v>
      </c>
      <c r="H347" s="14">
        <v>0.148255273269355</v>
      </c>
      <c r="I347" s="14">
        <v>0.14460645064819899</v>
      </c>
      <c r="J347" s="14">
        <v>0.122621882913147</v>
      </c>
      <c r="K347" s="14">
        <v>0.111193625732808</v>
      </c>
      <c r="L347" s="14">
        <v>0.10941247480602299</v>
      </c>
      <c r="M347" s="14"/>
      <c r="N347" s="14">
        <v>0.14003360226932601</v>
      </c>
      <c r="O347" s="14">
        <v>0.110000364418245</v>
      </c>
      <c r="P347" s="14">
        <v>0.12253384186274099</v>
      </c>
      <c r="Q347" s="14">
        <v>0.13284282074126999</v>
      </c>
      <c r="R347" s="14"/>
      <c r="S347" s="14">
        <v>0.104725642198317</v>
      </c>
      <c r="T347" s="14">
        <v>0.118951264410516</v>
      </c>
      <c r="U347" s="14">
        <v>0.112670273434729</v>
      </c>
      <c r="V347" s="14">
        <v>0.13511053195121001</v>
      </c>
      <c r="W347" s="14">
        <v>0.183039814710099</v>
      </c>
      <c r="X347" s="14">
        <v>0.134684984951944</v>
      </c>
      <c r="Y347" s="14">
        <v>7.8464869219116704E-2</v>
      </c>
      <c r="Z347" s="14">
        <v>0.141161186698256</v>
      </c>
      <c r="AA347" s="14">
        <v>9.6536158324109098E-2</v>
      </c>
      <c r="AB347" s="14">
        <v>0.14111018370831099</v>
      </c>
      <c r="AC347" s="14">
        <v>0.20392179651672199</v>
      </c>
      <c r="AD347" s="14">
        <v>0.11546051488876399</v>
      </c>
      <c r="AE347" s="14"/>
      <c r="AF347" s="14">
        <v>0.14666912528762799</v>
      </c>
      <c r="AG347" s="14">
        <v>0.12338417620695299</v>
      </c>
      <c r="AH347" s="14">
        <v>0.101321455873395</v>
      </c>
      <c r="AI347" s="14">
        <v>0.13429420163648401</v>
      </c>
      <c r="AJ347" s="14">
        <v>0.185416627976909</v>
      </c>
      <c r="AK347" s="14"/>
      <c r="AL347" s="14">
        <v>0.125199471747867</v>
      </c>
      <c r="AM347" s="14">
        <v>0.15580037700605401</v>
      </c>
      <c r="AN347" s="14">
        <v>9.1918820185585601E-2</v>
      </c>
      <c r="AO347" s="14"/>
      <c r="AP347" s="14">
        <v>0.105645833241724</v>
      </c>
      <c r="AQ347" s="14">
        <v>0.14467600673613501</v>
      </c>
      <c r="AR347" s="14"/>
      <c r="AS347" s="14">
        <v>0.123026696327209</v>
      </c>
      <c r="AT347" s="14">
        <v>0.133657318974362</v>
      </c>
      <c r="AU347" s="14"/>
      <c r="AV347" s="14">
        <v>0.15995385048496399</v>
      </c>
      <c r="AW347" s="14">
        <v>0.11788975560817801</v>
      </c>
      <c r="AX347" s="14"/>
      <c r="AY347" s="14">
        <v>0.119062632552692</v>
      </c>
      <c r="AZ347" s="14">
        <v>0.17560140682068501</v>
      </c>
      <c r="BA347" s="14"/>
      <c r="BB347" s="14">
        <v>0.113362746099225</v>
      </c>
      <c r="BC347" s="14">
        <v>0.182409458722574</v>
      </c>
    </row>
    <row r="348" spans="2:55" x14ac:dyDescent="0.35">
      <c r="B348" t="s">
        <v>216</v>
      </c>
      <c r="C348" s="14">
        <v>0.102314971348892</v>
      </c>
      <c r="D348" s="14">
        <v>0.11096283365844301</v>
      </c>
      <c r="E348" s="14">
        <v>9.4680546855466494E-2</v>
      </c>
      <c r="F348" s="14"/>
      <c r="G348" s="14">
        <v>0.107158991887396</v>
      </c>
      <c r="H348" s="14">
        <v>0.117462350932774</v>
      </c>
      <c r="I348" s="14">
        <v>0.105856471479953</v>
      </c>
      <c r="J348" s="14">
        <v>0.12677871858352499</v>
      </c>
      <c r="K348" s="14">
        <v>0.128818374483368</v>
      </c>
      <c r="L348" s="14">
        <v>5.07888154590799E-2</v>
      </c>
      <c r="M348" s="14"/>
      <c r="N348" s="14">
        <v>9.8882379451869604E-2</v>
      </c>
      <c r="O348" s="14">
        <v>0.11301681909775201</v>
      </c>
      <c r="P348" s="14">
        <v>9.3793576721618394E-2</v>
      </c>
      <c r="Q348" s="14">
        <v>0.102661218871567</v>
      </c>
      <c r="R348" s="14"/>
      <c r="S348" s="14">
        <v>0.13756025104743599</v>
      </c>
      <c r="T348" s="14">
        <v>0.119299533856388</v>
      </c>
      <c r="U348" s="14">
        <v>9.6117838562635505E-2</v>
      </c>
      <c r="V348" s="14">
        <v>9.51099006033303E-2</v>
      </c>
      <c r="W348" s="14">
        <v>8.2272821582288796E-2</v>
      </c>
      <c r="X348" s="14">
        <v>8.49350949042217E-2</v>
      </c>
      <c r="Y348" s="14">
        <v>7.3554495830172095E-2</v>
      </c>
      <c r="Z348" s="14">
        <v>4.4374780595057402E-2</v>
      </c>
      <c r="AA348" s="14">
        <v>0.119916296829313</v>
      </c>
      <c r="AB348" s="14">
        <v>0.124682156423368</v>
      </c>
      <c r="AC348" s="14">
        <v>8.4347191042646694E-2</v>
      </c>
      <c r="AD348" s="14">
        <v>9.3578952622379294E-2</v>
      </c>
      <c r="AE348" s="14"/>
      <c r="AF348" s="14">
        <v>8.2110474483197707E-2</v>
      </c>
      <c r="AG348" s="14">
        <v>0.13396973368821</v>
      </c>
      <c r="AH348" s="14">
        <v>0.120856028756788</v>
      </c>
      <c r="AI348" s="14">
        <v>0.107035139752463</v>
      </c>
      <c r="AJ348" s="14">
        <v>7.3990627629273498E-2</v>
      </c>
      <c r="AK348" s="14"/>
      <c r="AL348" s="14">
        <v>8.7777461938077297E-2</v>
      </c>
      <c r="AM348" s="14">
        <v>0.20093558034058201</v>
      </c>
      <c r="AN348" s="14">
        <v>0.14615150269789701</v>
      </c>
      <c r="AO348" s="14"/>
      <c r="AP348" s="14">
        <v>7.8514208311154604E-2</v>
      </c>
      <c r="AQ348" s="14">
        <v>0.124896817479578</v>
      </c>
      <c r="AR348" s="14"/>
      <c r="AS348" s="14">
        <v>0.122672500607425</v>
      </c>
      <c r="AT348" s="14">
        <v>8.0442421585002893E-2</v>
      </c>
      <c r="AU348" s="14"/>
      <c r="AV348" s="14">
        <v>0.11533204768722501</v>
      </c>
      <c r="AW348" s="14">
        <v>9.9111598581898094E-2</v>
      </c>
      <c r="AX348" s="14"/>
      <c r="AY348" s="14">
        <v>0.10364191719485499</v>
      </c>
      <c r="AZ348" s="14">
        <v>0.15091192792605701</v>
      </c>
      <c r="BA348" s="14"/>
      <c r="BB348" s="14">
        <v>0.102634078781495</v>
      </c>
      <c r="BC348" s="14">
        <v>0.10610455182645501</v>
      </c>
    </row>
    <row r="349" spans="2:55" x14ac:dyDescent="0.35">
      <c r="B349" t="s">
        <v>184</v>
      </c>
      <c r="C349" s="14">
        <v>3.8692119443007503E-2</v>
      </c>
      <c r="D349" s="14">
        <v>3.69794232439071E-2</v>
      </c>
      <c r="E349" s="14">
        <v>4.0321857287802798E-2</v>
      </c>
      <c r="F349" s="14"/>
      <c r="G349" s="14">
        <v>1.04382854444566E-2</v>
      </c>
      <c r="H349" s="14">
        <v>0</v>
      </c>
      <c r="I349" s="14">
        <v>5.2537119859762102E-2</v>
      </c>
      <c r="J349" s="14">
        <v>3.6130617174829502E-2</v>
      </c>
      <c r="K349" s="14">
        <v>6.2019380389070601E-2</v>
      </c>
      <c r="L349" s="14">
        <v>4.9774842495571403E-2</v>
      </c>
      <c r="M349" s="14"/>
      <c r="N349" s="14">
        <v>4.2411715763771902E-2</v>
      </c>
      <c r="O349" s="14">
        <v>4.80574683508697E-2</v>
      </c>
      <c r="P349" s="14">
        <v>4.5468806514979303E-2</v>
      </c>
      <c r="Q349" s="14">
        <v>2.07776501482826E-2</v>
      </c>
      <c r="R349" s="14"/>
      <c r="S349" s="14">
        <v>2.36461512911833E-2</v>
      </c>
      <c r="T349" s="14">
        <v>7.5007037615524602E-2</v>
      </c>
      <c r="U349" s="14">
        <v>7.2575741098211799E-2</v>
      </c>
      <c r="V349" s="14">
        <v>3.4374039934015999E-2</v>
      </c>
      <c r="W349" s="14">
        <v>2.0872571970328699E-2</v>
      </c>
      <c r="X349" s="14">
        <v>1.6773572058578701E-2</v>
      </c>
      <c r="Y349" s="14">
        <v>4.7360751258372899E-2</v>
      </c>
      <c r="Z349" s="14">
        <v>0</v>
      </c>
      <c r="AA349" s="14">
        <v>3.9548209685433898E-2</v>
      </c>
      <c r="AB349" s="14">
        <v>5.3849025441353698E-2</v>
      </c>
      <c r="AC349" s="14">
        <v>0</v>
      </c>
      <c r="AD349" s="14">
        <v>0</v>
      </c>
      <c r="AE349" s="14"/>
      <c r="AF349" s="14">
        <v>5.2303373265614503E-2</v>
      </c>
      <c r="AG349" s="14">
        <v>3.9833851523789002E-2</v>
      </c>
      <c r="AH349" s="14">
        <v>2.42669402942398E-2</v>
      </c>
      <c r="AI349" s="14">
        <v>6.2279975346553801E-2</v>
      </c>
      <c r="AJ349" s="14">
        <v>4.8893590998173697E-2</v>
      </c>
      <c r="AK349" s="14"/>
      <c r="AL349" s="14">
        <v>3.6458218346226402E-2</v>
      </c>
      <c r="AM349" s="14">
        <v>1.24579639384412E-2</v>
      </c>
      <c r="AN349" s="14">
        <v>0.115075707816504</v>
      </c>
      <c r="AO349" s="14"/>
      <c r="AP349" s="14">
        <v>3.1130018443525899E-2</v>
      </c>
      <c r="AQ349" s="14">
        <v>4.6030353777536601E-2</v>
      </c>
      <c r="AR349" s="14"/>
      <c r="AS349" s="14">
        <v>3.3933806852063798E-2</v>
      </c>
      <c r="AT349" s="14">
        <v>4.52644589293714E-2</v>
      </c>
      <c r="AU349" s="14"/>
      <c r="AV349" s="14">
        <v>3.2491791278269601E-2</v>
      </c>
      <c r="AW349" s="14">
        <v>4.1294436356042803E-2</v>
      </c>
      <c r="AX349" s="14"/>
      <c r="AY349" s="14">
        <v>3.13288533946042E-2</v>
      </c>
      <c r="AZ349" s="14">
        <v>3.6289694230420597E-2</v>
      </c>
      <c r="BA349" s="14"/>
      <c r="BB349" s="14">
        <v>4.0288504219537002E-2</v>
      </c>
      <c r="BC349" s="14">
        <v>2.54661045708631E-2</v>
      </c>
    </row>
    <row r="350" spans="2:55" x14ac:dyDescent="0.35">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row>
    <row r="351" spans="2:55" x14ac:dyDescent="0.35">
      <c r="B351" s="6" t="s">
        <v>278</v>
      </c>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row>
    <row r="352" spans="2:55" x14ac:dyDescent="0.35">
      <c r="B352" s="21" t="s">
        <v>82</v>
      </c>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row>
    <row r="353" spans="2:55" x14ac:dyDescent="0.35">
      <c r="B353" t="s">
        <v>71</v>
      </c>
      <c r="C353" s="14">
        <v>1.8947729117629701E-2</v>
      </c>
      <c r="D353" s="14">
        <v>2.46265564901521E-2</v>
      </c>
      <c r="E353" s="14">
        <v>1.3458273400525699E-2</v>
      </c>
      <c r="F353" s="14"/>
      <c r="G353" s="14">
        <v>5.8545924857577598E-2</v>
      </c>
      <c r="H353" s="14">
        <v>2.1045878756993999E-2</v>
      </c>
      <c r="I353" s="14">
        <v>1.09930502683711E-2</v>
      </c>
      <c r="J353" s="14">
        <v>3.36037385023544E-3</v>
      </c>
      <c r="K353" s="14">
        <v>1.54326868264794E-2</v>
      </c>
      <c r="L353" s="14">
        <v>1.2529096461463799E-2</v>
      </c>
      <c r="M353" s="14"/>
      <c r="N353" s="14">
        <v>1.9895838143142001E-2</v>
      </c>
      <c r="O353" s="14">
        <v>1.0532692676160599E-2</v>
      </c>
      <c r="P353" s="14">
        <v>2.5298447116277701E-2</v>
      </c>
      <c r="Q353" s="14">
        <v>2.1243980447854801E-2</v>
      </c>
      <c r="R353" s="14"/>
      <c r="S353" s="14">
        <v>2.47055128999463E-2</v>
      </c>
      <c r="T353" s="14">
        <v>2.40640383115415E-2</v>
      </c>
      <c r="U353" s="14">
        <v>4.9680044888736003E-3</v>
      </c>
      <c r="V353" s="14">
        <v>3.5684670957211999E-2</v>
      </c>
      <c r="W353" s="14">
        <v>4.0763777149609402E-2</v>
      </c>
      <c r="X353" s="14">
        <v>9.1960402901293207E-3</v>
      </c>
      <c r="Y353" s="14">
        <v>2.51948504654202E-2</v>
      </c>
      <c r="Z353" s="14">
        <v>1.1352161550523E-2</v>
      </c>
      <c r="AA353" s="14">
        <v>8.00945564160516E-3</v>
      </c>
      <c r="AB353" s="14">
        <v>5.3110425780451996E-3</v>
      </c>
      <c r="AC353" s="14">
        <v>1.0113780378942099E-2</v>
      </c>
      <c r="AD353" s="14">
        <v>2.4599138863932099E-2</v>
      </c>
      <c r="AE353" s="14"/>
      <c r="AF353" s="14">
        <v>1.8627108145479E-2</v>
      </c>
      <c r="AG353" s="14">
        <v>2.3888446776155502E-2</v>
      </c>
      <c r="AH353" s="14">
        <v>1.96433681665289E-2</v>
      </c>
      <c r="AI353" s="14">
        <v>1.16503518401853E-2</v>
      </c>
      <c r="AJ353" s="14">
        <v>1.88521505047318E-2</v>
      </c>
      <c r="AK353" s="14"/>
      <c r="AL353" s="14">
        <v>1.2008575960577099E-2</v>
      </c>
      <c r="AM353" s="14">
        <v>8.5992562379717793E-2</v>
      </c>
      <c r="AN353" s="14">
        <v>0</v>
      </c>
      <c r="AO353" s="14"/>
      <c r="AP353" s="14">
        <v>2.2141597787352502E-2</v>
      </c>
      <c r="AQ353" s="14">
        <v>1.6868294213903599E-2</v>
      </c>
      <c r="AR353" s="14"/>
      <c r="AS353" s="14">
        <v>1.90070716794053E-2</v>
      </c>
      <c r="AT353" s="14">
        <v>2.0230740024798299E-2</v>
      </c>
      <c r="AU353" s="14"/>
      <c r="AV353" s="14">
        <v>3.6627205957591502E-2</v>
      </c>
      <c r="AW353" s="14">
        <v>1.22942078084272E-2</v>
      </c>
      <c r="AX353" s="14"/>
      <c r="AY353" s="14">
        <v>2.1930312881770699E-2</v>
      </c>
      <c r="AZ353" s="14">
        <v>1.6463162618902499E-2</v>
      </c>
      <c r="BA353" s="14"/>
      <c r="BB353" s="14">
        <v>2.14930606075809E-2</v>
      </c>
      <c r="BC353" s="14">
        <v>7.5488218172676501E-3</v>
      </c>
    </row>
    <row r="354" spans="2:55" x14ac:dyDescent="0.35">
      <c r="B354" t="s">
        <v>72</v>
      </c>
      <c r="C354" s="14">
        <v>7.8706695977249996E-2</v>
      </c>
      <c r="D354" s="14">
        <v>9.4345346624175805E-2</v>
      </c>
      <c r="E354" s="14">
        <v>6.27283496631829E-2</v>
      </c>
      <c r="F354" s="14"/>
      <c r="G354" s="14">
        <v>0.146065110484394</v>
      </c>
      <c r="H354" s="14">
        <v>0.13172767890956399</v>
      </c>
      <c r="I354" s="14">
        <v>0.10864494839994999</v>
      </c>
      <c r="J354" s="14">
        <v>3.95930078163493E-2</v>
      </c>
      <c r="K354" s="14">
        <v>4.0976705545980797E-2</v>
      </c>
      <c r="L354" s="14">
        <v>2.3498947763457199E-2</v>
      </c>
      <c r="M354" s="14"/>
      <c r="N354" s="14">
        <v>7.6007199071201695E-2</v>
      </c>
      <c r="O354" s="14">
        <v>8.7496652329533103E-2</v>
      </c>
      <c r="P354" s="14">
        <v>8.4375338811992398E-2</v>
      </c>
      <c r="Q354" s="14">
        <v>6.8126112078031306E-2</v>
      </c>
      <c r="R354" s="14"/>
      <c r="S354" s="14">
        <v>0.11751284365919799</v>
      </c>
      <c r="T354" s="14">
        <v>7.0197845274413306E-2</v>
      </c>
      <c r="U354" s="14">
        <v>3.2678420684179602E-2</v>
      </c>
      <c r="V354" s="14">
        <v>6.9822095717194305E-2</v>
      </c>
      <c r="W354" s="14">
        <v>5.2761056634062699E-2</v>
      </c>
      <c r="X354" s="14">
        <v>6.1536829656686901E-2</v>
      </c>
      <c r="Y354" s="14">
        <v>4.5020801510918702E-2</v>
      </c>
      <c r="Z354" s="14">
        <v>0.11423340125015501</v>
      </c>
      <c r="AA354" s="14">
        <v>0.114269871438377</v>
      </c>
      <c r="AB354" s="14">
        <v>6.9389548929455494E-2</v>
      </c>
      <c r="AC354" s="14">
        <v>6.6780461318534601E-2</v>
      </c>
      <c r="AD354" s="14">
        <v>0.15439431113246199</v>
      </c>
      <c r="AE354" s="14"/>
      <c r="AF354" s="14">
        <v>5.9202821803416003E-2</v>
      </c>
      <c r="AG354" s="14">
        <v>0.10822235357763201</v>
      </c>
      <c r="AH354" s="14">
        <v>5.5871605786574102E-2</v>
      </c>
      <c r="AI354" s="14">
        <v>6.7150099480407205E-2</v>
      </c>
      <c r="AJ354" s="14">
        <v>0.113370497972208</v>
      </c>
      <c r="AK354" s="14"/>
      <c r="AL354" s="14">
        <v>5.5534405253444399E-2</v>
      </c>
      <c r="AM354" s="14">
        <v>0.29982344544845901</v>
      </c>
      <c r="AN354" s="14">
        <v>2.0334306847928099E-2</v>
      </c>
      <c r="AO354" s="14"/>
      <c r="AP354" s="14">
        <v>7.22137774388322E-2</v>
      </c>
      <c r="AQ354" s="14">
        <v>7.9811196385049701E-2</v>
      </c>
      <c r="AR354" s="14"/>
      <c r="AS354" s="14">
        <v>8.48539202249535E-2</v>
      </c>
      <c r="AT354" s="14">
        <v>6.4647158286621001E-2</v>
      </c>
      <c r="AU354" s="14"/>
      <c r="AV354" s="14">
        <v>0.111717689867136</v>
      </c>
      <c r="AW354" s="14">
        <v>6.6985265443862602E-2</v>
      </c>
      <c r="AX354" s="14"/>
      <c r="AY354" s="14">
        <v>8.3995317394583602E-2</v>
      </c>
      <c r="AZ354" s="14">
        <v>9.0101769417079203E-2</v>
      </c>
      <c r="BA354" s="14"/>
      <c r="BB354" s="14">
        <v>7.7155379504359994E-2</v>
      </c>
      <c r="BC354" s="14">
        <v>7.6116466116298506E-2</v>
      </c>
    </row>
    <row r="355" spans="2:55" x14ac:dyDescent="0.35">
      <c r="B355" t="s">
        <v>73</v>
      </c>
      <c r="C355" s="14">
        <v>0.118731046434466</v>
      </c>
      <c r="D355" s="14">
        <v>0.112480019345319</v>
      </c>
      <c r="E355" s="14">
        <v>0.12518444450840199</v>
      </c>
      <c r="F355" s="14"/>
      <c r="G355" s="14">
        <v>0.116627790166925</v>
      </c>
      <c r="H355" s="14">
        <v>0.15800962102952301</v>
      </c>
      <c r="I355" s="14">
        <v>0.12396748367978</v>
      </c>
      <c r="J355" s="14">
        <v>0.10798187529869301</v>
      </c>
      <c r="K355" s="14">
        <v>0.114955242238725</v>
      </c>
      <c r="L355" s="14">
        <v>9.4988657422690498E-2</v>
      </c>
      <c r="M355" s="14"/>
      <c r="N355" s="14">
        <v>0.137054264856695</v>
      </c>
      <c r="O355" s="14">
        <v>9.55566737360906E-2</v>
      </c>
      <c r="P355" s="14">
        <v>0.122143321976107</v>
      </c>
      <c r="Q355" s="14">
        <v>0.11886091336935101</v>
      </c>
      <c r="R355" s="14"/>
      <c r="S355" s="14">
        <v>0.16640896995242199</v>
      </c>
      <c r="T355" s="14">
        <v>0.106000668230958</v>
      </c>
      <c r="U355" s="14">
        <v>0.104953773048621</v>
      </c>
      <c r="V355" s="14">
        <v>6.2333916183640398E-2</v>
      </c>
      <c r="W355" s="14">
        <v>0.147547464909809</v>
      </c>
      <c r="X355" s="14">
        <v>0.130286499729311</v>
      </c>
      <c r="Y355" s="14">
        <v>8.64556531819827E-2</v>
      </c>
      <c r="Z355" s="14">
        <v>0.14422137324435799</v>
      </c>
      <c r="AA355" s="14">
        <v>0.122949643118182</v>
      </c>
      <c r="AB355" s="14">
        <v>9.7170519861909305E-2</v>
      </c>
      <c r="AC355" s="14">
        <v>0.102663494100612</v>
      </c>
      <c r="AD355" s="14">
        <v>0.182458697368067</v>
      </c>
      <c r="AE355" s="14"/>
      <c r="AF355" s="14">
        <v>9.1233400423258101E-2</v>
      </c>
      <c r="AG355" s="14">
        <v>0.13173456342894499</v>
      </c>
      <c r="AH355" s="14">
        <v>0.159535800092935</v>
      </c>
      <c r="AI355" s="14">
        <v>0.141017174808625</v>
      </c>
      <c r="AJ355" s="14">
        <v>0.153145804092154</v>
      </c>
      <c r="AK355" s="14"/>
      <c r="AL355" s="14">
        <v>9.9078625804234294E-2</v>
      </c>
      <c r="AM355" s="14">
        <v>0.30973018651495199</v>
      </c>
      <c r="AN355" s="14">
        <v>6.3085470344024494E-2</v>
      </c>
      <c r="AO355" s="14"/>
      <c r="AP355" s="14">
        <v>8.8884050941849202E-2</v>
      </c>
      <c r="AQ355" s="14">
        <v>0.143303977410115</v>
      </c>
      <c r="AR355" s="14"/>
      <c r="AS355" s="14">
        <v>0.125005591802028</v>
      </c>
      <c r="AT355" s="14">
        <v>0.105499310742243</v>
      </c>
      <c r="AU355" s="14"/>
      <c r="AV355" s="14">
        <v>0.15168725950248699</v>
      </c>
      <c r="AW355" s="14">
        <v>0.107181825396469</v>
      </c>
      <c r="AX355" s="14"/>
      <c r="AY355" s="14">
        <v>0.12254141875999799</v>
      </c>
      <c r="AZ355" s="14">
        <v>0.11946291514997</v>
      </c>
      <c r="BA355" s="14"/>
      <c r="BB355" s="14">
        <v>0.123296416491338</v>
      </c>
      <c r="BC355" s="14">
        <v>0.11630690857690699</v>
      </c>
    </row>
    <row r="356" spans="2:55" x14ac:dyDescent="0.35">
      <c r="B356" t="s">
        <v>74</v>
      </c>
      <c r="C356" s="14">
        <v>0.18265783163046001</v>
      </c>
      <c r="D356" s="14">
        <v>0.17619913408667601</v>
      </c>
      <c r="E356" s="14">
        <v>0.18950215832717801</v>
      </c>
      <c r="F356" s="14"/>
      <c r="G356" s="14">
        <v>0.251064658842791</v>
      </c>
      <c r="H356" s="14">
        <v>0.19354800114135101</v>
      </c>
      <c r="I356" s="14">
        <v>0.20006160401512199</v>
      </c>
      <c r="J356" s="14">
        <v>0.179910217052237</v>
      </c>
      <c r="K356" s="14">
        <v>0.169815726766266</v>
      </c>
      <c r="L356" s="14">
        <v>0.125159005332835</v>
      </c>
      <c r="M356" s="14"/>
      <c r="N356" s="14">
        <v>0.18329556339571801</v>
      </c>
      <c r="O356" s="14">
        <v>0.18685423240302201</v>
      </c>
      <c r="P356" s="14">
        <v>0.195665768436661</v>
      </c>
      <c r="Q356" s="14">
        <v>0.16569820901663401</v>
      </c>
      <c r="R356" s="14"/>
      <c r="S356" s="14">
        <v>0.203200830094794</v>
      </c>
      <c r="T356" s="14">
        <v>0.15549804725380001</v>
      </c>
      <c r="U356" s="14">
        <v>0.16689009784446299</v>
      </c>
      <c r="V356" s="14">
        <v>0.16325890344514399</v>
      </c>
      <c r="W356" s="14">
        <v>0.14334802071605099</v>
      </c>
      <c r="X356" s="14">
        <v>0.236496395690038</v>
      </c>
      <c r="Y356" s="14">
        <v>0.13624155007144101</v>
      </c>
      <c r="Z356" s="14">
        <v>0.18589448846366399</v>
      </c>
      <c r="AA356" s="14">
        <v>0.204624521919581</v>
      </c>
      <c r="AB356" s="14">
        <v>0.24092004716719301</v>
      </c>
      <c r="AC356" s="14">
        <v>0.175144434424435</v>
      </c>
      <c r="AD356" s="14">
        <v>0.112531433778651</v>
      </c>
      <c r="AE356" s="14"/>
      <c r="AF356" s="14">
        <v>0.214709519635784</v>
      </c>
      <c r="AG356" s="14">
        <v>0.19674022925049101</v>
      </c>
      <c r="AH356" s="14">
        <v>0.14264943314980899</v>
      </c>
      <c r="AI356" s="14">
        <v>0.15554346329121299</v>
      </c>
      <c r="AJ356" s="14">
        <v>0.19351979829249899</v>
      </c>
      <c r="AK356" s="14"/>
      <c r="AL356" s="14">
        <v>0.19043083312349399</v>
      </c>
      <c r="AM356" s="14">
        <v>0.18499645714912999</v>
      </c>
      <c r="AN356" s="14">
        <v>6.6857875187677704E-2</v>
      </c>
      <c r="AO356" s="14"/>
      <c r="AP356" s="14">
        <v>0.14854053464415901</v>
      </c>
      <c r="AQ356" s="14">
        <v>0.210194269674608</v>
      </c>
      <c r="AR356" s="14"/>
      <c r="AS356" s="14">
        <v>0.173123766667483</v>
      </c>
      <c r="AT356" s="14">
        <v>0.191598403147546</v>
      </c>
      <c r="AU356" s="14"/>
      <c r="AV356" s="14">
        <v>0.227093324626119</v>
      </c>
      <c r="AW356" s="14">
        <v>0.16823636931615499</v>
      </c>
      <c r="AX356" s="14"/>
      <c r="AY356" s="14">
        <v>0.183509653416773</v>
      </c>
      <c r="AZ356" s="14">
        <v>0.13269155689691201</v>
      </c>
      <c r="BA356" s="14"/>
      <c r="BB356" s="14">
        <v>0.176710945871349</v>
      </c>
      <c r="BC356" s="14">
        <v>0.16916735343639</v>
      </c>
    </row>
    <row r="357" spans="2:55" x14ac:dyDescent="0.35">
      <c r="B357" t="s">
        <v>75</v>
      </c>
      <c r="C357" s="14">
        <v>0.211774832105213</v>
      </c>
      <c r="D357" s="14">
        <v>0.195061386328929</v>
      </c>
      <c r="E357" s="14">
        <v>0.22871833744883099</v>
      </c>
      <c r="F357" s="14"/>
      <c r="G357" s="14">
        <v>0.15717391021876601</v>
      </c>
      <c r="H357" s="14">
        <v>0.18202879135490299</v>
      </c>
      <c r="I357" s="14">
        <v>0.18718607138065901</v>
      </c>
      <c r="J357" s="14">
        <v>0.258804961145359</v>
      </c>
      <c r="K357" s="14">
        <v>0.22731278859882001</v>
      </c>
      <c r="L357" s="14">
        <v>0.24358249087280301</v>
      </c>
      <c r="M357" s="14"/>
      <c r="N357" s="14">
        <v>0.212635940428621</v>
      </c>
      <c r="O357" s="14">
        <v>0.203305091405827</v>
      </c>
      <c r="P357" s="14">
        <v>0.228218149745223</v>
      </c>
      <c r="Q357" s="14">
        <v>0.20688665218017499</v>
      </c>
      <c r="R357" s="14"/>
      <c r="S357" s="14">
        <v>0.19887907884384501</v>
      </c>
      <c r="T357" s="14">
        <v>0.20887030030286999</v>
      </c>
      <c r="U357" s="14">
        <v>0.22213426076839901</v>
      </c>
      <c r="V357" s="14">
        <v>0.22777195695347799</v>
      </c>
      <c r="W357" s="14">
        <v>0.21982147631123999</v>
      </c>
      <c r="X357" s="14">
        <v>0.17886942449854901</v>
      </c>
      <c r="Y357" s="14">
        <v>0.261974569464834</v>
      </c>
      <c r="Z357" s="14">
        <v>0.18468687640412901</v>
      </c>
      <c r="AA357" s="14">
        <v>0.213671602850252</v>
      </c>
      <c r="AB357" s="14">
        <v>0.23600003859975899</v>
      </c>
      <c r="AC357" s="14">
        <v>0.212479258795743</v>
      </c>
      <c r="AD357" s="14">
        <v>0.11156330962326901</v>
      </c>
      <c r="AE357" s="14"/>
      <c r="AF357" s="14">
        <v>0.20299167735943299</v>
      </c>
      <c r="AG357" s="14">
        <v>0.21125825492616099</v>
      </c>
      <c r="AH357" s="14">
        <v>0.215139605117043</v>
      </c>
      <c r="AI357" s="14">
        <v>0.24806659729283201</v>
      </c>
      <c r="AJ357" s="14">
        <v>0.17795662516987701</v>
      </c>
      <c r="AK357" s="14"/>
      <c r="AL357" s="14">
        <v>0.24027859435218199</v>
      </c>
      <c r="AM357" s="14">
        <v>5.2282406768634E-2</v>
      </c>
      <c r="AN357" s="14">
        <v>8.4518827655003903E-2</v>
      </c>
      <c r="AO357" s="14"/>
      <c r="AP357" s="14">
        <v>0.18128048657142001</v>
      </c>
      <c r="AQ357" s="14">
        <v>0.24074204121854501</v>
      </c>
      <c r="AR357" s="14"/>
      <c r="AS357" s="14">
        <v>0.19934359633094501</v>
      </c>
      <c r="AT357" s="14">
        <v>0.23471761446927</v>
      </c>
      <c r="AU357" s="14"/>
      <c r="AV357" s="14">
        <v>0.191238913995636</v>
      </c>
      <c r="AW357" s="14">
        <v>0.21931412706244399</v>
      </c>
      <c r="AX357" s="14"/>
      <c r="AY357" s="14">
        <v>0.21142089181416401</v>
      </c>
      <c r="AZ357" s="14">
        <v>0.23905212536113499</v>
      </c>
      <c r="BA357" s="14"/>
      <c r="BB357" s="14">
        <v>0.21179685806109899</v>
      </c>
      <c r="BC357" s="14">
        <v>0.24749963625254801</v>
      </c>
    </row>
    <row r="358" spans="2:55" x14ac:dyDescent="0.35">
      <c r="B358" t="s">
        <v>76</v>
      </c>
      <c r="C358" s="14">
        <v>0.23904526878629001</v>
      </c>
      <c r="D358" s="14">
        <v>0.218637863380094</v>
      </c>
      <c r="E358" s="14">
        <v>0.25767223873337602</v>
      </c>
      <c r="F358" s="14"/>
      <c r="G358" s="14">
        <v>0.17627367110643499</v>
      </c>
      <c r="H358" s="14">
        <v>0.206693127600861</v>
      </c>
      <c r="I358" s="14">
        <v>0.230470804853351</v>
      </c>
      <c r="J358" s="14">
        <v>0.26797327536464</v>
      </c>
      <c r="K358" s="14">
        <v>0.235733728988748</v>
      </c>
      <c r="L358" s="14">
        <v>0.29273976989275702</v>
      </c>
      <c r="M358" s="14"/>
      <c r="N358" s="14">
        <v>0.25412010177001398</v>
      </c>
      <c r="O358" s="14">
        <v>0.25394435082377598</v>
      </c>
      <c r="P358" s="14">
        <v>0.22382317723669201</v>
      </c>
      <c r="Q358" s="14">
        <v>0.22058704557227701</v>
      </c>
      <c r="R358" s="14"/>
      <c r="S358" s="14">
        <v>0.20261132442855201</v>
      </c>
      <c r="T358" s="14">
        <v>0.30697263907510303</v>
      </c>
      <c r="U358" s="14">
        <v>0.295998569804172</v>
      </c>
      <c r="V358" s="14">
        <v>0.26406095752880998</v>
      </c>
      <c r="W358" s="14">
        <v>0.22588475267823899</v>
      </c>
      <c r="X358" s="14">
        <v>0.22421662039380999</v>
      </c>
      <c r="Y358" s="14">
        <v>0.20432629521886</v>
      </c>
      <c r="Z358" s="14">
        <v>0.236478932894507</v>
      </c>
      <c r="AA358" s="14">
        <v>0.20472126545888999</v>
      </c>
      <c r="AB358" s="14">
        <v>0.19633920193822199</v>
      </c>
      <c r="AC358" s="14">
        <v>0.25342963999646101</v>
      </c>
      <c r="AD358" s="14">
        <v>0.28840327736480798</v>
      </c>
      <c r="AE358" s="14"/>
      <c r="AF358" s="14">
        <v>0.240791187204381</v>
      </c>
      <c r="AG358" s="14">
        <v>0.21466123819956801</v>
      </c>
      <c r="AH358" s="14">
        <v>0.286016761940172</v>
      </c>
      <c r="AI358" s="14">
        <v>0.22393455525304801</v>
      </c>
      <c r="AJ358" s="14">
        <v>0.24377910294668401</v>
      </c>
      <c r="AK358" s="14"/>
      <c r="AL358" s="14">
        <v>0.27059967157995402</v>
      </c>
      <c r="AM358" s="14">
        <v>3.50939975232629E-2</v>
      </c>
      <c r="AN358" s="14">
        <v>0.14663253728181799</v>
      </c>
      <c r="AO358" s="14"/>
      <c r="AP358" s="14">
        <v>0.27467019238162399</v>
      </c>
      <c r="AQ358" s="14">
        <v>0.21383695381269499</v>
      </c>
      <c r="AR358" s="14"/>
      <c r="AS358" s="14">
        <v>0.2444741115014</v>
      </c>
      <c r="AT358" s="14">
        <v>0.23817515761035701</v>
      </c>
      <c r="AU358" s="14"/>
      <c r="AV358" s="14">
        <v>0.19949228502753399</v>
      </c>
      <c r="AW358" s="14">
        <v>0.25261665870732403</v>
      </c>
      <c r="AX358" s="14"/>
      <c r="AY358" s="14">
        <v>0.23396973991596701</v>
      </c>
      <c r="AZ358" s="14">
        <v>0.246124435120708</v>
      </c>
      <c r="BA358" s="14"/>
      <c r="BB358" s="14">
        <v>0.241254458127722</v>
      </c>
      <c r="BC358" s="14">
        <v>0.28103150993182802</v>
      </c>
    </row>
    <row r="359" spans="2:55" x14ac:dyDescent="0.35">
      <c r="B359" t="s">
        <v>77</v>
      </c>
      <c r="C359" s="14">
        <v>3.8648179025665703E-2</v>
      </c>
      <c r="D359" s="14">
        <v>4.21204911469946E-2</v>
      </c>
      <c r="E359" s="14">
        <v>3.5371306427291201E-2</v>
      </c>
      <c r="F359" s="14"/>
      <c r="G359" s="14">
        <v>2.0958302414083099E-2</v>
      </c>
      <c r="H359" s="14">
        <v>2.3182431823586199E-2</v>
      </c>
      <c r="I359" s="14">
        <v>2.83249181635493E-2</v>
      </c>
      <c r="J359" s="14">
        <v>2.88677285488157E-2</v>
      </c>
      <c r="K359" s="14">
        <v>6.3511476395437305E-2</v>
      </c>
      <c r="L359" s="14">
        <v>6.2690591730455505E-2</v>
      </c>
      <c r="M359" s="14"/>
      <c r="N359" s="14">
        <v>4.4497863118619897E-2</v>
      </c>
      <c r="O359" s="14">
        <v>3.9591823090426498E-2</v>
      </c>
      <c r="P359" s="14">
        <v>3.8794548957171701E-2</v>
      </c>
      <c r="Q359" s="14">
        <v>2.9610092793851499E-2</v>
      </c>
      <c r="R359" s="14"/>
      <c r="S359" s="14">
        <v>2.7999633968510001E-2</v>
      </c>
      <c r="T359" s="14">
        <v>3.06499697764697E-2</v>
      </c>
      <c r="U359" s="14">
        <v>4.2404898837437997E-2</v>
      </c>
      <c r="V359" s="14">
        <v>4.1401836082406399E-2</v>
      </c>
      <c r="W359" s="14">
        <v>2.5760121218167301E-2</v>
      </c>
      <c r="X359" s="14">
        <v>4.5068025778144498E-2</v>
      </c>
      <c r="Y359" s="14">
        <v>8.3470590964858205E-2</v>
      </c>
      <c r="Z359" s="14">
        <v>3.1813195800813203E-2</v>
      </c>
      <c r="AA359" s="14">
        <v>1.5994844889049099E-2</v>
      </c>
      <c r="AB359" s="14">
        <v>6.3074494015841906E-2</v>
      </c>
      <c r="AC359" s="14">
        <v>2.8419595877833399E-2</v>
      </c>
      <c r="AD359" s="14">
        <v>3.2516332127941201E-2</v>
      </c>
      <c r="AE359" s="14"/>
      <c r="AF359" s="14">
        <v>5.43345931252057E-2</v>
      </c>
      <c r="AG359" s="14">
        <v>3.2194398631322799E-2</v>
      </c>
      <c r="AH359" s="14">
        <v>2.0684132510366299E-2</v>
      </c>
      <c r="AI359" s="14">
        <v>3.4639444173619402E-2</v>
      </c>
      <c r="AJ359" s="14">
        <v>3.9484424259658597E-2</v>
      </c>
      <c r="AK359" s="14"/>
      <c r="AL359" s="14">
        <v>4.33207674113694E-2</v>
      </c>
      <c r="AM359" s="14">
        <v>6.0549808421922298E-3</v>
      </c>
      <c r="AN359" s="14">
        <v>2.9196165582458002E-2</v>
      </c>
      <c r="AO359" s="14"/>
      <c r="AP359" s="14">
        <v>5.1422269655251998E-2</v>
      </c>
      <c r="AQ359" s="14">
        <v>2.7201787719975699E-2</v>
      </c>
      <c r="AR359" s="14"/>
      <c r="AS359" s="14">
        <v>3.8051696600005902E-2</v>
      </c>
      <c r="AT359" s="14">
        <v>3.5810186403293497E-2</v>
      </c>
      <c r="AU359" s="14"/>
      <c r="AV359" s="14">
        <v>1.5603842703627699E-2</v>
      </c>
      <c r="AW359" s="14">
        <v>4.6796879767379701E-2</v>
      </c>
      <c r="AX359" s="14"/>
      <c r="AY359" s="14">
        <v>3.8522150008355099E-2</v>
      </c>
      <c r="AZ359" s="14">
        <v>3.0929407871485699E-2</v>
      </c>
      <c r="BA359" s="14"/>
      <c r="BB359" s="14">
        <v>3.7812484557713001E-2</v>
      </c>
      <c r="BC359" s="14">
        <v>2.1305335689979599E-2</v>
      </c>
    </row>
    <row r="360" spans="2:55" x14ac:dyDescent="0.35">
      <c r="B360" t="s">
        <v>78</v>
      </c>
      <c r="C360" s="14">
        <v>7.5111226160078107E-2</v>
      </c>
      <c r="D360" s="14">
        <v>9.5371247558985003E-2</v>
      </c>
      <c r="E360" s="14">
        <v>5.5548925200334803E-2</v>
      </c>
      <c r="F360" s="14"/>
      <c r="G360" s="14">
        <v>3.6626840861199703E-2</v>
      </c>
      <c r="H360" s="14">
        <v>6.2704275001474394E-2</v>
      </c>
      <c r="I360" s="14">
        <v>8.23722522897989E-2</v>
      </c>
      <c r="J360" s="14">
        <v>6.5346932911738501E-2</v>
      </c>
      <c r="K360" s="14">
        <v>0.10718543644817401</v>
      </c>
      <c r="L360" s="14">
        <v>9.1259673359016996E-2</v>
      </c>
      <c r="M360" s="14"/>
      <c r="N360" s="14">
        <v>5.11635852982135E-2</v>
      </c>
      <c r="O360" s="14">
        <v>7.9969659674435103E-2</v>
      </c>
      <c r="P360" s="14">
        <v>6.0993829542744203E-2</v>
      </c>
      <c r="Q360" s="14">
        <v>0.108914292699811</v>
      </c>
      <c r="R360" s="14"/>
      <c r="S360" s="14">
        <v>4.0775750439106202E-2</v>
      </c>
      <c r="T360" s="14">
        <v>6.4989949552150303E-2</v>
      </c>
      <c r="U360" s="14">
        <v>9.1257387453737807E-2</v>
      </c>
      <c r="V360" s="14">
        <v>8.4970062774808897E-2</v>
      </c>
      <c r="W360" s="14">
        <v>9.8976824239685596E-2</v>
      </c>
      <c r="X360" s="14">
        <v>7.8964780600556103E-2</v>
      </c>
      <c r="Y360" s="14">
        <v>0.10686237484554</v>
      </c>
      <c r="Z360" s="14">
        <v>6.76722268787599E-2</v>
      </c>
      <c r="AA360" s="14">
        <v>6.8769300041549894E-2</v>
      </c>
      <c r="AB360" s="14">
        <v>5.2861020891508799E-2</v>
      </c>
      <c r="AC360" s="14">
        <v>0.111608924061458</v>
      </c>
      <c r="AD360" s="14">
        <v>9.35334997408694E-2</v>
      </c>
      <c r="AE360" s="14"/>
      <c r="AF360" s="14">
        <v>8.7011123549835603E-2</v>
      </c>
      <c r="AG360" s="14">
        <v>6.8092842196484801E-2</v>
      </c>
      <c r="AH360" s="14">
        <v>6.8747851524428694E-2</v>
      </c>
      <c r="AI360" s="14">
        <v>7.2836308585397802E-2</v>
      </c>
      <c r="AJ360" s="14">
        <v>4.0535746761745303E-2</v>
      </c>
      <c r="AK360" s="14"/>
      <c r="AL360" s="14">
        <v>7.1660750389723804E-2</v>
      </c>
      <c r="AM360" s="14">
        <v>2.6025963373652101E-2</v>
      </c>
      <c r="AN360" s="14">
        <v>0.21153146011869001</v>
      </c>
      <c r="AO360" s="14"/>
      <c r="AP360" s="14">
        <v>0.10364598511190901</v>
      </c>
      <c r="AQ360" s="14">
        <v>5.0193273195305699E-2</v>
      </c>
      <c r="AR360" s="14"/>
      <c r="AS360" s="14">
        <v>7.7879393485005804E-2</v>
      </c>
      <c r="AT360" s="14">
        <v>7.4236642232075906E-2</v>
      </c>
      <c r="AU360" s="14"/>
      <c r="AV360" s="14">
        <v>5.6610352959218999E-2</v>
      </c>
      <c r="AW360" s="14">
        <v>8.2855775905867499E-2</v>
      </c>
      <c r="AX360" s="14"/>
      <c r="AY360" s="14">
        <v>7.2658358077400606E-2</v>
      </c>
      <c r="AZ360" s="14">
        <v>7.3541340530020899E-2</v>
      </c>
      <c r="BA360" s="14"/>
      <c r="BB360" s="14">
        <v>7.2454683787568697E-2</v>
      </c>
      <c r="BC360" s="14">
        <v>5.2113274145565401E-2</v>
      </c>
    </row>
    <row r="361" spans="2:55" x14ac:dyDescent="0.35">
      <c r="B361" t="s">
        <v>276</v>
      </c>
      <c r="C361" s="14">
        <v>3.6377190762946703E-2</v>
      </c>
      <c r="D361" s="14">
        <v>4.11579550386749E-2</v>
      </c>
      <c r="E361" s="14">
        <v>3.1815966290878898E-2</v>
      </c>
      <c r="F361" s="14"/>
      <c r="G361" s="14">
        <v>3.6663791047827798E-2</v>
      </c>
      <c r="H361" s="14">
        <v>2.1060194381743599E-2</v>
      </c>
      <c r="I361" s="14">
        <v>2.7978866949418799E-2</v>
      </c>
      <c r="J361" s="14">
        <v>4.81616280119316E-2</v>
      </c>
      <c r="K361" s="14">
        <v>2.50762081913691E-2</v>
      </c>
      <c r="L361" s="14">
        <v>5.3551767164521202E-2</v>
      </c>
      <c r="M361" s="14"/>
      <c r="N361" s="14">
        <v>2.1329643917773301E-2</v>
      </c>
      <c r="O361" s="14">
        <v>4.2748823860729403E-2</v>
      </c>
      <c r="P361" s="14">
        <v>2.0687418177131298E-2</v>
      </c>
      <c r="Q361" s="14">
        <v>6.0072701842014201E-2</v>
      </c>
      <c r="R361" s="14"/>
      <c r="S361" s="14">
        <v>1.7906055713626599E-2</v>
      </c>
      <c r="T361" s="14">
        <v>3.27565422226948E-2</v>
      </c>
      <c r="U361" s="14">
        <v>3.8714587070115297E-2</v>
      </c>
      <c r="V361" s="14">
        <v>5.06956003573064E-2</v>
      </c>
      <c r="W361" s="14">
        <v>4.5136506143135399E-2</v>
      </c>
      <c r="X361" s="14">
        <v>3.5365383362774498E-2</v>
      </c>
      <c r="Y361" s="14">
        <v>5.0453314276144801E-2</v>
      </c>
      <c r="Z361" s="14">
        <v>2.3647343513090401E-2</v>
      </c>
      <c r="AA361" s="14">
        <v>4.6989494642514597E-2</v>
      </c>
      <c r="AB361" s="14">
        <v>3.8934086018065403E-2</v>
      </c>
      <c r="AC361" s="14">
        <v>3.9360411045980898E-2</v>
      </c>
      <c r="AD361" s="14">
        <v>0</v>
      </c>
      <c r="AE361" s="14"/>
      <c r="AF361" s="14">
        <v>3.1098568753207802E-2</v>
      </c>
      <c r="AG361" s="14">
        <v>1.32076730132388E-2</v>
      </c>
      <c r="AH361" s="14">
        <v>3.1711441712143601E-2</v>
      </c>
      <c r="AI361" s="14">
        <v>4.5162005274672401E-2</v>
      </c>
      <c r="AJ361" s="14">
        <v>1.93558500004424E-2</v>
      </c>
      <c r="AK361" s="14"/>
      <c r="AL361" s="14">
        <v>1.7087776125021201E-2</v>
      </c>
      <c r="AM361" s="14">
        <v>0</v>
      </c>
      <c r="AN361" s="14">
        <v>0.37784335698240001</v>
      </c>
      <c r="AO361" s="14"/>
      <c r="AP361" s="14">
        <v>5.7201105467602403E-2</v>
      </c>
      <c r="AQ361" s="14">
        <v>1.7848206369802399E-2</v>
      </c>
      <c r="AR361" s="14"/>
      <c r="AS361" s="14">
        <v>3.8260851708773198E-2</v>
      </c>
      <c r="AT361" s="14">
        <v>3.5084787083795997E-2</v>
      </c>
      <c r="AU361" s="14"/>
      <c r="AV361" s="14">
        <v>9.9291253606496304E-3</v>
      </c>
      <c r="AW361" s="14">
        <v>4.3718890592070202E-2</v>
      </c>
      <c r="AX361" s="14"/>
      <c r="AY361" s="14">
        <v>3.1452157730987501E-2</v>
      </c>
      <c r="AZ361" s="14">
        <v>5.16332870337868E-2</v>
      </c>
      <c r="BA361" s="14"/>
      <c r="BB361" s="14">
        <v>3.8025712991268897E-2</v>
      </c>
      <c r="BC361" s="14">
        <v>2.8910694033215799E-2</v>
      </c>
    </row>
    <row r="362" spans="2:55" x14ac:dyDescent="0.35">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c r="AQ362" s="14"/>
      <c r="AR362" s="14"/>
      <c r="AS362" s="14"/>
      <c r="AT362" s="14"/>
      <c r="AU362" s="14"/>
      <c r="AV362" s="14"/>
      <c r="AW362" s="14"/>
      <c r="AX362" s="14"/>
      <c r="AY362" s="14"/>
      <c r="AZ362" s="14"/>
      <c r="BA362" s="14"/>
      <c r="BB362" s="14"/>
      <c r="BC362" s="14"/>
    </row>
    <row r="363" spans="2:55" x14ac:dyDescent="0.35">
      <c r="B363" s="6" t="s">
        <v>279</v>
      </c>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c r="AQ363" s="14"/>
      <c r="AR363" s="14"/>
      <c r="AS363" s="14"/>
      <c r="AT363" s="14"/>
      <c r="AU363" s="14"/>
      <c r="AV363" s="14"/>
      <c r="AW363" s="14"/>
      <c r="AX363" s="14"/>
      <c r="AY363" s="14"/>
      <c r="AZ363" s="14"/>
      <c r="BA363" s="14"/>
      <c r="BB363" s="14"/>
      <c r="BC363" s="14"/>
    </row>
    <row r="364" spans="2:55" x14ac:dyDescent="0.35">
      <c r="B364" s="21" t="s">
        <v>82</v>
      </c>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c r="AQ364" s="14"/>
      <c r="AR364" s="14"/>
      <c r="AS364" s="14"/>
      <c r="AT364" s="14"/>
      <c r="AU364" s="14"/>
      <c r="AV364" s="14"/>
      <c r="AW364" s="14"/>
      <c r="AX364" s="14"/>
      <c r="AY364" s="14"/>
      <c r="AZ364" s="14"/>
      <c r="BA364" s="14"/>
      <c r="BB364" s="14"/>
      <c r="BC364" s="14"/>
    </row>
    <row r="365" spans="2:55" x14ac:dyDescent="0.35">
      <c r="B365" t="s">
        <v>71</v>
      </c>
      <c r="C365" s="14">
        <v>2.00896905030091E-2</v>
      </c>
      <c r="D365" s="14">
        <v>2.3407973179690299E-2</v>
      </c>
      <c r="E365" s="14">
        <v>1.69086036704706E-2</v>
      </c>
      <c r="F365" s="14"/>
      <c r="G365" s="14">
        <v>3.1040532979164301E-2</v>
      </c>
      <c r="H365" s="14">
        <v>3.53817224525418E-2</v>
      </c>
      <c r="I365" s="14">
        <v>2.0547221017160399E-2</v>
      </c>
      <c r="J365" s="14">
        <v>1.11309362919856E-2</v>
      </c>
      <c r="K365" s="14">
        <v>1.18915622859325E-2</v>
      </c>
      <c r="L365" s="14">
        <v>1.27392199206997E-2</v>
      </c>
      <c r="M365" s="14"/>
      <c r="N365" s="14">
        <v>2.8040441778662498E-2</v>
      </c>
      <c r="O365" s="14">
        <v>1.31966055996105E-2</v>
      </c>
      <c r="P365" s="14">
        <v>2.2702228244020201E-2</v>
      </c>
      <c r="Q365" s="14">
        <v>1.6537886412119802E-2</v>
      </c>
      <c r="R365" s="14"/>
      <c r="S365" s="14">
        <v>2.7073936464988801E-2</v>
      </c>
      <c r="T365" s="14">
        <v>2.3862158873184099E-2</v>
      </c>
      <c r="U365" s="14">
        <v>9.0728513447271095E-3</v>
      </c>
      <c r="V365" s="14">
        <v>2.0034799140508801E-2</v>
      </c>
      <c r="W365" s="14">
        <v>2.54983235802285E-2</v>
      </c>
      <c r="X365" s="14">
        <v>2.0450360739049499E-2</v>
      </c>
      <c r="Y365" s="14">
        <v>1.4892794514905799E-2</v>
      </c>
      <c r="Z365" s="14">
        <v>0</v>
      </c>
      <c r="AA365" s="14">
        <v>2.9209567509568699E-2</v>
      </c>
      <c r="AB365" s="14">
        <v>1.0964343250734299E-2</v>
      </c>
      <c r="AC365" s="14">
        <v>1.19148754571878E-2</v>
      </c>
      <c r="AD365" s="14">
        <v>3.5095139080653703E-2</v>
      </c>
      <c r="AE365" s="14"/>
      <c r="AF365" s="14">
        <v>1.6557542913927199E-2</v>
      </c>
      <c r="AG365" s="14">
        <v>2.6098562165977699E-2</v>
      </c>
      <c r="AH365" s="14">
        <v>2.0298054938973398E-2</v>
      </c>
      <c r="AI365" s="14">
        <v>2.2890011246129799E-2</v>
      </c>
      <c r="AJ365" s="14">
        <v>3.9650844273785797E-2</v>
      </c>
      <c r="AK365" s="14"/>
      <c r="AL365" s="14">
        <v>1.4285904980225601E-2</v>
      </c>
      <c r="AM365" s="14">
        <v>7.5524820544258103E-2</v>
      </c>
      <c r="AN365" s="14">
        <v>5.3745573813352597E-3</v>
      </c>
      <c r="AO365" s="14"/>
      <c r="AP365" s="14">
        <v>1.27257480804199E-2</v>
      </c>
      <c r="AQ365" s="14">
        <v>2.4838657638505301E-2</v>
      </c>
      <c r="AR365" s="14"/>
      <c r="AS365" s="14">
        <v>2.1770493346531899E-2</v>
      </c>
      <c r="AT365" s="14">
        <v>1.9028728397478201E-2</v>
      </c>
      <c r="AU365" s="14"/>
      <c r="AV365" s="14">
        <v>3.9948077770495097E-2</v>
      </c>
      <c r="AW365" s="14">
        <v>1.3358918117100001E-2</v>
      </c>
      <c r="AX365" s="14"/>
      <c r="AY365" s="14">
        <v>2.31541878061415E-2</v>
      </c>
      <c r="AZ365" s="14">
        <v>1.39252317476363E-2</v>
      </c>
      <c r="BA365" s="14"/>
      <c r="BB365" s="14">
        <v>2.4351168370025201E-2</v>
      </c>
      <c r="BC365" s="14">
        <v>6.9896832242533702E-3</v>
      </c>
    </row>
    <row r="366" spans="2:55" x14ac:dyDescent="0.35">
      <c r="B366" t="s">
        <v>72</v>
      </c>
      <c r="C366" s="14">
        <v>0.107118092380923</v>
      </c>
      <c r="D366" s="14">
        <v>0.13152408203323099</v>
      </c>
      <c r="E366" s="14">
        <v>8.3601565691631796E-2</v>
      </c>
      <c r="F366" s="14"/>
      <c r="G366" s="14">
        <v>0.18712397151461699</v>
      </c>
      <c r="H366" s="14">
        <v>0.17385518818192899</v>
      </c>
      <c r="I366" s="14">
        <v>7.8865830572583603E-2</v>
      </c>
      <c r="J366" s="14">
        <v>5.4878274236715298E-2</v>
      </c>
      <c r="K366" s="14">
        <v>8.9670148055872007E-2</v>
      </c>
      <c r="L366" s="14">
        <v>7.67156933524651E-2</v>
      </c>
      <c r="M366" s="14"/>
      <c r="N366" s="14">
        <v>0.14303384731573601</v>
      </c>
      <c r="O366" s="14">
        <v>9.9842731528363898E-2</v>
      </c>
      <c r="P366" s="14">
        <v>0.109971210686165</v>
      </c>
      <c r="Q366" s="14">
        <v>7.2325538493331301E-2</v>
      </c>
      <c r="R366" s="14"/>
      <c r="S366" s="14">
        <v>0.15434633474176501</v>
      </c>
      <c r="T366" s="14">
        <v>8.2932217764824706E-2</v>
      </c>
      <c r="U366" s="14">
        <v>7.6687508507803204E-2</v>
      </c>
      <c r="V366" s="14">
        <v>7.3551882264986407E-2</v>
      </c>
      <c r="W366" s="14">
        <v>7.1600158150316701E-2</v>
      </c>
      <c r="X366" s="14">
        <v>0.16269869723274</v>
      </c>
      <c r="Y366" s="14">
        <v>6.1633515334032399E-2</v>
      </c>
      <c r="Z366" s="14">
        <v>8.3792577461916498E-2</v>
      </c>
      <c r="AA366" s="14">
        <v>0.17224583562698501</v>
      </c>
      <c r="AB366" s="14">
        <v>4.9110171941503397E-2</v>
      </c>
      <c r="AC366" s="14">
        <v>9.4775465410995796E-2</v>
      </c>
      <c r="AD366" s="14">
        <v>0.19643365076886199</v>
      </c>
      <c r="AE366" s="14"/>
      <c r="AF366" s="14">
        <v>0.10728564038857399</v>
      </c>
      <c r="AG366" s="14">
        <v>0.137616305608456</v>
      </c>
      <c r="AH366" s="14">
        <v>9.2456449094658999E-2</v>
      </c>
      <c r="AI366" s="14">
        <v>7.4015407649624998E-2</v>
      </c>
      <c r="AJ366" s="14">
        <v>0.13987678301970199</v>
      </c>
      <c r="AK366" s="14"/>
      <c r="AL366" s="14">
        <v>9.1533067496480894E-2</v>
      </c>
      <c r="AM366" s="14">
        <v>0.25881719889393601</v>
      </c>
      <c r="AN366" s="14">
        <v>6.2581584013191305E-2</v>
      </c>
      <c r="AO366" s="14"/>
      <c r="AP366" s="14">
        <v>9.5457195858869498E-2</v>
      </c>
      <c r="AQ366" s="14">
        <v>0.112593873956</v>
      </c>
      <c r="AR366" s="14"/>
      <c r="AS366" s="14">
        <v>0.117687414877026</v>
      </c>
      <c r="AT366" s="14">
        <v>8.7577623708488095E-2</v>
      </c>
      <c r="AU366" s="14"/>
      <c r="AV366" s="14">
        <v>0.15531290325498801</v>
      </c>
      <c r="AW366" s="14">
        <v>8.7134536161303497E-2</v>
      </c>
      <c r="AX366" s="14"/>
      <c r="AY366" s="14">
        <v>0.124108413504372</v>
      </c>
      <c r="AZ366" s="14">
        <v>9.0003166851922597E-2</v>
      </c>
      <c r="BA366" s="14"/>
      <c r="BB366" s="14">
        <v>0.12234017067540599</v>
      </c>
      <c r="BC366" s="14">
        <v>6.0913129314877003E-2</v>
      </c>
    </row>
    <row r="367" spans="2:55" x14ac:dyDescent="0.35">
      <c r="B367" t="s">
        <v>73</v>
      </c>
      <c r="C367" s="14">
        <v>0.166518836809077</v>
      </c>
      <c r="D367" s="14">
        <v>0.176566715259596</v>
      </c>
      <c r="E367" s="14">
        <v>0.15719744018352499</v>
      </c>
      <c r="F367" s="14"/>
      <c r="G367" s="14">
        <v>0.15556523611635001</v>
      </c>
      <c r="H367" s="14">
        <v>0.19821873105948501</v>
      </c>
      <c r="I367" s="14">
        <v>0.20143586275768199</v>
      </c>
      <c r="J367" s="14">
        <v>0.11071931013396299</v>
      </c>
      <c r="K367" s="14">
        <v>0.15906647567052701</v>
      </c>
      <c r="L367" s="14">
        <v>0.16981072115773199</v>
      </c>
      <c r="M367" s="14"/>
      <c r="N367" s="14">
        <v>0.22458204716876301</v>
      </c>
      <c r="O367" s="14">
        <v>0.138530366557751</v>
      </c>
      <c r="P367" s="14">
        <v>0.17397152960203</v>
      </c>
      <c r="Q367" s="14">
        <v>0.127714923983798</v>
      </c>
      <c r="R367" s="14"/>
      <c r="S367" s="14">
        <v>0.206009965775864</v>
      </c>
      <c r="T367" s="14">
        <v>0.14212204340732301</v>
      </c>
      <c r="U367" s="14">
        <v>0.141979449395532</v>
      </c>
      <c r="V367" s="14">
        <v>0.142442019582009</v>
      </c>
      <c r="W367" s="14">
        <v>0.16841400091241199</v>
      </c>
      <c r="X367" s="14">
        <v>0.12770064769570899</v>
      </c>
      <c r="Y367" s="14">
        <v>0.21002430091834101</v>
      </c>
      <c r="Z367" s="14">
        <v>0.21781429103846101</v>
      </c>
      <c r="AA367" s="14">
        <v>0.15806349740498801</v>
      </c>
      <c r="AB367" s="14">
        <v>0.21458500820051099</v>
      </c>
      <c r="AC367" s="14">
        <v>0.12994183721832001</v>
      </c>
      <c r="AD367" s="14">
        <v>0.101549842449018</v>
      </c>
      <c r="AE367" s="14"/>
      <c r="AF367" s="14">
        <v>0.17442401667899399</v>
      </c>
      <c r="AG367" s="14">
        <v>0.186943124918483</v>
      </c>
      <c r="AH367" s="14">
        <v>0.18871996620053699</v>
      </c>
      <c r="AI367" s="14">
        <v>0.17687605366871001</v>
      </c>
      <c r="AJ367" s="14">
        <v>0.14284493836426401</v>
      </c>
      <c r="AK367" s="14"/>
      <c r="AL367" s="14">
        <v>0.15332529240571499</v>
      </c>
      <c r="AM367" s="14">
        <v>0.29204890323566901</v>
      </c>
      <c r="AN367" s="14">
        <v>0.13393214226293801</v>
      </c>
      <c r="AO367" s="14"/>
      <c r="AP367" s="14">
        <v>0.15020931817385</v>
      </c>
      <c r="AQ367" s="14">
        <v>0.182226701924324</v>
      </c>
      <c r="AR367" s="14"/>
      <c r="AS367" s="14">
        <v>0.16650942026467599</v>
      </c>
      <c r="AT367" s="14">
        <v>0.171272937463084</v>
      </c>
      <c r="AU367" s="14"/>
      <c r="AV367" s="14">
        <v>0.19079866089491401</v>
      </c>
      <c r="AW367" s="14">
        <v>0.16066605844569301</v>
      </c>
      <c r="AX367" s="14"/>
      <c r="AY367" s="14">
        <v>0.175405272342221</v>
      </c>
      <c r="AZ367" s="14">
        <v>0.18852896403024799</v>
      </c>
      <c r="BA367" s="14"/>
      <c r="BB367" s="14">
        <v>0.17800328496961901</v>
      </c>
      <c r="BC367" s="14">
        <v>0.17546536520016601</v>
      </c>
    </row>
    <row r="368" spans="2:55" x14ac:dyDescent="0.35">
      <c r="B368" t="s">
        <v>74</v>
      </c>
      <c r="C368" s="14">
        <v>0.21456148562133001</v>
      </c>
      <c r="D368" s="14">
        <v>0.23476284338797501</v>
      </c>
      <c r="E368" s="14">
        <v>0.193540961798606</v>
      </c>
      <c r="F368" s="14"/>
      <c r="G368" s="14">
        <v>0.316062597418309</v>
      </c>
      <c r="H368" s="14">
        <v>0.240486367711997</v>
      </c>
      <c r="I368" s="14">
        <v>0.24647295005198999</v>
      </c>
      <c r="J368" s="14">
        <v>0.193516874185235</v>
      </c>
      <c r="K368" s="14">
        <v>0.17057813011167999</v>
      </c>
      <c r="L368" s="14">
        <v>0.14682596521334801</v>
      </c>
      <c r="M368" s="14"/>
      <c r="N368" s="14">
        <v>0.220053441191112</v>
      </c>
      <c r="O368" s="14">
        <v>0.21494879381090901</v>
      </c>
      <c r="P368" s="14">
        <v>0.23065944495412299</v>
      </c>
      <c r="Q368" s="14">
        <v>0.19168914290331099</v>
      </c>
      <c r="R368" s="14"/>
      <c r="S368" s="14">
        <v>0.24506733131267</v>
      </c>
      <c r="T368" s="14">
        <v>0.20903035368405701</v>
      </c>
      <c r="U368" s="14">
        <v>0.23300902911428301</v>
      </c>
      <c r="V368" s="14">
        <v>0.18958810924213301</v>
      </c>
      <c r="W368" s="14">
        <v>0.16070799462930799</v>
      </c>
      <c r="X368" s="14">
        <v>0.22267626864089901</v>
      </c>
      <c r="Y368" s="14">
        <v>0.16806549621613601</v>
      </c>
      <c r="Z368" s="14">
        <v>0.26895306647143402</v>
      </c>
      <c r="AA368" s="14">
        <v>0.26511962767319902</v>
      </c>
      <c r="AB368" s="14">
        <v>0.20008779579018601</v>
      </c>
      <c r="AC368" s="14">
        <v>0.211799619571065</v>
      </c>
      <c r="AD368" s="14">
        <v>0.13720696523149001</v>
      </c>
      <c r="AE368" s="14"/>
      <c r="AF368" s="14">
        <v>0.21569916632991401</v>
      </c>
      <c r="AG368" s="14">
        <v>0.23606414308457099</v>
      </c>
      <c r="AH368" s="14">
        <v>0.21706302947804901</v>
      </c>
      <c r="AI368" s="14">
        <v>0.19939166726709701</v>
      </c>
      <c r="AJ368" s="14">
        <v>0.19994190264763601</v>
      </c>
      <c r="AK368" s="14"/>
      <c r="AL368" s="14">
        <v>0.226400323337762</v>
      </c>
      <c r="AM368" s="14">
        <v>0.18321517001086399</v>
      </c>
      <c r="AN368" s="14">
        <v>9.9957488189600097E-2</v>
      </c>
      <c r="AO368" s="14"/>
      <c r="AP368" s="14">
        <v>0.215105667574437</v>
      </c>
      <c r="AQ368" s="14">
        <v>0.21084775690052199</v>
      </c>
      <c r="AR368" s="14"/>
      <c r="AS368" s="14">
        <v>0.22061198777992699</v>
      </c>
      <c r="AT368" s="14">
        <v>0.20299299811632299</v>
      </c>
      <c r="AU368" s="14"/>
      <c r="AV368" s="14">
        <v>0.27026990018345398</v>
      </c>
      <c r="AW368" s="14">
        <v>0.192491660600693</v>
      </c>
      <c r="AX368" s="14"/>
      <c r="AY368" s="14">
        <v>0.226940231029401</v>
      </c>
      <c r="AZ368" s="14">
        <v>0.12133171041032</v>
      </c>
      <c r="BA368" s="14"/>
      <c r="BB368" s="14">
        <v>0.211655546505708</v>
      </c>
      <c r="BC368" s="14">
        <v>0.187248901851192</v>
      </c>
    </row>
    <row r="369" spans="2:55" x14ac:dyDescent="0.35">
      <c r="B369" t="s">
        <v>75</v>
      </c>
      <c r="C369" s="14">
        <v>0.18890680394659901</v>
      </c>
      <c r="D369" s="14">
        <v>0.16706959497073601</v>
      </c>
      <c r="E369" s="14">
        <v>0.210786221975649</v>
      </c>
      <c r="F369" s="14"/>
      <c r="G369" s="14">
        <v>0.15138141310650499</v>
      </c>
      <c r="H369" s="14">
        <v>0.17163507752246701</v>
      </c>
      <c r="I369" s="14">
        <v>0.151074343183629</v>
      </c>
      <c r="J369" s="14">
        <v>0.25047668349482599</v>
      </c>
      <c r="K369" s="14">
        <v>0.192091849502531</v>
      </c>
      <c r="L369" s="14">
        <v>0.20643256595544099</v>
      </c>
      <c r="M369" s="14"/>
      <c r="N369" s="14">
        <v>0.16028236221484099</v>
      </c>
      <c r="O369" s="14">
        <v>0.20047380305912299</v>
      </c>
      <c r="P369" s="14">
        <v>0.21558305103254899</v>
      </c>
      <c r="Q369" s="14">
        <v>0.18584170917183301</v>
      </c>
      <c r="R369" s="14"/>
      <c r="S369" s="14">
        <v>0.17405168208014299</v>
      </c>
      <c r="T369" s="14">
        <v>0.225948897368283</v>
      </c>
      <c r="U369" s="14">
        <v>0.196976232147522</v>
      </c>
      <c r="V369" s="14">
        <v>0.17412472907558699</v>
      </c>
      <c r="W369" s="14">
        <v>0.231431066527646</v>
      </c>
      <c r="X369" s="14">
        <v>0.16205450278622099</v>
      </c>
      <c r="Y369" s="14">
        <v>0.20287440100807499</v>
      </c>
      <c r="Z369" s="14">
        <v>0.17614712482842501</v>
      </c>
      <c r="AA369" s="14">
        <v>0.15639615488884501</v>
      </c>
      <c r="AB369" s="14">
        <v>0.21451346871927399</v>
      </c>
      <c r="AC369" s="14">
        <v>0.17106373157958699</v>
      </c>
      <c r="AD369" s="14">
        <v>0.154354104495454</v>
      </c>
      <c r="AE369" s="14"/>
      <c r="AF369" s="14">
        <v>0.176660704579816</v>
      </c>
      <c r="AG369" s="14">
        <v>0.17287559418819001</v>
      </c>
      <c r="AH369" s="14">
        <v>0.219802363155883</v>
      </c>
      <c r="AI369" s="14">
        <v>0.23015056785574201</v>
      </c>
      <c r="AJ369" s="14">
        <v>0.19185789585956001</v>
      </c>
      <c r="AK369" s="14"/>
      <c r="AL369" s="14">
        <v>0.20115403223175901</v>
      </c>
      <c r="AM369" s="14">
        <v>0.121702760711557</v>
      </c>
      <c r="AN369" s="14">
        <v>0.131883862445555</v>
      </c>
      <c r="AO369" s="14"/>
      <c r="AP369" s="14">
        <v>0.17684949539830799</v>
      </c>
      <c r="AQ369" s="14">
        <v>0.20104899000345999</v>
      </c>
      <c r="AR369" s="14"/>
      <c r="AS369" s="14">
        <v>0.18864283657808301</v>
      </c>
      <c r="AT369" s="14">
        <v>0.194630148497143</v>
      </c>
      <c r="AU369" s="14"/>
      <c r="AV369" s="14">
        <v>0.16308712614071399</v>
      </c>
      <c r="AW369" s="14">
        <v>0.19874878934024401</v>
      </c>
      <c r="AX369" s="14"/>
      <c r="AY369" s="14">
        <v>0.178552541159823</v>
      </c>
      <c r="AZ369" s="14">
        <v>0.17683794985313001</v>
      </c>
      <c r="BA369" s="14"/>
      <c r="BB369" s="14">
        <v>0.189937422332489</v>
      </c>
      <c r="BC369" s="14">
        <v>0.16765503280403399</v>
      </c>
    </row>
    <row r="370" spans="2:55" x14ac:dyDescent="0.35">
      <c r="B370" t="s">
        <v>76</v>
      </c>
      <c r="C370" s="14">
        <v>0.169540524245306</v>
      </c>
      <c r="D370" s="14">
        <v>0.14441495145028899</v>
      </c>
      <c r="E370" s="14">
        <v>0.19355675043078299</v>
      </c>
      <c r="F370" s="14"/>
      <c r="G370" s="14">
        <v>0.102320540018429</v>
      </c>
      <c r="H370" s="14">
        <v>0.13323937893085</v>
      </c>
      <c r="I370" s="14">
        <v>0.20729925574467301</v>
      </c>
      <c r="J370" s="14">
        <v>0.22432793385578301</v>
      </c>
      <c r="K370" s="14">
        <v>0.19291772016174299</v>
      </c>
      <c r="L370" s="14">
        <v>0.15278279214129201</v>
      </c>
      <c r="M370" s="14"/>
      <c r="N370" s="14">
        <v>0.12808834852696599</v>
      </c>
      <c r="O370" s="14">
        <v>0.209422875159894</v>
      </c>
      <c r="P370" s="14">
        <v>0.14951816249448799</v>
      </c>
      <c r="Q370" s="14">
        <v>0.19176340272954401</v>
      </c>
      <c r="R370" s="14"/>
      <c r="S370" s="14">
        <v>9.1361709216508394E-2</v>
      </c>
      <c r="T370" s="14">
        <v>0.16916052024866399</v>
      </c>
      <c r="U370" s="14">
        <v>0.22087668824061299</v>
      </c>
      <c r="V370" s="14">
        <v>0.233638432492763</v>
      </c>
      <c r="W370" s="14">
        <v>0.18270485818482701</v>
      </c>
      <c r="X370" s="14">
        <v>0.190817247256621</v>
      </c>
      <c r="Y370" s="14">
        <v>0.22175954662657599</v>
      </c>
      <c r="Z370" s="14">
        <v>0.155432043908554</v>
      </c>
      <c r="AA370" s="14">
        <v>0.124455073673936</v>
      </c>
      <c r="AB370" s="14">
        <v>0.102230144700781</v>
      </c>
      <c r="AC370" s="14">
        <v>0.19322645261240701</v>
      </c>
      <c r="AD370" s="14">
        <v>0.31869761469810198</v>
      </c>
      <c r="AE370" s="14"/>
      <c r="AF370" s="14">
        <v>0.135456002877993</v>
      </c>
      <c r="AG370" s="14">
        <v>0.15511622439009601</v>
      </c>
      <c r="AH370" s="14">
        <v>0.11485109580851401</v>
      </c>
      <c r="AI370" s="14">
        <v>0.19145961182415899</v>
      </c>
      <c r="AJ370" s="14">
        <v>0.201548078517294</v>
      </c>
      <c r="AK370" s="14"/>
      <c r="AL370" s="14">
        <v>0.18811893149180001</v>
      </c>
      <c r="AM370" s="14">
        <v>4.2684507436916298E-2</v>
      </c>
      <c r="AN370" s="14">
        <v>0.12711793064743401</v>
      </c>
      <c r="AO370" s="14"/>
      <c r="AP370" s="14">
        <v>0.189428807901104</v>
      </c>
      <c r="AQ370" s="14">
        <v>0.157033663604185</v>
      </c>
      <c r="AR370" s="14"/>
      <c r="AS370" s="14">
        <v>0.16726575742778499</v>
      </c>
      <c r="AT370" s="14">
        <v>0.17272449894559999</v>
      </c>
      <c r="AU370" s="14"/>
      <c r="AV370" s="14">
        <v>0.121452616464375</v>
      </c>
      <c r="AW370" s="14">
        <v>0.18716731125755601</v>
      </c>
      <c r="AX370" s="14"/>
      <c r="AY370" s="14">
        <v>0.15876429864960301</v>
      </c>
      <c r="AZ370" s="14">
        <v>0.19458133632838501</v>
      </c>
      <c r="BA370" s="14"/>
      <c r="BB370" s="14">
        <v>0.15409303454329301</v>
      </c>
      <c r="BC370" s="14">
        <v>0.234203530674338</v>
      </c>
    </row>
    <row r="371" spans="2:55" x14ac:dyDescent="0.35">
      <c r="B371" t="s">
        <v>77</v>
      </c>
      <c r="C371" s="14">
        <v>2.8201340678866E-2</v>
      </c>
      <c r="D371" s="14">
        <v>2.6643973123664198E-2</v>
      </c>
      <c r="E371" s="14">
        <v>2.9805067776777199E-2</v>
      </c>
      <c r="F371" s="14"/>
      <c r="G371" s="14">
        <v>4.51383048272416E-3</v>
      </c>
      <c r="H371" s="14">
        <v>5.7571592560795902E-3</v>
      </c>
      <c r="I371" s="14">
        <v>2.0899339472420099E-2</v>
      </c>
      <c r="J371" s="14">
        <v>3.1094402206001601E-2</v>
      </c>
      <c r="K371" s="14">
        <v>5.32619013607247E-2</v>
      </c>
      <c r="L371" s="14">
        <v>4.9026205877545102E-2</v>
      </c>
      <c r="M371" s="14"/>
      <c r="N371" s="14">
        <v>2.05968657517413E-2</v>
      </c>
      <c r="O371" s="14">
        <v>3.2754726564160397E-2</v>
      </c>
      <c r="P371" s="14">
        <v>3.2503621620787099E-2</v>
      </c>
      <c r="Q371" s="14">
        <v>2.81198421774864E-2</v>
      </c>
      <c r="R371" s="14"/>
      <c r="S371" s="14">
        <v>2.9177473897897099E-2</v>
      </c>
      <c r="T371" s="14">
        <v>4.4451031539645303E-2</v>
      </c>
      <c r="U371" s="14">
        <v>1.70418800652564E-2</v>
      </c>
      <c r="V371" s="14">
        <v>4.10370058795013E-2</v>
      </c>
      <c r="W371" s="14">
        <v>3.6262126789621998E-2</v>
      </c>
      <c r="X371" s="14">
        <v>2.2593442537611901E-2</v>
      </c>
      <c r="Y371" s="14">
        <v>1.9008455252227802E-2</v>
      </c>
      <c r="Z371" s="14">
        <v>0</v>
      </c>
      <c r="AA371" s="14">
        <v>1.3048356415366599E-2</v>
      </c>
      <c r="AB371" s="14">
        <v>3.1794058433637903E-2</v>
      </c>
      <c r="AC371" s="14">
        <v>3.84347331595217E-2</v>
      </c>
      <c r="AD371" s="14">
        <v>3.2516332127941201E-2</v>
      </c>
      <c r="AE371" s="14"/>
      <c r="AF371" s="14">
        <v>3.6105588626918199E-2</v>
      </c>
      <c r="AG371" s="14">
        <v>2.3049507330137602E-2</v>
      </c>
      <c r="AH371" s="14">
        <v>3.5926379058070598E-2</v>
      </c>
      <c r="AI371" s="14">
        <v>2.3965178008045401E-2</v>
      </c>
      <c r="AJ371" s="14">
        <v>1.1064806489977E-2</v>
      </c>
      <c r="AK371" s="14"/>
      <c r="AL371" s="14">
        <v>2.87552702326846E-2</v>
      </c>
      <c r="AM371" s="14">
        <v>6.0549808421922298E-3</v>
      </c>
      <c r="AN371" s="14">
        <v>5.94303749279496E-2</v>
      </c>
      <c r="AO371" s="14"/>
      <c r="AP371" s="14">
        <v>3.4590928181027499E-2</v>
      </c>
      <c r="AQ371" s="14">
        <v>2.3750209994703501E-2</v>
      </c>
      <c r="AR371" s="14"/>
      <c r="AS371" s="14">
        <v>2.1104818370895999E-2</v>
      </c>
      <c r="AT371" s="14">
        <v>3.5871226886622601E-2</v>
      </c>
      <c r="AU371" s="14"/>
      <c r="AV371" s="14">
        <v>1.44339196123375E-2</v>
      </c>
      <c r="AW371" s="14">
        <v>3.36279040818213E-2</v>
      </c>
      <c r="AX371" s="14"/>
      <c r="AY371" s="14">
        <v>2.3346902940442098E-2</v>
      </c>
      <c r="AZ371" s="14">
        <v>4.6203957759410198E-2</v>
      </c>
      <c r="BA371" s="14"/>
      <c r="BB371" s="14">
        <v>2.1339791767195901E-2</v>
      </c>
      <c r="BC371" s="14">
        <v>2.4505764589575901E-2</v>
      </c>
    </row>
    <row r="372" spans="2:55" x14ac:dyDescent="0.35">
      <c r="B372" t="s">
        <v>78</v>
      </c>
      <c r="C372" s="14">
        <v>6.5852354517784706E-2</v>
      </c>
      <c r="D372" s="14">
        <v>5.8006769737128802E-2</v>
      </c>
      <c r="E372" s="14">
        <v>7.3707166776725203E-2</v>
      </c>
      <c r="F372" s="14"/>
      <c r="G372" s="14">
        <v>2.07887901145496E-2</v>
      </c>
      <c r="H372" s="14">
        <v>3.1208634850981899E-2</v>
      </c>
      <c r="I372" s="14">
        <v>5.5424073568987001E-2</v>
      </c>
      <c r="J372" s="14">
        <v>7.9796454743621403E-2</v>
      </c>
      <c r="K372" s="14">
        <v>0.103385181799627</v>
      </c>
      <c r="L372" s="14">
        <v>9.59980165123408E-2</v>
      </c>
      <c r="M372" s="14"/>
      <c r="N372" s="14">
        <v>4.8358692705021897E-2</v>
      </c>
      <c r="O372" s="14">
        <v>4.9869003338239098E-2</v>
      </c>
      <c r="P372" s="14">
        <v>4.6752660622308401E-2</v>
      </c>
      <c r="Q372" s="14">
        <v>0.11866314010646099</v>
      </c>
      <c r="R372" s="14"/>
      <c r="S372" s="14">
        <v>5.3507212785061702E-2</v>
      </c>
      <c r="T372" s="14">
        <v>6.5297316049854101E-2</v>
      </c>
      <c r="U372" s="14">
        <v>7.63181247736964E-2</v>
      </c>
      <c r="V372" s="14">
        <v>8.1130356240996696E-2</v>
      </c>
      <c r="W372" s="14">
        <v>8.0002320946737204E-2</v>
      </c>
      <c r="X372" s="14">
        <v>3.8697478622401901E-2</v>
      </c>
      <c r="Y372" s="14">
        <v>6.6710883253745898E-2</v>
      </c>
      <c r="Z372" s="14">
        <v>7.7552853106055503E-2</v>
      </c>
      <c r="AA372" s="14">
        <v>5.9605109875036699E-2</v>
      </c>
      <c r="AB372" s="14">
        <v>8.6804620808617894E-2</v>
      </c>
      <c r="AC372" s="14">
        <v>9.1793493374612706E-2</v>
      </c>
      <c r="AD372" s="14">
        <v>0</v>
      </c>
      <c r="AE372" s="14"/>
      <c r="AF372" s="14">
        <v>8.6357757514389302E-2</v>
      </c>
      <c r="AG372" s="14">
        <v>4.5613126407869201E-2</v>
      </c>
      <c r="AH372" s="14">
        <v>7.4145006247234996E-2</v>
      </c>
      <c r="AI372" s="14">
        <v>4.2560657974178198E-2</v>
      </c>
      <c r="AJ372" s="14">
        <v>4.6562004247382799E-2</v>
      </c>
      <c r="AK372" s="14"/>
      <c r="AL372" s="14">
        <v>6.6863803984049397E-2</v>
      </c>
      <c r="AM372" s="14">
        <v>1.3740408862958501E-2</v>
      </c>
      <c r="AN372" s="14">
        <v>0.14353095304598401</v>
      </c>
      <c r="AO372" s="14"/>
      <c r="AP372" s="14">
        <v>7.2772096423013896E-2</v>
      </c>
      <c r="AQ372" s="14">
        <v>6.0237951858399197E-2</v>
      </c>
      <c r="AR372" s="14"/>
      <c r="AS372" s="14">
        <v>5.8510600249121698E-2</v>
      </c>
      <c r="AT372" s="14">
        <v>7.5649304193370695E-2</v>
      </c>
      <c r="AU372" s="14"/>
      <c r="AV372" s="14">
        <v>3.8409074678122601E-2</v>
      </c>
      <c r="AW372" s="14">
        <v>7.6157429713772706E-2</v>
      </c>
      <c r="AX372" s="14"/>
      <c r="AY372" s="14">
        <v>5.71767386238183E-2</v>
      </c>
      <c r="AZ372" s="14">
        <v>0.10967806519287</v>
      </c>
      <c r="BA372" s="14"/>
      <c r="BB372" s="14">
        <v>5.4314290850146801E-2</v>
      </c>
      <c r="BC372" s="14">
        <v>0.10652409075927</v>
      </c>
    </row>
    <row r="373" spans="2:55" x14ac:dyDescent="0.35">
      <c r="B373" t="s">
        <v>276</v>
      </c>
      <c r="C373" s="14">
        <v>3.9210871297104398E-2</v>
      </c>
      <c r="D373" s="14">
        <v>3.7603096857689901E-2</v>
      </c>
      <c r="E373" s="14">
        <v>4.08962216958327E-2</v>
      </c>
      <c r="F373" s="14"/>
      <c r="G373" s="14">
        <v>3.1203088249351401E-2</v>
      </c>
      <c r="H373" s="14">
        <v>1.02177400336688E-2</v>
      </c>
      <c r="I373" s="14">
        <v>1.7981123630873799E-2</v>
      </c>
      <c r="J373" s="14">
        <v>4.4059130851869098E-2</v>
      </c>
      <c r="K373" s="14">
        <v>2.7137031051363499E-2</v>
      </c>
      <c r="L373" s="14">
        <v>8.9668819869136801E-2</v>
      </c>
      <c r="M373" s="14"/>
      <c r="N373" s="14">
        <v>2.6963953347156601E-2</v>
      </c>
      <c r="O373" s="14">
        <v>4.0961094381948997E-2</v>
      </c>
      <c r="P373" s="14">
        <v>1.8338090743529701E-2</v>
      </c>
      <c r="Q373" s="14">
        <v>6.7344414022115898E-2</v>
      </c>
      <c r="R373" s="14"/>
      <c r="S373" s="14">
        <v>1.9404353725102901E-2</v>
      </c>
      <c r="T373" s="14">
        <v>3.7195461064165498E-2</v>
      </c>
      <c r="U373" s="14">
        <v>2.8038236410567199E-2</v>
      </c>
      <c r="V373" s="14">
        <v>4.4452666081515102E-2</v>
      </c>
      <c r="W373" s="14">
        <v>4.3379150278903801E-2</v>
      </c>
      <c r="X373" s="14">
        <v>5.2311354488745999E-2</v>
      </c>
      <c r="Y373" s="14">
        <v>3.5030606875960497E-2</v>
      </c>
      <c r="Z373" s="14">
        <v>2.0308043185154001E-2</v>
      </c>
      <c r="AA373" s="14">
        <v>2.1856776932076299E-2</v>
      </c>
      <c r="AB373" s="14">
        <v>8.9910388154755896E-2</v>
      </c>
      <c r="AC373" s="14">
        <v>5.7049791616303899E-2</v>
      </c>
      <c r="AD373" s="14">
        <v>2.4146351148479801E-2</v>
      </c>
      <c r="AE373" s="14"/>
      <c r="AF373" s="14">
        <v>5.1453580089473303E-2</v>
      </c>
      <c r="AG373" s="14">
        <v>1.66234119062195E-2</v>
      </c>
      <c r="AH373" s="14">
        <v>3.67376560180789E-2</v>
      </c>
      <c r="AI373" s="14">
        <v>3.86908445063135E-2</v>
      </c>
      <c r="AJ373" s="14">
        <v>2.6652746580398099E-2</v>
      </c>
      <c r="AK373" s="14"/>
      <c r="AL373" s="14">
        <v>2.95633738395246E-2</v>
      </c>
      <c r="AM373" s="14">
        <v>6.2112494616494403E-3</v>
      </c>
      <c r="AN373" s="14">
        <v>0.23619110708601301</v>
      </c>
      <c r="AO373" s="14"/>
      <c r="AP373" s="14">
        <v>5.2860742408971199E-2</v>
      </c>
      <c r="AQ373" s="14">
        <v>2.7422194119900399E-2</v>
      </c>
      <c r="AR373" s="14"/>
      <c r="AS373" s="14">
        <v>3.7896671105953898E-2</v>
      </c>
      <c r="AT373" s="14">
        <v>4.0252533791890699E-2</v>
      </c>
      <c r="AU373" s="14"/>
      <c r="AV373" s="14">
        <v>6.2877210005998002E-3</v>
      </c>
      <c r="AW373" s="14">
        <v>5.0647392281817298E-2</v>
      </c>
      <c r="AX373" s="14"/>
      <c r="AY373" s="14">
        <v>3.25514139441795E-2</v>
      </c>
      <c r="AZ373" s="14">
        <v>5.8909617826077398E-2</v>
      </c>
      <c r="BA373" s="14"/>
      <c r="BB373" s="14">
        <v>4.3965289986117297E-2</v>
      </c>
      <c r="BC373" s="14">
        <v>3.64945015822934E-2</v>
      </c>
    </row>
    <row r="374" spans="2:55" x14ac:dyDescent="0.35">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c r="AP374" s="14"/>
      <c r="AQ374" s="14"/>
      <c r="AR374" s="14"/>
      <c r="AS374" s="14"/>
      <c r="AT374" s="14"/>
      <c r="AU374" s="14"/>
      <c r="AV374" s="14"/>
      <c r="AW374" s="14"/>
      <c r="AX374" s="14"/>
      <c r="AY374" s="14"/>
      <c r="AZ374" s="14"/>
      <c r="BA374" s="14"/>
      <c r="BB374" s="14"/>
      <c r="BC374" s="14"/>
    </row>
    <row r="375" spans="2:55" x14ac:dyDescent="0.35">
      <c r="B375" s="6" t="s">
        <v>280</v>
      </c>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c r="AN375" s="14"/>
      <c r="AO375" s="14"/>
      <c r="AP375" s="14"/>
      <c r="AQ375" s="14"/>
      <c r="AR375" s="14"/>
      <c r="AS375" s="14"/>
      <c r="AT375" s="14"/>
      <c r="AU375" s="14"/>
      <c r="AV375" s="14"/>
      <c r="AW375" s="14"/>
      <c r="AX375" s="14"/>
      <c r="AY375" s="14"/>
      <c r="AZ375" s="14"/>
      <c r="BA375" s="14"/>
      <c r="BB375" s="14"/>
      <c r="BC375" s="14"/>
    </row>
    <row r="376" spans="2:55" x14ac:dyDescent="0.35">
      <c r="B376" s="21" t="s">
        <v>82</v>
      </c>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c r="AS376" s="14"/>
      <c r="AT376" s="14"/>
      <c r="AU376" s="14"/>
      <c r="AV376" s="14"/>
      <c r="AW376" s="14"/>
      <c r="AX376" s="14"/>
      <c r="AY376" s="14"/>
      <c r="AZ376" s="14"/>
      <c r="BA376" s="14"/>
      <c r="BB376" s="14"/>
      <c r="BC376" s="14"/>
    </row>
    <row r="377" spans="2:55" x14ac:dyDescent="0.35">
      <c r="B377" t="s">
        <v>71</v>
      </c>
      <c r="C377" s="14">
        <v>6.6543575952733199E-3</v>
      </c>
      <c r="D377" s="14">
        <v>7.1764816904146597E-3</v>
      </c>
      <c r="E377" s="14">
        <v>6.1641021157790897E-3</v>
      </c>
      <c r="F377" s="14"/>
      <c r="G377" s="14">
        <v>1.37806038493849E-2</v>
      </c>
      <c r="H377" s="14">
        <v>1.49115766560463E-2</v>
      </c>
      <c r="I377" s="14">
        <v>1.2869922289081801E-2</v>
      </c>
      <c r="J377" s="14">
        <v>0</v>
      </c>
      <c r="K377" s="14">
        <v>0</v>
      </c>
      <c r="L377" s="14">
        <v>0</v>
      </c>
      <c r="M377" s="14"/>
      <c r="N377" s="14">
        <v>6.4113293638416004E-3</v>
      </c>
      <c r="O377" s="14">
        <v>1.92532668538854E-3</v>
      </c>
      <c r="P377" s="14">
        <v>1.46676384961446E-2</v>
      </c>
      <c r="Q377" s="14">
        <v>4.8452020639276798E-3</v>
      </c>
      <c r="R377" s="14"/>
      <c r="S377" s="14">
        <v>3.5713851640841502E-3</v>
      </c>
      <c r="T377" s="14">
        <v>6.7550804838427802E-3</v>
      </c>
      <c r="U377" s="14">
        <v>7.8307389422907093E-3</v>
      </c>
      <c r="V377" s="14">
        <v>0</v>
      </c>
      <c r="W377" s="14">
        <v>1.6227852535200201E-2</v>
      </c>
      <c r="X377" s="14">
        <v>4.3053084230555098E-3</v>
      </c>
      <c r="Y377" s="14">
        <v>0</v>
      </c>
      <c r="Z377" s="14">
        <v>1.1412419188260799E-2</v>
      </c>
      <c r="AA377" s="14">
        <v>1.84980590516097E-2</v>
      </c>
      <c r="AB377" s="14">
        <v>7.0326736793943903E-3</v>
      </c>
      <c r="AC377" s="14">
        <v>0</v>
      </c>
      <c r="AD377" s="14">
        <v>0</v>
      </c>
      <c r="AE377" s="14"/>
      <c r="AF377" s="14">
        <v>1.2849869022132801E-2</v>
      </c>
      <c r="AG377" s="14">
        <v>8.7687947473473801E-3</v>
      </c>
      <c r="AH377" s="14">
        <v>6.4561049628918104E-3</v>
      </c>
      <c r="AI377" s="14">
        <v>0</v>
      </c>
      <c r="AJ377" s="14">
        <v>8.9413420146691406E-3</v>
      </c>
      <c r="AK377" s="14"/>
      <c r="AL377" s="14">
        <v>4.42661452282056E-3</v>
      </c>
      <c r="AM377" s="14">
        <v>2.85013261138592E-2</v>
      </c>
      <c r="AN377" s="14">
        <v>0</v>
      </c>
      <c r="AO377" s="14"/>
      <c r="AP377" s="14">
        <v>8.9952527656888305E-3</v>
      </c>
      <c r="AQ377" s="14">
        <v>3.8875444713416299E-3</v>
      </c>
      <c r="AR377" s="14"/>
      <c r="AS377" s="14">
        <v>6.9772460738278599E-3</v>
      </c>
      <c r="AT377" s="14">
        <v>6.6529056390194604E-3</v>
      </c>
      <c r="AU377" s="14"/>
      <c r="AV377" s="14">
        <v>9.82184742564194E-3</v>
      </c>
      <c r="AW377" s="14">
        <v>4.0679716355280096E-3</v>
      </c>
      <c r="AX377" s="14"/>
      <c r="AY377" s="14">
        <v>7.6904378579652497E-3</v>
      </c>
      <c r="AZ377" s="14">
        <v>6.7143704223217304E-3</v>
      </c>
      <c r="BA377" s="14"/>
      <c r="BB377" s="14">
        <v>8.7655198158988895E-3</v>
      </c>
      <c r="BC377" s="14">
        <v>0</v>
      </c>
    </row>
    <row r="378" spans="2:55" x14ac:dyDescent="0.35">
      <c r="B378" t="s">
        <v>72</v>
      </c>
      <c r="C378" s="14">
        <v>2.8012991724858799E-2</v>
      </c>
      <c r="D378" s="14">
        <v>3.8379833307827897E-2</v>
      </c>
      <c r="E378" s="14">
        <v>1.7972497244842501E-2</v>
      </c>
      <c r="F378" s="14"/>
      <c r="G378" s="14">
        <v>4.09721116656971E-2</v>
      </c>
      <c r="H378" s="14">
        <v>6.0270566341302602E-2</v>
      </c>
      <c r="I378" s="14">
        <v>4.7620788962070601E-2</v>
      </c>
      <c r="J378" s="14">
        <v>9.6734303447749293E-3</v>
      </c>
      <c r="K378" s="14">
        <v>5.7225913604105E-3</v>
      </c>
      <c r="L378" s="14">
        <v>6.9538548706382002E-3</v>
      </c>
      <c r="M378" s="14"/>
      <c r="N378" s="14">
        <v>3.4099213143754498E-2</v>
      </c>
      <c r="O378" s="14">
        <v>2.7807872792797301E-2</v>
      </c>
      <c r="P378" s="14">
        <v>2.4657209906328699E-2</v>
      </c>
      <c r="Q378" s="14">
        <v>2.48276368574585E-2</v>
      </c>
      <c r="R378" s="14"/>
      <c r="S378" s="14">
        <v>4.6351829132745402E-2</v>
      </c>
      <c r="T378" s="14">
        <v>6.5128056672462704E-3</v>
      </c>
      <c r="U378" s="14">
        <v>0</v>
      </c>
      <c r="V378" s="14">
        <v>3.7935959711004802E-2</v>
      </c>
      <c r="W378" s="14">
        <v>2.3431996542086699E-2</v>
      </c>
      <c r="X378" s="14">
        <v>3.8988587173110802E-2</v>
      </c>
      <c r="Y378" s="14">
        <v>2.0108293103219599E-2</v>
      </c>
      <c r="Z378" s="14">
        <v>8.4900680139024604E-2</v>
      </c>
      <c r="AA378" s="14">
        <v>3.9943191769652601E-2</v>
      </c>
      <c r="AB378" s="14">
        <v>2.4666499736513098E-2</v>
      </c>
      <c r="AC378" s="14">
        <v>9.8894057429865703E-3</v>
      </c>
      <c r="AD378" s="14">
        <v>0</v>
      </c>
      <c r="AE378" s="14"/>
      <c r="AF378" s="14">
        <v>1.9468574137899399E-2</v>
      </c>
      <c r="AG378" s="14">
        <v>4.5497493653918503E-2</v>
      </c>
      <c r="AH378" s="14">
        <v>2.0301465256160899E-2</v>
      </c>
      <c r="AI378" s="14">
        <v>2.5076178887732399E-2</v>
      </c>
      <c r="AJ378" s="14">
        <v>1.16300582489311E-2</v>
      </c>
      <c r="AK378" s="14"/>
      <c r="AL378" s="14">
        <v>1.47698750175634E-2</v>
      </c>
      <c r="AM378" s="14">
        <v>0.15136067197810299</v>
      </c>
      <c r="AN378" s="14">
        <v>0</v>
      </c>
      <c r="AO378" s="14"/>
      <c r="AP378" s="14">
        <v>2.63896805194835E-2</v>
      </c>
      <c r="AQ378" s="14">
        <v>2.9350668659933299E-2</v>
      </c>
      <c r="AR378" s="14"/>
      <c r="AS378" s="14">
        <v>3.2453449157116003E-2</v>
      </c>
      <c r="AT378" s="14">
        <v>1.9714534867318102E-2</v>
      </c>
      <c r="AU378" s="14"/>
      <c r="AV378" s="14">
        <v>5.74704640371917E-2</v>
      </c>
      <c r="AW378" s="14">
        <v>1.94965517719051E-2</v>
      </c>
      <c r="AX378" s="14"/>
      <c r="AY378" s="14">
        <v>3.50829060242542E-2</v>
      </c>
      <c r="AZ378" s="14">
        <v>1.9514140608842701E-2</v>
      </c>
      <c r="BA378" s="14"/>
      <c r="BB378" s="14">
        <v>3.4595909231275597E-2</v>
      </c>
      <c r="BC378" s="14">
        <v>1.51474968939973E-2</v>
      </c>
    </row>
    <row r="379" spans="2:55" x14ac:dyDescent="0.35">
      <c r="B379" t="s">
        <v>73</v>
      </c>
      <c r="C379" s="14">
        <v>7.7897583273948204E-2</v>
      </c>
      <c r="D379" s="14">
        <v>0.10248470514968901</v>
      </c>
      <c r="E379" s="14">
        <v>5.41181864789929E-2</v>
      </c>
      <c r="F379" s="14"/>
      <c r="G379" s="14">
        <v>0.13995929475664501</v>
      </c>
      <c r="H379" s="14">
        <v>0.11719570161888</v>
      </c>
      <c r="I379" s="14">
        <v>6.9161109231011306E-2</v>
      </c>
      <c r="J379" s="14">
        <v>3.8105725334539403E-2</v>
      </c>
      <c r="K379" s="14">
        <v>5.96657134195114E-2</v>
      </c>
      <c r="L379" s="14">
        <v>5.6358533805151503E-2</v>
      </c>
      <c r="M379" s="14"/>
      <c r="N379" s="14">
        <v>8.0968610735103599E-2</v>
      </c>
      <c r="O379" s="14">
        <v>7.1629722459613701E-2</v>
      </c>
      <c r="P379" s="14">
        <v>9.9492608390452902E-2</v>
      </c>
      <c r="Q379" s="14">
        <v>6.2742737401364199E-2</v>
      </c>
      <c r="R379" s="14"/>
      <c r="S379" s="14">
        <v>0.110720380455528</v>
      </c>
      <c r="T379" s="14">
        <v>7.5041897189979098E-2</v>
      </c>
      <c r="U379" s="14">
        <v>4.7255388978583501E-2</v>
      </c>
      <c r="V379" s="14">
        <v>9.7550335109021794E-2</v>
      </c>
      <c r="W379" s="14">
        <v>6.9512388527170094E-2</v>
      </c>
      <c r="X379" s="14">
        <v>8.0616497693610401E-2</v>
      </c>
      <c r="Y379" s="14">
        <v>4.7038962194045797E-2</v>
      </c>
      <c r="Z379" s="14">
        <v>6.1348465223892298E-2</v>
      </c>
      <c r="AA379" s="14">
        <v>7.9801168607355505E-2</v>
      </c>
      <c r="AB379" s="14">
        <v>4.9605280699716398E-2</v>
      </c>
      <c r="AC379" s="14">
        <v>7.1426332017060903E-2</v>
      </c>
      <c r="AD379" s="14">
        <v>0.16350505758421299</v>
      </c>
      <c r="AE379" s="14"/>
      <c r="AF379" s="14">
        <v>7.2418151802292302E-2</v>
      </c>
      <c r="AG379" s="14">
        <v>9.31741518796316E-2</v>
      </c>
      <c r="AH379" s="14">
        <v>7.3123066769775799E-2</v>
      </c>
      <c r="AI379" s="14">
        <v>0.113378248632082</v>
      </c>
      <c r="AJ379" s="14">
        <v>3.9306699089042899E-2</v>
      </c>
      <c r="AK379" s="14"/>
      <c r="AL379" s="14">
        <v>6.3380781079662593E-2</v>
      </c>
      <c r="AM379" s="14">
        <v>0.21024879742011801</v>
      </c>
      <c r="AN379" s="14">
        <v>5.2250414188300398E-2</v>
      </c>
      <c r="AO379" s="14"/>
      <c r="AP379" s="14">
        <v>7.3242429692401398E-2</v>
      </c>
      <c r="AQ379" s="14">
        <v>8.3217346630471006E-2</v>
      </c>
      <c r="AR379" s="14"/>
      <c r="AS379" s="14">
        <v>8.5747674994865603E-2</v>
      </c>
      <c r="AT379" s="14">
        <v>6.8253552926910696E-2</v>
      </c>
      <c r="AU379" s="14"/>
      <c r="AV379" s="14">
        <v>0.108021190393779</v>
      </c>
      <c r="AW379" s="14">
        <v>6.4248699084563696E-2</v>
      </c>
      <c r="AX379" s="14"/>
      <c r="AY379" s="14">
        <v>9.0491455628844406E-2</v>
      </c>
      <c r="AZ379" s="14">
        <v>2.4000552509386999E-2</v>
      </c>
      <c r="BA379" s="14"/>
      <c r="BB379" s="14">
        <v>8.3164980555363602E-2</v>
      </c>
      <c r="BC379" s="14">
        <v>5.3501880032008099E-2</v>
      </c>
    </row>
    <row r="380" spans="2:55" x14ac:dyDescent="0.35">
      <c r="B380" t="s">
        <v>74</v>
      </c>
      <c r="C380" s="14">
        <v>9.5089842831214105E-2</v>
      </c>
      <c r="D380" s="14">
        <v>9.8572502548450194E-2</v>
      </c>
      <c r="E380" s="14">
        <v>9.1968980541736994E-2</v>
      </c>
      <c r="F380" s="14"/>
      <c r="G380" s="14">
        <v>0.20186114447106801</v>
      </c>
      <c r="H380" s="14">
        <v>0.15680624786032199</v>
      </c>
      <c r="I380" s="14">
        <v>8.40933907678625E-2</v>
      </c>
      <c r="J380" s="14">
        <v>6.2283939156670999E-2</v>
      </c>
      <c r="K380" s="14">
        <v>5.7624996425583497E-2</v>
      </c>
      <c r="L380" s="14">
        <v>3.4664327822754401E-2</v>
      </c>
      <c r="M380" s="14"/>
      <c r="N380" s="14">
        <v>0.129952011967159</v>
      </c>
      <c r="O380" s="14">
        <v>7.8031085141645098E-2</v>
      </c>
      <c r="P380" s="14">
        <v>9.1309126908487095E-2</v>
      </c>
      <c r="Q380" s="14">
        <v>7.9270773725840002E-2</v>
      </c>
      <c r="R380" s="14"/>
      <c r="S380" s="14">
        <v>0.20277720910236299</v>
      </c>
      <c r="T380" s="14">
        <v>6.2742869327480605E-2</v>
      </c>
      <c r="U380" s="14">
        <v>6.8312310912914703E-2</v>
      </c>
      <c r="V380" s="14">
        <v>5.9163709649380898E-2</v>
      </c>
      <c r="W380" s="14">
        <v>0.14231902815559999</v>
      </c>
      <c r="X380" s="14">
        <v>9.8889524825535396E-2</v>
      </c>
      <c r="Y380" s="14">
        <v>6.8311697411286801E-2</v>
      </c>
      <c r="Z380" s="14">
        <v>6.9020802930398903E-2</v>
      </c>
      <c r="AA380" s="14">
        <v>8.4506456413411604E-2</v>
      </c>
      <c r="AB380" s="14">
        <v>8.1802183919297694E-2</v>
      </c>
      <c r="AC380" s="14">
        <v>8.0837552482861105E-2</v>
      </c>
      <c r="AD380" s="14">
        <v>0</v>
      </c>
      <c r="AE380" s="14"/>
      <c r="AF380" s="14">
        <v>9.3745826673643506E-2</v>
      </c>
      <c r="AG380" s="14">
        <v>0.12630908438918301</v>
      </c>
      <c r="AH380" s="14">
        <v>8.6468497584853796E-2</v>
      </c>
      <c r="AI380" s="14">
        <v>7.8534576319006497E-2</v>
      </c>
      <c r="AJ380" s="14">
        <v>8.3344310133536798E-2</v>
      </c>
      <c r="AK380" s="14"/>
      <c r="AL380" s="14">
        <v>8.5773316940791794E-2</v>
      </c>
      <c r="AM380" s="14">
        <v>0.204305375983096</v>
      </c>
      <c r="AN380" s="14">
        <v>3.5675823633911197E-2</v>
      </c>
      <c r="AO380" s="14"/>
      <c r="AP380" s="14">
        <v>9.0971237705501307E-2</v>
      </c>
      <c r="AQ380" s="14">
        <v>9.5707629258356602E-2</v>
      </c>
      <c r="AR380" s="14"/>
      <c r="AS380" s="14">
        <v>0.11517415606616301</v>
      </c>
      <c r="AT380" s="14">
        <v>6.35755257041732E-2</v>
      </c>
      <c r="AU380" s="14"/>
      <c r="AV380" s="14">
        <v>0.167396611924994</v>
      </c>
      <c r="AW380" s="14">
        <v>6.7912673192818601E-2</v>
      </c>
      <c r="AX380" s="14"/>
      <c r="AY380" s="14">
        <v>0.104803293831051</v>
      </c>
      <c r="AZ380" s="14">
        <v>3.5595960388243801E-2</v>
      </c>
      <c r="BA380" s="14"/>
      <c r="BB380" s="14">
        <v>0.102725845346999</v>
      </c>
      <c r="BC380" s="14">
        <v>5.2071082100481801E-2</v>
      </c>
    </row>
    <row r="381" spans="2:55" x14ac:dyDescent="0.35">
      <c r="B381" t="s">
        <v>75</v>
      </c>
      <c r="C381" s="14">
        <v>0.126109447542991</v>
      </c>
      <c r="D381" s="14">
        <v>0.13394572475067401</v>
      </c>
      <c r="E381" s="14">
        <v>0.11882869004161201</v>
      </c>
      <c r="F381" s="14"/>
      <c r="G381" s="14">
        <v>0.14275601934559501</v>
      </c>
      <c r="H381" s="14">
        <v>0.13346581588939399</v>
      </c>
      <c r="I381" s="14">
        <v>9.9298671337961594E-2</v>
      </c>
      <c r="J381" s="14">
        <v>0.13260316466031599</v>
      </c>
      <c r="K381" s="14">
        <v>0.113288378901445</v>
      </c>
      <c r="L381" s="14">
        <v>0.13419608140226</v>
      </c>
      <c r="M381" s="14"/>
      <c r="N381" s="14">
        <v>0.11648396993540799</v>
      </c>
      <c r="O381" s="14">
        <v>0.112461224624597</v>
      </c>
      <c r="P381" s="14">
        <v>0.13514846476203399</v>
      </c>
      <c r="Q381" s="14">
        <v>0.14375129069725001</v>
      </c>
      <c r="R381" s="14"/>
      <c r="S381" s="14">
        <v>0.13833352760367901</v>
      </c>
      <c r="T381" s="14">
        <v>0.11884102563847899</v>
      </c>
      <c r="U381" s="14">
        <v>0.160883654209622</v>
      </c>
      <c r="V381" s="14">
        <v>0.132943950093104</v>
      </c>
      <c r="W381" s="14">
        <v>0.10119500608017699</v>
      </c>
      <c r="X381" s="14">
        <v>0.119572355719926</v>
      </c>
      <c r="Y381" s="14">
        <v>0.115252400747753</v>
      </c>
      <c r="Z381" s="14">
        <v>9.6420214598823703E-2</v>
      </c>
      <c r="AA381" s="14">
        <v>0.14476170706650801</v>
      </c>
      <c r="AB381" s="14">
        <v>0.13341482771945201</v>
      </c>
      <c r="AC381" s="14">
        <v>0.101447525722417</v>
      </c>
      <c r="AD381" s="14">
        <v>8.5091548442199905E-2</v>
      </c>
      <c r="AE381" s="14"/>
      <c r="AF381" s="14">
        <v>0.134602091359764</v>
      </c>
      <c r="AG381" s="14">
        <v>0.103563766687412</v>
      </c>
      <c r="AH381" s="14">
        <v>0.140860255069059</v>
      </c>
      <c r="AI381" s="14">
        <v>0.123619310273255</v>
      </c>
      <c r="AJ381" s="14">
        <v>0.15362876461158101</v>
      </c>
      <c r="AK381" s="14"/>
      <c r="AL381" s="14">
        <v>0.12684006613750801</v>
      </c>
      <c r="AM381" s="14">
        <v>0.137755522971023</v>
      </c>
      <c r="AN381" s="14">
        <v>9.5006939615170996E-2</v>
      </c>
      <c r="AO381" s="14"/>
      <c r="AP381" s="14">
        <v>0.12257025783747</v>
      </c>
      <c r="AQ381" s="14">
        <v>0.12800683879775601</v>
      </c>
      <c r="AR381" s="14"/>
      <c r="AS381" s="14">
        <v>0.124365283501952</v>
      </c>
      <c r="AT381" s="14">
        <v>0.12559831779871999</v>
      </c>
      <c r="AU381" s="14"/>
      <c r="AV381" s="14">
        <v>0.13460650301167801</v>
      </c>
      <c r="AW381" s="14">
        <v>0.124484501591777</v>
      </c>
      <c r="AX381" s="14"/>
      <c r="AY381" s="14">
        <v>0.12529154651535299</v>
      </c>
      <c r="AZ381" s="14">
        <v>0.16035995304761</v>
      </c>
      <c r="BA381" s="14"/>
      <c r="BB381" s="14">
        <v>0.12933674912278501</v>
      </c>
      <c r="BC381" s="14">
        <v>0.13231573199343999</v>
      </c>
    </row>
    <row r="382" spans="2:55" x14ac:dyDescent="0.35">
      <c r="B382" t="s">
        <v>76</v>
      </c>
      <c r="C382" s="14">
        <v>0.21089925721554501</v>
      </c>
      <c r="D382" s="14">
        <v>0.22338383815394899</v>
      </c>
      <c r="E382" s="14">
        <v>0.19740317858030701</v>
      </c>
      <c r="F382" s="14"/>
      <c r="G382" s="14">
        <v>0.17945817313897999</v>
      </c>
      <c r="H382" s="14">
        <v>0.18453469288206001</v>
      </c>
      <c r="I382" s="14">
        <v>0.23691933205612001</v>
      </c>
      <c r="J382" s="14">
        <v>0.24152816703488</v>
      </c>
      <c r="K382" s="14">
        <v>0.21533531175037099</v>
      </c>
      <c r="L382" s="14">
        <v>0.20423391008574299</v>
      </c>
      <c r="M382" s="14"/>
      <c r="N382" s="14">
        <v>0.232667499778655</v>
      </c>
      <c r="O382" s="14">
        <v>0.20420666824946301</v>
      </c>
      <c r="P382" s="14">
        <v>0.207770918574228</v>
      </c>
      <c r="Q382" s="14">
        <v>0.19665338520709699</v>
      </c>
      <c r="R382" s="14"/>
      <c r="S382" s="14">
        <v>0.20588707680473201</v>
      </c>
      <c r="T382" s="14">
        <v>0.22862256547627199</v>
      </c>
      <c r="U382" s="14">
        <v>0.20731765565774399</v>
      </c>
      <c r="V382" s="14">
        <v>0.203018763591961</v>
      </c>
      <c r="W382" s="14">
        <v>0.216622928985092</v>
      </c>
      <c r="X382" s="14">
        <v>0.21634908843356401</v>
      </c>
      <c r="Y382" s="14">
        <v>0.208614735021492</v>
      </c>
      <c r="Z382" s="14">
        <v>0.21434482330874599</v>
      </c>
      <c r="AA382" s="14">
        <v>0.17621607781499801</v>
      </c>
      <c r="AB382" s="14">
        <v>0.22172683452529099</v>
      </c>
      <c r="AC382" s="14">
        <v>0.233290380565471</v>
      </c>
      <c r="AD382" s="14">
        <v>0.21984801973658299</v>
      </c>
      <c r="AE382" s="14"/>
      <c r="AF382" s="14">
        <v>0.18759790604327001</v>
      </c>
      <c r="AG382" s="14">
        <v>0.21807827975062699</v>
      </c>
      <c r="AH382" s="14">
        <v>0.210449506217358</v>
      </c>
      <c r="AI382" s="14">
        <v>0.23244012371343001</v>
      </c>
      <c r="AJ382" s="14">
        <v>0.232076234470462</v>
      </c>
      <c r="AK382" s="14"/>
      <c r="AL382" s="14">
        <v>0.22824415138325399</v>
      </c>
      <c r="AM382" s="14">
        <v>9.73470594563835E-2</v>
      </c>
      <c r="AN382" s="14">
        <v>0.16265634272972301</v>
      </c>
      <c r="AO382" s="14"/>
      <c r="AP382" s="14">
        <v>0.20461900666303201</v>
      </c>
      <c r="AQ382" s="14">
        <v>0.21793781608684601</v>
      </c>
      <c r="AR382" s="14"/>
      <c r="AS382" s="14">
        <v>0.20778966332109</v>
      </c>
      <c r="AT382" s="14">
        <v>0.21622000697587801</v>
      </c>
      <c r="AU382" s="14"/>
      <c r="AV382" s="14">
        <v>0.20188514317042</v>
      </c>
      <c r="AW382" s="14">
        <v>0.215667071165796</v>
      </c>
      <c r="AX382" s="14"/>
      <c r="AY382" s="14">
        <v>0.205181685972114</v>
      </c>
      <c r="AZ382" s="14">
        <v>0.24404457706202301</v>
      </c>
      <c r="BA382" s="14"/>
      <c r="BB382" s="14">
        <v>0.21395941006244901</v>
      </c>
      <c r="BC382" s="14">
        <v>0.24257097103248401</v>
      </c>
    </row>
    <row r="383" spans="2:55" x14ac:dyDescent="0.35">
      <c r="B383" t="s">
        <v>77</v>
      </c>
      <c r="C383" s="14">
        <v>8.59401292540828E-2</v>
      </c>
      <c r="D383" s="14">
        <v>7.0470674461308003E-2</v>
      </c>
      <c r="E383" s="14">
        <v>0.101298564764087</v>
      </c>
      <c r="F383" s="14"/>
      <c r="G383" s="14">
        <v>8.53651017400541E-2</v>
      </c>
      <c r="H383" s="14">
        <v>5.3836025517902703E-2</v>
      </c>
      <c r="I383" s="14">
        <v>8.3886621185341403E-2</v>
      </c>
      <c r="J383" s="14">
        <v>7.7328734389696605E-2</v>
      </c>
      <c r="K383" s="14">
        <v>9.2403134341884005E-2</v>
      </c>
      <c r="L383" s="14">
        <v>0.116940458243507</v>
      </c>
      <c r="M383" s="14"/>
      <c r="N383" s="14">
        <v>9.45778218704455E-2</v>
      </c>
      <c r="O383" s="14">
        <v>7.4047913913521196E-2</v>
      </c>
      <c r="P383" s="14">
        <v>9.6418960815541702E-2</v>
      </c>
      <c r="Q383" s="14">
        <v>7.8535215191746402E-2</v>
      </c>
      <c r="R383" s="14"/>
      <c r="S383" s="14">
        <v>6.4003244129661796E-2</v>
      </c>
      <c r="T383" s="14">
        <v>0.11950176703719601</v>
      </c>
      <c r="U383" s="14">
        <v>9.5986623643118801E-2</v>
      </c>
      <c r="V383" s="14">
        <v>6.8434069080076501E-2</v>
      </c>
      <c r="W383" s="14">
        <v>8.4665636464368699E-2</v>
      </c>
      <c r="X383" s="14">
        <v>6.5325419656589806E-2</v>
      </c>
      <c r="Y383" s="14">
        <v>0.102247695701509</v>
      </c>
      <c r="Z383" s="14">
        <v>6.5224929155667799E-2</v>
      </c>
      <c r="AA383" s="14">
        <v>6.5322521345769297E-2</v>
      </c>
      <c r="AB383" s="14">
        <v>8.9806065037031105E-2</v>
      </c>
      <c r="AC383" s="14">
        <v>9.1884485807684296E-2</v>
      </c>
      <c r="AD383" s="14">
        <v>0.17087075109845001</v>
      </c>
      <c r="AE383" s="14"/>
      <c r="AF383" s="14">
        <v>8.8435444988077205E-2</v>
      </c>
      <c r="AG383" s="14">
        <v>7.7102684870303195E-2</v>
      </c>
      <c r="AH383" s="14">
        <v>8.4352403496168293E-2</v>
      </c>
      <c r="AI383" s="14">
        <v>6.985098149749E-2</v>
      </c>
      <c r="AJ383" s="14">
        <v>8.6338580697263495E-2</v>
      </c>
      <c r="AK383" s="14"/>
      <c r="AL383" s="14">
        <v>9.2933465659528605E-2</v>
      </c>
      <c r="AM383" s="14">
        <v>3.4704118788109799E-2</v>
      </c>
      <c r="AN383" s="14">
        <v>7.6136894879564904E-2</v>
      </c>
      <c r="AO383" s="14"/>
      <c r="AP383" s="14">
        <v>0.107086998056731</v>
      </c>
      <c r="AQ383" s="14">
        <v>6.8798157715806399E-2</v>
      </c>
      <c r="AR383" s="14"/>
      <c r="AS383" s="14">
        <v>7.9254331319439306E-2</v>
      </c>
      <c r="AT383" s="14">
        <v>9.4157646746973495E-2</v>
      </c>
      <c r="AU383" s="14"/>
      <c r="AV383" s="14">
        <v>7.1471674575291202E-2</v>
      </c>
      <c r="AW383" s="14">
        <v>9.0810713272716503E-2</v>
      </c>
      <c r="AX383" s="14"/>
      <c r="AY383" s="14">
        <v>7.8943850387435094E-2</v>
      </c>
      <c r="AZ383" s="14">
        <v>9.6240745767007196E-2</v>
      </c>
      <c r="BA383" s="14"/>
      <c r="BB383" s="14">
        <v>7.6774043677901693E-2</v>
      </c>
      <c r="BC383" s="14">
        <v>0.119182090289859</v>
      </c>
    </row>
    <row r="384" spans="2:55" x14ac:dyDescent="0.35">
      <c r="B384" t="s">
        <v>78</v>
      </c>
      <c r="C384" s="14">
        <v>0.24014270874114199</v>
      </c>
      <c r="D384" s="14">
        <v>0.208748120973648</v>
      </c>
      <c r="E384" s="14">
        <v>0.27150544158434398</v>
      </c>
      <c r="F384" s="14"/>
      <c r="G384" s="14">
        <v>0.12065473423591699</v>
      </c>
      <c r="H384" s="14">
        <v>0.220466270732284</v>
      </c>
      <c r="I384" s="14">
        <v>0.28561473855047398</v>
      </c>
      <c r="J384" s="14">
        <v>0.26692836413112803</v>
      </c>
      <c r="K384" s="14">
        <v>0.27990318948049298</v>
      </c>
      <c r="L384" s="14">
        <v>0.24988685764930499</v>
      </c>
      <c r="M384" s="14"/>
      <c r="N384" s="14">
        <v>0.20627714214446799</v>
      </c>
      <c r="O384" s="14">
        <v>0.27594244360692399</v>
      </c>
      <c r="P384" s="14">
        <v>0.22332365543989299</v>
      </c>
      <c r="Q384" s="14">
        <v>0.25226705991412002</v>
      </c>
      <c r="R384" s="14"/>
      <c r="S384" s="14">
        <v>0.160273355119841</v>
      </c>
      <c r="T384" s="14">
        <v>0.26210645903565999</v>
      </c>
      <c r="U384" s="14">
        <v>0.26224935825297302</v>
      </c>
      <c r="V384" s="14">
        <v>0.23736173762364099</v>
      </c>
      <c r="W384" s="14">
        <v>0.22694370529129099</v>
      </c>
      <c r="X384" s="14">
        <v>0.23067305664842599</v>
      </c>
      <c r="Y384" s="14">
        <v>0.29273907573821101</v>
      </c>
      <c r="Z384" s="14">
        <v>0.250106323005715</v>
      </c>
      <c r="AA384" s="14">
        <v>0.26375635524247598</v>
      </c>
      <c r="AB384" s="14">
        <v>0.240324607984371</v>
      </c>
      <c r="AC384" s="14">
        <v>0.26386088002846098</v>
      </c>
      <c r="AD384" s="14">
        <v>0.245645207675836</v>
      </c>
      <c r="AE384" s="14"/>
      <c r="AF384" s="14">
        <v>0.25740497705069398</v>
      </c>
      <c r="AG384" s="14">
        <v>0.229162525251803</v>
      </c>
      <c r="AH384" s="14">
        <v>0.216169376043716</v>
      </c>
      <c r="AI384" s="14">
        <v>0.23618992597900501</v>
      </c>
      <c r="AJ384" s="14">
        <v>0.28051535451454801</v>
      </c>
      <c r="AK384" s="14"/>
      <c r="AL384" s="14">
        <v>0.25590707799447698</v>
      </c>
      <c r="AM384" s="14">
        <v>0.117847493977393</v>
      </c>
      <c r="AN384" s="14">
        <v>0.23007474980822201</v>
      </c>
      <c r="AO384" s="14"/>
      <c r="AP384" s="14">
        <v>0.23520017611833899</v>
      </c>
      <c r="AQ384" s="14">
        <v>0.244511218948083</v>
      </c>
      <c r="AR384" s="14"/>
      <c r="AS384" s="14">
        <v>0.22132309655343799</v>
      </c>
      <c r="AT384" s="14">
        <v>0.268530305786431</v>
      </c>
      <c r="AU384" s="14"/>
      <c r="AV384" s="14">
        <v>0.161972143457907</v>
      </c>
      <c r="AW384" s="14">
        <v>0.26687328238402003</v>
      </c>
      <c r="AX384" s="14"/>
      <c r="AY384" s="14">
        <v>0.23021625938846799</v>
      </c>
      <c r="AZ384" s="14">
        <v>0.213741750123698</v>
      </c>
      <c r="BA384" s="14"/>
      <c r="BB384" s="14">
        <v>0.223595468829793</v>
      </c>
      <c r="BC384" s="14">
        <v>0.22342173506986801</v>
      </c>
    </row>
    <row r="385" spans="2:55" x14ac:dyDescent="0.35">
      <c r="B385" t="s">
        <v>276</v>
      </c>
      <c r="C385" s="14">
        <v>0.12925368182094499</v>
      </c>
      <c r="D385" s="14">
        <v>0.11683811896403901</v>
      </c>
      <c r="E385" s="14">
        <v>0.14074035864829901</v>
      </c>
      <c r="F385" s="14"/>
      <c r="G385" s="14">
        <v>7.5192816796658499E-2</v>
      </c>
      <c r="H385" s="14">
        <v>5.8513102501809001E-2</v>
      </c>
      <c r="I385" s="14">
        <v>8.0535425620076498E-2</v>
      </c>
      <c r="J385" s="14">
        <v>0.171548474947994</v>
      </c>
      <c r="K385" s="14">
        <v>0.176056684320302</v>
      </c>
      <c r="L385" s="14">
        <v>0.19676597612064101</v>
      </c>
      <c r="M385" s="14"/>
      <c r="N385" s="14">
        <v>9.8562401061164498E-2</v>
      </c>
      <c r="O385" s="14">
        <v>0.15394774252605101</v>
      </c>
      <c r="P385" s="14">
        <v>0.107211416706889</v>
      </c>
      <c r="Q385" s="14">
        <v>0.157106698941197</v>
      </c>
      <c r="R385" s="14"/>
      <c r="S385" s="14">
        <v>6.8081992487366794E-2</v>
      </c>
      <c r="T385" s="14">
        <v>0.119875530143845</v>
      </c>
      <c r="U385" s="14">
        <v>0.15016426940275299</v>
      </c>
      <c r="V385" s="14">
        <v>0.163591475141809</v>
      </c>
      <c r="W385" s="14">
        <v>0.11908145741901401</v>
      </c>
      <c r="X385" s="14">
        <v>0.145280161426182</v>
      </c>
      <c r="Y385" s="14">
        <v>0.14568714008248301</v>
      </c>
      <c r="Z385" s="14">
        <v>0.14722134244947099</v>
      </c>
      <c r="AA385" s="14">
        <v>0.12719446268821799</v>
      </c>
      <c r="AB385" s="14">
        <v>0.15162102669893401</v>
      </c>
      <c r="AC385" s="14">
        <v>0.14736343763305801</v>
      </c>
      <c r="AD385" s="14">
        <v>0.11503941546271899</v>
      </c>
      <c r="AE385" s="14"/>
      <c r="AF385" s="14">
        <v>0.133477158922227</v>
      </c>
      <c r="AG385" s="14">
        <v>9.8343218769774601E-2</v>
      </c>
      <c r="AH385" s="14">
        <v>0.161819324600016</v>
      </c>
      <c r="AI385" s="14">
        <v>0.120910654697999</v>
      </c>
      <c r="AJ385" s="14">
        <v>0.104218656219965</v>
      </c>
      <c r="AK385" s="14"/>
      <c r="AL385" s="14">
        <v>0.127724651264394</v>
      </c>
      <c r="AM385" s="14">
        <v>1.79296333119142E-2</v>
      </c>
      <c r="AN385" s="14">
        <v>0.34819883514510802</v>
      </c>
      <c r="AO385" s="14"/>
      <c r="AP385" s="14">
        <v>0.13092496064135201</v>
      </c>
      <c r="AQ385" s="14">
        <v>0.128582779431406</v>
      </c>
      <c r="AR385" s="14"/>
      <c r="AS385" s="14">
        <v>0.12691509901210801</v>
      </c>
      <c r="AT385" s="14">
        <v>0.137297203554576</v>
      </c>
      <c r="AU385" s="14"/>
      <c r="AV385" s="14">
        <v>8.7354422003097607E-2</v>
      </c>
      <c r="AW385" s="14">
        <v>0.14643853590087499</v>
      </c>
      <c r="AX385" s="14"/>
      <c r="AY385" s="14">
        <v>0.122298564394515</v>
      </c>
      <c r="AZ385" s="14">
        <v>0.199787950070867</v>
      </c>
      <c r="BA385" s="14"/>
      <c r="BB385" s="14">
        <v>0.12708207335753399</v>
      </c>
      <c r="BC385" s="14">
        <v>0.16178901258786099</v>
      </c>
    </row>
    <row r="386" spans="2:55" x14ac:dyDescent="0.35">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c r="AT386" s="14"/>
      <c r="AU386" s="14"/>
      <c r="AV386" s="14"/>
      <c r="AW386" s="14"/>
      <c r="AX386" s="14"/>
      <c r="AY386" s="14"/>
      <c r="AZ386" s="14"/>
      <c r="BA386" s="14"/>
      <c r="BB386" s="14"/>
      <c r="BC386" s="14"/>
    </row>
    <row r="387" spans="2:55" x14ac:dyDescent="0.35">
      <c r="B387" s="6" t="s">
        <v>281</v>
      </c>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c r="AP387" s="14"/>
      <c r="AQ387" s="14"/>
      <c r="AR387" s="14"/>
      <c r="AS387" s="14"/>
      <c r="AT387" s="14"/>
      <c r="AU387" s="14"/>
      <c r="AV387" s="14"/>
      <c r="AW387" s="14"/>
      <c r="AX387" s="14"/>
      <c r="AY387" s="14"/>
      <c r="AZ387" s="14"/>
      <c r="BA387" s="14"/>
      <c r="BB387" s="14"/>
      <c r="BC387" s="14"/>
    </row>
    <row r="388" spans="2:55" x14ac:dyDescent="0.35">
      <c r="B388" s="21" t="s">
        <v>82</v>
      </c>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c r="AD388" s="14"/>
      <c r="AE388" s="14"/>
      <c r="AF388" s="14"/>
      <c r="AG388" s="14"/>
      <c r="AH388" s="14"/>
      <c r="AI388" s="14"/>
      <c r="AJ388" s="14"/>
      <c r="AK388" s="14"/>
      <c r="AL388" s="14"/>
      <c r="AM388" s="14"/>
      <c r="AN388" s="14"/>
      <c r="AO388" s="14"/>
      <c r="AP388" s="14"/>
      <c r="AQ388" s="14"/>
      <c r="AR388" s="14"/>
      <c r="AS388" s="14"/>
      <c r="AT388" s="14"/>
      <c r="AU388" s="14"/>
      <c r="AV388" s="14"/>
      <c r="AW388" s="14"/>
      <c r="AX388" s="14"/>
      <c r="AY388" s="14"/>
      <c r="AZ388" s="14"/>
      <c r="BA388" s="14"/>
      <c r="BB388" s="14"/>
      <c r="BC388" s="14"/>
    </row>
    <row r="389" spans="2:55" x14ac:dyDescent="0.35">
      <c r="B389" t="s">
        <v>71</v>
      </c>
      <c r="C389" s="14">
        <v>5.4337647158469397E-3</v>
      </c>
      <c r="D389" s="14">
        <v>5.8261682589329199E-3</v>
      </c>
      <c r="E389" s="14">
        <v>5.0665854934022897E-3</v>
      </c>
      <c r="F389" s="14"/>
      <c r="G389" s="14">
        <v>1.45392575776358E-2</v>
      </c>
      <c r="H389" s="14">
        <v>1.39046991637256E-2</v>
      </c>
      <c r="I389" s="14">
        <v>2.56118172265349E-3</v>
      </c>
      <c r="J389" s="14">
        <v>0</v>
      </c>
      <c r="K389" s="14">
        <v>0</v>
      </c>
      <c r="L389" s="14">
        <v>2.8749993802386501E-3</v>
      </c>
      <c r="M389" s="14"/>
      <c r="N389" s="14">
        <v>6.5049017239625301E-3</v>
      </c>
      <c r="O389" s="14">
        <v>3.5746968819437498E-3</v>
      </c>
      <c r="P389" s="14">
        <v>2.74296854687921E-3</v>
      </c>
      <c r="Q389" s="14">
        <v>8.6181226627092197E-3</v>
      </c>
      <c r="R389" s="14"/>
      <c r="S389" s="14">
        <v>3.4581256874608602E-3</v>
      </c>
      <c r="T389" s="14">
        <v>0</v>
      </c>
      <c r="U389" s="14">
        <v>0</v>
      </c>
      <c r="V389" s="14">
        <v>1.6875965137831801E-2</v>
      </c>
      <c r="W389" s="14">
        <v>8.3417250360817204E-3</v>
      </c>
      <c r="X389" s="14">
        <v>4.3053084230555098E-3</v>
      </c>
      <c r="Y389" s="14">
        <v>0</v>
      </c>
      <c r="Z389" s="14">
        <v>1.1352161550523E-2</v>
      </c>
      <c r="AA389" s="14">
        <v>1.22900577553808E-2</v>
      </c>
      <c r="AB389" s="14">
        <v>7.2721563256434498E-3</v>
      </c>
      <c r="AC389" s="14">
        <v>0</v>
      </c>
      <c r="AD389" s="14">
        <v>0</v>
      </c>
      <c r="AE389" s="14"/>
      <c r="AF389" s="14">
        <v>9.9506391190089007E-3</v>
      </c>
      <c r="AG389" s="14">
        <v>7.1957086020961901E-3</v>
      </c>
      <c r="AH389" s="14">
        <v>0</v>
      </c>
      <c r="AI389" s="14">
        <v>0</v>
      </c>
      <c r="AJ389" s="14">
        <v>8.9413420146691406E-3</v>
      </c>
      <c r="AK389" s="14"/>
      <c r="AL389" s="14">
        <v>1.65309508499987E-3</v>
      </c>
      <c r="AM389" s="14">
        <v>3.3371979224670001E-2</v>
      </c>
      <c r="AN389" s="14">
        <v>1.03097157272923E-2</v>
      </c>
      <c r="AO389" s="14"/>
      <c r="AP389" s="14">
        <v>7.36995935421855E-3</v>
      </c>
      <c r="AQ389" s="14">
        <v>3.1435022917036801E-3</v>
      </c>
      <c r="AR389" s="14"/>
      <c r="AS389" s="14">
        <v>7.0032352777282796E-3</v>
      </c>
      <c r="AT389" s="14">
        <v>3.4783267032053198E-3</v>
      </c>
      <c r="AU389" s="14"/>
      <c r="AV389" s="14">
        <v>1.32566692980548E-2</v>
      </c>
      <c r="AW389" s="14">
        <v>2.4958976020450102E-3</v>
      </c>
      <c r="AX389" s="14"/>
      <c r="AY389" s="14">
        <v>6.7579254596748196E-3</v>
      </c>
      <c r="AZ389" s="14">
        <v>0</v>
      </c>
      <c r="BA389" s="14"/>
      <c r="BB389" s="14">
        <v>7.17244574289682E-3</v>
      </c>
      <c r="BC389" s="14">
        <v>0</v>
      </c>
    </row>
    <row r="390" spans="2:55" x14ac:dyDescent="0.35">
      <c r="B390" t="s">
        <v>72</v>
      </c>
      <c r="C390" s="14">
        <v>3.3241220670995102E-2</v>
      </c>
      <c r="D390" s="14">
        <v>4.0540197840097797E-2</v>
      </c>
      <c r="E390" s="14">
        <v>2.6211799987878301E-2</v>
      </c>
      <c r="F390" s="14"/>
      <c r="G390" s="14">
        <v>5.7815266374214198E-2</v>
      </c>
      <c r="H390" s="14">
        <v>4.7851001408573103E-2</v>
      </c>
      <c r="I390" s="14">
        <v>5.3582116015224099E-2</v>
      </c>
      <c r="J390" s="14">
        <v>1.9667356763657599E-2</v>
      </c>
      <c r="K390" s="14">
        <v>2.3111839824314001E-2</v>
      </c>
      <c r="L390" s="14">
        <v>6.3086875284354598E-3</v>
      </c>
      <c r="M390" s="14"/>
      <c r="N390" s="14">
        <v>3.0283973763441701E-2</v>
      </c>
      <c r="O390" s="14">
        <v>2.2176631758207901E-2</v>
      </c>
      <c r="P390" s="14">
        <v>6.0900628994373401E-2</v>
      </c>
      <c r="Q390" s="14">
        <v>2.3897426388569398E-2</v>
      </c>
      <c r="R390" s="14"/>
      <c r="S390" s="14">
        <v>4.6575965642366303E-2</v>
      </c>
      <c r="T390" s="14">
        <v>1.84641328274242E-2</v>
      </c>
      <c r="U390" s="14">
        <v>1.9192377405739602E-2</v>
      </c>
      <c r="V390" s="14">
        <v>1.1329618317291301E-2</v>
      </c>
      <c r="W390" s="14">
        <v>3.0074159602633099E-2</v>
      </c>
      <c r="X390" s="14">
        <v>2.5564209289130401E-2</v>
      </c>
      <c r="Y390" s="14">
        <v>3.2540296128657699E-2</v>
      </c>
      <c r="Z390" s="14">
        <v>8.34980652171851E-2</v>
      </c>
      <c r="AA390" s="14">
        <v>5.5464249037053499E-2</v>
      </c>
      <c r="AB390" s="14">
        <v>2.20713938618558E-2</v>
      </c>
      <c r="AC390" s="14">
        <v>2.1170429357045401E-2</v>
      </c>
      <c r="AD390" s="14">
        <v>7.4664512298939306E-2</v>
      </c>
      <c r="AE390" s="14"/>
      <c r="AF390" s="14">
        <v>3.8306978222321597E-2</v>
      </c>
      <c r="AG390" s="14">
        <v>4.1018573507367803E-2</v>
      </c>
      <c r="AH390" s="14">
        <v>2.29216775360436E-2</v>
      </c>
      <c r="AI390" s="14">
        <v>4.2522849722867899E-2</v>
      </c>
      <c r="AJ390" s="14">
        <v>3.3210986811130203E-2</v>
      </c>
      <c r="AK390" s="14"/>
      <c r="AL390" s="14">
        <v>2.5483468800454899E-2</v>
      </c>
      <c r="AM390" s="14">
        <v>0.115009979447637</v>
      </c>
      <c r="AN390" s="14">
        <v>0</v>
      </c>
      <c r="AO390" s="14"/>
      <c r="AP390" s="14">
        <v>2.6626820521189299E-2</v>
      </c>
      <c r="AQ390" s="14">
        <v>3.9721384075739399E-2</v>
      </c>
      <c r="AR390" s="14"/>
      <c r="AS390" s="14">
        <v>3.1122120630024001E-2</v>
      </c>
      <c r="AT390" s="14">
        <v>3.4073242982539199E-2</v>
      </c>
      <c r="AU390" s="14"/>
      <c r="AV390" s="14">
        <v>5.5496337603034997E-2</v>
      </c>
      <c r="AW390" s="14">
        <v>2.7230050354274199E-2</v>
      </c>
      <c r="AX390" s="14"/>
      <c r="AY390" s="14">
        <v>4.06994300171322E-2</v>
      </c>
      <c r="AZ390" s="14">
        <v>1.38034148824822E-2</v>
      </c>
      <c r="BA390" s="14"/>
      <c r="BB390" s="14">
        <v>3.5142426308449999E-2</v>
      </c>
      <c r="BC390" s="14">
        <v>4.1566742457496503E-2</v>
      </c>
    </row>
    <row r="391" spans="2:55" x14ac:dyDescent="0.35">
      <c r="B391" t="s">
        <v>73</v>
      </c>
      <c r="C391" s="14">
        <v>7.1911182396509704E-2</v>
      </c>
      <c r="D391" s="14">
        <v>7.3832004264243106E-2</v>
      </c>
      <c r="E391" s="14">
        <v>7.0247194938945198E-2</v>
      </c>
      <c r="F391" s="14"/>
      <c r="G391" s="14">
        <v>8.0214116166412802E-2</v>
      </c>
      <c r="H391" s="14">
        <v>7.7822049727830495E-2</v>
      </c>
      <c r="I391" s="14">
        <v>8.7736356961317805E-2</v>
      </c>
      <c r="J391" s="14">
        <v>4.6247806018785399E-2</v>
      </c>
      <c r="K391" s="14">
        <v>7.8513131590973506E-2</v>
      </c>
      <c r="L391" s="14">
        <v>6.5152747931993202E-2</v>
      </c>
      <c r="M391" s="14"/>
      <c r="N391" s="14">
        <v>5.6833279194169799E-2</v>
      </c>
      <c r="O391" s="14">
        <v>5.4674034347791597E-2</v>
      </c>
      <c r="P391" s="14">
        <v>8.6059157830861599E-2</v>
      </c>
      <c r="Q391" s="14">
        <v>9.4250286682697901E-2</v>
      </c>
      <c r="R391" s="14"/>
      <c r="S391" s="14">
        <v>8.9160049493486104E-2</v>
      </c>
      <c r="T391" s="14">
        <v>7.2297551207609098E-2</v>
      </c>
      <c r="U391" s="14">
        <v>6.11577373440692E-2</v>
      </c>
      <c r="V391" s="14">
        <v>6.6066507829509499E-2</v>
      </c>
      <c r="W391" s="14">
        <v>6.5581809395262994E-2</v>
      </c>
      <c r="X391" s="14">
        <v>8.0370285585069395E-2</v>
      </c>
      <c r="Y391" s="14">
        <v>7.7584766920411705E-2</v>
      </c>
      <c r="Z391" s="14">
        <v>7.2979975820749401E-2</v>
      </c>
      <c r="AA391" s="14">
        <v>8.6825753899649499E-2</v>
      </c>
      <c r="AB391" s="14">
        <v>5.0358230198797101E-2</v>
      </c>
      <c r="AC391" s="14">
        <v>6.8581830349721706E-2</v>
      </c>
      <c r="AD391" s="14">
        <v>2.4599138863932099E-2</v>
      </c>
      <c r="AE391" s="14"/>
      <c r="AF391" s="14">
        <v>6.2144066247347099E-2</v>
      </c>
      <c r="AG391" s="14">
        <v>8.3432785175201404E-2</v>
      </c>
      <c r="AH391" s="14">
        <v>9.1661743078466196E-2</v>
      </c>
      <c r="AI391" s="14">
        <v>5.96316592159742E-2</v>
      </c>
      <c r="AJ391" s="14">
        <v>4.55665477354762E-2</v>
      </c>
      <c r="AK391" s="14"/>
      <c r="AL391" s="14">
        <v>6.00341005910719E-2</v>
      </c>
      <c r="AM391" s="14">
        <v>0.190744497295398</v>
      </c>
      <c r="AN391" s="14">
        <v>3.2262467419925299E-2</v>
      </c>
      <c r="AO391" s="14"/>
      <c r="AP391" s="14">
        <v>6.2444195056908403E-2</v>
      </c>
      <c r="AQ391" s="14">
        <v>7.8833121350998597E-2</v>
      </c>
      <c r="AR391" s="14"/>
      <c r="AS391" s="14">
        <v>7.97748477709814E-2</v>
      </c>
      <c r="AT391" s="14">
        <v>6.0999259325480497E-2</v>
      </c>
      <c r="AU391" s="14"/>
      <c r="AV391" s="14">
        <v>7.2522285043222307E-2</v>
      </c>
      <c r="AW391" s="14">
        <v>7.1601833584894095E-2</v>
      </c>
      <c r="AX391" s="14"/>
      <c r="AY391" s="14">
        <v>7.60066316226016E-2</v>
      </c>
      <c r="AZ391" s="14">
        <v>6.4399979198753399E-2</v>
      </c>
      <c r="BA391" s="14"/>
      <c r="BB391" s="14">
        <v>6.9668019568485895E-2</v>
      </c>
      <c r="BC391" s="14">
        <v>6.4321139499382396E-2</v>
      </c>
    </row>
    <row r="392" spans="2:55" x14ac:dyDescent="0.35">
      <c r="B392" t="s">
        <v>74</v>
      </c>
      <c r="C392" s="14">
        <v>0.14221419736027399</v>
      </c>
      <c r="D392" s="14">
        <v>0.13484878933165501</v>
      </c>
      <c r="E392" s="14">
        <v>0.149824871913116</v>
      </c>
      <c r="F392" s="14"/>
      <c r="G392" s="14">
        <v>0.194636562497152</v>
      </c>
      <c r="H392" s="14">
        <v>0.16326252693632101</v>
      </c>
      <c r="I392" s="14">
        <v>0.14753990872813799</v>
      </c>
      <c r="J392" s="14">
        <v>0.13079147957392201</v>
      </c>
      <c r="K392" s="14">
        <v>0.12848324164285399</v>
      </c>
      <c r="L392" s="14">
        <v>0.104458149438655</v>
      </c>
      <c r="M392" s="14"/>
      <c r="N392" s="14">
        <v>0.15677292420922001</v>
      </c>
      <c r="O392" s="14">
        <v>0.14700002701451001</v>
      </c>
      <c r="P392" s="14">
        <v>0.14060378538972901</v>
      </c>
      <c r="Q392" s="14">
        <v>0.124067639293235</v>
      </c>
      <c r="R392" s="14"/>
      <c r="S392" s="14">
        <v>0.202953641086732</v>
      </c>
      <c r="T392" s="14">
        <v>0.108710186702259</v>
      </c>
      <c r="U392" s="14">
        <v>0.14733531076586701</v>
      </c>
      <c r="V392" s="14">
        <v>0.16205474490595301</v>
      </c>
      <c r="W392" s="14">
        <v>0.143322248191565</v>
      </c>
      <c r="X392" s="14">
        <v>0.14289752196734001</v>
      </c>
      <c r="Y392" s="14">
        <v>0.11453835765114299</v>
      </c>
      <c r="Z392" s="14">
        <v>0.120701131109649</v>
      </c>
      <c r="AA392" s="14">
        <v>0.13238987063500501</v>
      </c>
      <c r="AB392" s="14">
        <v>0.11214083871062901</v>
      </c>
      <c r="AC392" s="14">
        <v>0.15768171475713499</v>
      </c>
      <c r="AD392" s="14">
        <v>0.12939106058882799</v>
      </c>
      <c r="AE392" s="14"/>
      <c r="AF392" s="14">
        <v>0.145069386080941</v>
      </c>
      <c r="AG392" s="14">
        <v>0.15521339074558099</v>
      </c>
      <c r="AH392" s="14">
        <v>0.106886968814636</v>
      </c>
      <c r="AI392" s="14">
        <v>0.17087859261907801</v>
      </c>
      <c r="AJ392" s="14">
        <v>0.124357850328944</v>
      </c>
      <c r="AK392" s="14"/>
      <c r="AL392" s="14">
        <v>0.14211479115074399</v>
      </c>
      <c r="AM392" s="14">
        <v>0.198938193378559</v>
      </c>
      <c r="AN392" s="14">
        <v>4.3273074752418199E-2</v>
      </c>
      <c r="AO392" s="14"/>
      <c r="AP392" s="14">
        <v>0.122799791732409</v>
      </c>
      <c r="AQ392" s="14">
        <v>0.156419335003463</v>
      </c>
      <c r="AR392" s="14"/>
      <c r="AS392" s="14">
        <v>0.151138473381591</v>
      </c>
      <c r="AT392" s="14">
        <v>0.131748362561279</v>
      </c>
      <c r="AU392" s="14"/>
      <c r="AV392" s="14">
        <v>0.18322976266355001</v>
      </c>
      <c r="AW392" s="14">
        <v>0.12772574119091001</v>
      </c>
      <c r="AX392" s="14"/>
      <c r="AY392" s="14">
        <v>0.15209961790020801</v>
      </c>
      <c r="AZ392" s="14">
        <v>0.11573787539241</v>
      </c>
      <c r="BA392" s="14"/>
      <c r="BB392" s="14">
        <v>0.14550158596853599</v>
      </c>
      <c r="BC392" s="14">
        <v>0.114568165733339</v>
      </c>
    </row>
    <row r="393" spans="2:55" x14ac:dyDescent="0.35">
      <c r="B393" t="s">
        <v>75</v>
      </c>
      <c r="C393" s="14">
        <v>0.18151143909888601</v>
      </c>
      <c r="D393" s="14">
        <v>0.18876187615708401</v>
      </c>
      <c r="E393" s="14">
        <v>0.17496579321373301</v>
      </c>
      <c r="F393" s="14"/>
      <c r="G393" s="14">
        <v>0.19997607743291301</v>
      </c>
      <c r="H393" s="14">
        <v>0.16761001265919201</v>
      </c>
      <c r="I393" s="14">
        <v>0.147109692330716</v>
      </c>
      <c r="J393" s="14">
        <v>0.15695206037954501</v>
      </c>
      <c r="K393" s="14">
        <v>0.207040828392349</v>
      </c>
      <c r="L393" s="14">
        <v>0.211504227700962</v>
      </c>
      <c r="M393" s="14"/>
      <c r="N393" s="14">
        <v>0.18654110208363101</v>
      </c>
      <c r="O393" s="14">
        <v>0.18950153369123099</v>
      </c>
      <c r="P393" s="14">
        <v>0.19759358636610599</v>
      </c>
      <c r="Q393" s="14">
        <v>0.155085614430441</v>
      </c>
      <c r="R393" s="14"/>
      <c r="S393" s="14">
        <v>0.21992303581820799</v>
      </c>
      <c r="T393" s="14">
        <v>0.140184156318825</v>
      </c>
      <c r="U393" s="14">
        <v>0.15189083896158301</v>
      </c>
      <c r="V393" s="14">
        <v>0.175499566132191</v>
      </c>
      <c r="W393" s="14">
        <v>0.15173542015194699</v>
      </c>
      <c r="X393" s="14">
        <v>0.141651971759057</v>
      </c>
      <c r="Y393" s="14">
        <v>0.20520103130406001</v>
      </c>
      <c r="Z393" s="14">
        <v>0.26283860172106099</v>
      </c>
      <c r="AA393" s="14">
        <v>0.160636954785778</v>
      </c>
      <c r="AB393" s="14">
        <v>0.21536834445854999</v>
      </c>
      <c r="AC393" s="14">
        <v>0.20198572007153301</v>
      </c>
      <c r="AD393" s="14">
        <v>0.235655151008165</v>
      </c>
      <c r="AE393" s="14"/>
      <c r="AF393" s="14">
        <v>0.182308673636003</v>
      </c>
      <c r="AG393" s="14">
        <v>0.18750993824020601</v>
      </c>
      <c r="AH393" s="14">
        <v>0.19031858702863899</v>
      </c>
      <c r="AI393" s="14">
        <v>0.17970900075677201</v>
      </c>
      <c r="AJ393" s="14">
        <v>0.208611634772467</v>
      </c>
      <c r="AK393" s="14"/>
      <c r="AL393" s="14">
        <v>0.18430563125826999</v>
      </c>
      <c r="AM393" s="14">
        <v>0.20136876444006399</v>
      </c>
      <c r="AN393" s="14">
        <v>0.10623573499231501</v>
      </c>
      <c r="AO393" s="14"/>
      <c r="AP393" s="14">
        <v>0.16240549031958301</v>
      </c>
      <c r="AQ393" s="14">
        <v>0.19641450182200099</v>
      </c>
      <c r="AR393" s="14"/>
      <c r="AS393" s="14">
        <v>0.173161318552042</v>
      </c>
      <c r="AT393" s="14">
        <v>0.18761504369686899</v>
      </c>
      <c r="AU393" s="14"/>
      <c r="AV393" s="14">
        <v>0.21804707247206201</v>
      </c>
      <c r="AW393" s="14">
        <v>0.17324787398865599</v>
      </c>
      <c r="AX393" s="14"/>
      <c r="AY393" s="14">
        <v>0.17130072253394599</v>
      </c>
      <c r="AZ393" s="14">
        <v>0.203271188459242</v>
      </c>
      <c r="BA393" s="14"/>
      <c r="BB393" s="14">
        <v>0.18535782900393899</v>
      </c>
      <c r="BC393" s="14">
        <v>0.15645444525801899</v>
      </c>
    </row>
    <row r="394" spans="2:55" x14ac:dyDescent="0.35">
      <c r="B394" t="s">
        <v>76</v>
      </c>
      <c r="C394" s="14">
        <v>0.32229857839218601</v>
      </c>
      <c r="D394" s="14">
        <v>0.31449470388302903</v>
      </c>
      <c r="E394" s="14">
        <v>0.32792429547058899</v>
      </c>
      <c r="F394" s="14"/>
      <c r="G394" s="14">
        <v>0.209113246292738</v>
      </c>
      <c r="H394" s="14">
        <v>0.284986071248855</v>
      </c>
      <c r="I394" s="14">
        <v>0.29809948467862102</v>
      </c>
      <c r="J394" s="14">
        <v>0.38463122053342202</v>
      </c>
      <c r="K394" s="14">
        <v>0.34181341379173502</v>
      </c>
      <c r="L394" s="14">
        <v>0.38364344869545303</v>
      </c>
      <c r="M394" s="14"/>
      <c r="N394" s="14">
        <v>0.33056622606420299</v>
      </c>
      <c r="O394" s="14">
        <v>0.342254031224002</v>
      </c>
      <c r="P394" s="14">
        <v>0.30313458841629198</v>
      </c>
      <c r="Q394" s="14">
        <v>0.30599598125223298</v>
      </c>
      <c r="R394" s="14"/>
      <c r="S394" s="14">
        <v>0.23264309662198901</v>
      </c>
      <c r="T394" s="14">
        <v>0.390563534995165</v>
      </c>
      <c r="U394" s="14">
        <v>0.36537835846601502</v>
      </c>
      <c r="V394" s="14">
        <v>0.32285401317020701</v>
      </c>
      <c r="W394" s="14">
        <v>0.34864862394965401</v>
      </c>
      <c r="X394" s="14">
        <v>0.31029093357739501</v>
      </c>
      <c r="Y394" s="14">
        <v>0.353752162883474</v>
      </c>
      <c r="Z394" s="14">
        <v>0.269773333131828</v>
      </c>
      <c r="AA394" s="14">
        <v>0.31278006912412798</v>
      </c>
      <c r="AB394" s="14">
        <v>0.32853798716002103</v>
      </c>
      <c r="AC394" s="14">
        <v>0.301535476578558</v>
      </c>
      <c r="AD394" s="14">
        <v>0.34004745301578998</v>
      </c>
      <c r="AE394" s="14"/>
      <c r="AF394" s="14">
        <v>0.31200377482597602</v>
      </c>
      <c r="AG394" s="14">
        <v>0.30017668083993398</v>
      </c>
      <c r="AH394" s="14">
        <v>0.38970846312324697</v>
      </c>
      <c r="AI394" s="14">
        <v>0.34191541301917899</v>
      </c>
      <c r="AJ394" s="14">
        <v>0.28098031149199798</v>
      </c>
      <c r="AK394" s="14"/>
      <c r="AL394" s="14">
        <v>0.34184179145801302</v>
      </c>
      <c r="AM394" s="14">
        <v>0.16277214373528101</v>
      </c>
      <c r="AN394" s="14">
        <v>0.32382421749165102</v>
      </c>
      <c r="AO394" s="14"/>
      <c r="AP394" s="14">
        <v>0.32020406856443701</v>
      </c>
      <c r="AQ394" s="14">
        <v>0.32993893988101097</v>
      </c>
      <c r="AR394" s="14"/>
      <c r="AS394" s="14">
        <v>0.31231881205151102</v>
      </c>
      <c r="AT394" s="14">
        <v>0.34487879951669698</v>
      </c>
      <c r="AU394" s="14"/>
      <c r="AV394" s="14">
        <v>0.26779108153969799</v>
      </c>
      <c r="AW394" s="14">
        <v>0.33993093028868698</v>
      </c>
      <c r="AX394" s="14"/>
      <c r="AY394" s="14">
        <v>0.32233142096158601</v>
      </c>
      <c r="AZ394" s="14">
        <v>0.37691122955323098</v>
      </c>
      <c r="BA394" s="14"/>
      <c r="BB394" s="14">
        <v>0.32795643544047298</v>
      </c>
      <c r="BC394" s="14">
        <v>0.34813246367409101</v>
      </c>
    </row>
    <row r="395" spans="2:55" x14ac:dyDescent="0.35">
      <c r="B395" t="s">
        <v>77</v>
      </c>
      <c r="C395" s="14">
        <v>6.2139651152476098E-2</v>
      </c>
      <c r="D395" s="14">
        <v>6.0372751168229502E-2</v>
      </c>
      <c r="E395" s="14">
        <v>6.4047865431978601E-2</v>
      </c>
      <c r="F395" s="14"/>
      <c r="G395" s="14">
        <v>7.3324450273155095E-2</v>
      </c>
      <c r="H395" s="14">
        <v>4.7024818122638298E-2</v>
      </c>
      <c r="I395" s="14">
        <v>7.4222093852426493E-2</v>
      </c>
      <c r="J395" s="14">
        <v>6.6190256052101701E-2</v>
      </c>
      <c r="K395" s="14">
        <v>4.8510493421909898E-2</v>
      </c>
      <c r="L395" s="14">
        <v>6.3129313137089402E-2</v>
      </c>
      <c r="M395" s="14"/>
      <c r="N395" s="14">
        <v>5.5790910286519703E-2</v>
      </c>
      <c r="O395" s="14">
        <v>5.5314828333250403E-2</v>
      </c>
      <c r="P395" s="14">
        <v>7.1919418449722702E-2</v>
      </c>
      <c r="Q395" s="14">
        <v>6.6069074236493497E-2</v>
      </c>
      <c r="R395" s="14"/>
      <c r="S395" s="14">
        <v>6.7886137623812501E-2</v>
      </c>
      <c r="T395" s="14">
        <v>6.6794112823108195E-2</v>
      </c>
      <c r="U395" s="14">
        <v>7.5578141189590997E-2</v>
      </c>
      <c r="V395" s="14">
        <v>4.6907136768542003E-2</v>
      </c>
      <c r="W395" s="14">
        <v>7.5107479227360704E-2</v>
      </c>
      <c r="X395" s="14">
        <v>7.47330170906714E-2</v>
      </c>
      <c r="Y395" s="14">
        <v>5.1407546211617201E-2</v>
      </c>
      <c r="Z395" s="14">
        <v>4.19440710230485E-2</v>
      </c>
      <c r="AA395" s="14">
        <v>4.0498587017756001E-2</v>
      </c>
      <c r="AB395" s="14">
        <v>5.8903571806289599E-2</v>
      </c>
      <c r="AC395" s="14">
        <v>8.5455150615626294E-2</v>
      </c>
      <c r="AD395" s="14">
        <v>6.2868310834390706E-2</v>
      </c>
      <c r="AE395" s="14"/>
      <c r="AF395" s="14">
        <v>8.0693052567221105E-2</v>
      </c>
      <c r="AG395" s="14">
        <v>6.5420233335697006E-2</v>
      </c>
      <c r="AH395" s="14">
        <v>4.8233035515494703E-2</v>
      </c>
      <c r="AI395" s="14">
        <v>4.9879386307743599E-2</v>
      </c>
      <c r="AJ395" s="14">
        <v>7.7851562607504393E-2</v>
      </c>
      <c r="AK395" s="14"/>
      <c r="AL395" s="14">
        <v>6.2798849838649903E-2</v>
      </c>
      <c r="AM395" s="14">
        <v>4.3122717212329402E-2</v>
      </c>
      <c r="AN395" s="14">
        <v>8.6319157596191007E-2</v>
      </c>
      <c r="AO395" s="14"/>
      <c r="AP395" s="14">
        <v>7.5418270079768798E-2</v>
      </c>
      <c r="AQ395" s="14">
        <v>5.2995408875482097E-2</v>
      </c>
      <c r="AR395" s="14"/>
      <c r="AS395" s="14">
        <v>5.7003783619227803E-2</v>
      </c>
      <c r="AT395" s="14">
        <v>6.6503454885143407E-2</v>
      </c>
      <c r="AU395" s="14"/>
      <c r="AV395" s="14">
        <v>5.4817056698037402E-2</v>
      </c>
      <c r="AW395" s="14">
        <v>6.3232591656792098E-2</v>
      </c>
      <c r="AX395" s="14"/>
      <c r="AY395" s="14">
        <v>5.28877117907487E-2</v>
      </c>
      <c r="AZ395" s="14">
        <v>6.8071740814778306E-2</v>
      </c>
      <c r="BA395" s="14"/>
      <c r="BB395" s="14">
        <v>5.5089722731384599E-2</v>
      </c>
      <c r="BC395" s="14">
        <v>0.11747825103437901</v>
      </c>
    </row>
    <row r="396" spans="2:55" x14ac:dyDescent="0.35">
      <c r="B396" t="s">
        <v>78</v>
      </c>
      <c r="C396" s="14">
        <v>0.136242873057068</v>
      </c>
      <c r="D396" s="14">
        <v>0.13320662270617301</v>
      </c>
      <c r="E396" s="14">
        <v>0.13960866808713901</v>
      </c>
      <c r="F396" s="14"/>
      <c r="G396" s="14">
        <v>0.10047013704240799</v>
      </c>
      <c r="H396" s="14">
        <v>0.14433918439410201</v>
      </c>
      <c r="I396" s="14">
        <v>0.147206876389367</v>
      </c>
      <c r="J396" s="14">
        <v>0.162810488717573</v>
      </c>
      <c r="K396" s="14">
        <v>0.14629385781711299</v>
      </c>
      <c r="L396" s="14">
        <v>0.11601942748432</v>
      </c>
      <c r="M396" s="14"/>
      <c r="N396" s="14">
        <v>0.14006112008345101</v>
      </c>
      <c r="O396" s="14">
        <v>0.13958220570315599</v>
      </c>
      <c r="P396" s="14">
        <v>0.103948002662831</v>
      </c>
      <c r="Q396" s="14">
        <v>0.15811071619275599</v>
      </c>
      <c r="R396" s="14"/>
      <c r="S396" s="14">
        <v>0.115603633259315</v>
      </c>
      <c r="T396" s="14">
        <v>0.14885013906467301</v>
      </c>
      <c r="U396" s="14">
        <v>0.13952386778402501</v>
      </c>
      <c r="V396" s="14">
        <v>0.15960355970290399</v>
      </c>
      <c r="W396" s="14">
        <v>0.12228307178968</v>
      </c>
      <c r="X396" s="14">
        <v>0.16174240423758801</v>
      </c>
      <c r="Y396" s="14">
        <v>0.11584094041561301</v>
      </c>
      <c r="Z396" s="14">
        <v>0.13691266042595601</v>
      </c>
      <c r="AA396" s="14">
        <v>0.15322227924734699</v>
      </c>
      <c r="AB396" s="14">
        <v>0.14169510487195799</v>
      </c>
      <c r="AC396" s="14">
        <v>0.115647126660642</v>
      </c>
      <c r="AD396" s="14">
        <v>6.5241004973402794E-2</v>
      </c>
      <c r="AE396" s="14"/>
      <c r="AF396" s="14">
        <v>0.13926104872978001</v>
      </c>
      <c r="AG396" s="14">
        <v>0.123055542452466</v>
      </c>
      <c r="AH396" s="14">
        <v>0.116895296576343</v>
      </c>
      <c r="AI396" s="14">
        <v>0.10899927796933299</v>
      </c>
      <c r="AJ396" s="14">
        <v>0.150719072786514</v>
      </c>
      <c r="AK396" s="14"/>
      <c r="AL396" s="14">
        <v>0.145075376684451</v>
      </c>
      <c r="AM396" s="14">
        <v>4.2073937290845902E-2</v>
      </c>
      <c r="AN396" s="14">
        <v>0.17598614612833</v>
      </c>
      <c r="AO396" s="14"/>
      <c r="AP396" s="14">
        <v>0.16704177822896399</v>
      </c>
      <c r="AQ396" s="14">
        <v>0.112159403380874</v>
      </c>
      <c r="AR396" s="14"/>
      <c r="AS396" s="14">
        <v>0.14058722149217301</v>
      </c>
      <c r="AT396" s="14">
        <v>0.12836542794057601</v>
      </c>
      <c r="AU396" s="14"/>
      <c r="AV396" s="14">
        <v>0.108806625278867</v>
      </c>
      <c r="AW396" s="14">
        <v>0.14474192474462899</v>
      </c>
      <c r="AX396" s="14"/>
      <c r="AY396" s="14">
        <v>0.13395982444874799</v>
      </c>
      <c r="AZ396" s="14">
        <v>0.12506986191071501</v>
      </c>
      <c r="BA396" s="14"/>
      <c r="BB396" s="14">
        <v>0.13052010483665999</v>
      </c>
      <c r="BC396" s="14">
        <v>0.118817309484543</v>
      </c>
    </row>
    <row r="397" spans="2:55" x14ac:dyDescent="0.35">
      <c r="B397" t="s">
        <v>276</v>
      </c>
      <c r="C397" s="14">
        <v>4.5007093155758397E-2</v>
      </c>
      <c r="D397" s="14">
        <v>4.8116886390555801E-2</v>
      </c>
      <c r="E397" s="14">
        <v>4.2102925463218699E-2</v>
      </c>
      <c r="F397" s="14"/>
      <c r="G397" s="14">
        <v>6.99108863433716E-2</v>
      </c>
      <c r="H397" s="14">
        <v>5.3199636338762402E-2</v>
      </c>
      <c r="I397" s="14">
        <v>4.1942289321536402E-2</v>
      </c>
      <c r="J397" s="14">
        <v>3.2709331960993897E-2</v>
      </c>
      <c r="K397" s="14">
        <v>2.6233193518750801E-2</v>
      </c>
      <c r="L397" s="14">
        <v>4.6908998702853998E-2</v>
      </c>
      <c r="M397" s="14"/>
      <c r="N397" s="14">
        <v>3.66455625914014E-2</v>
      </c>
      <c r="O397" s="14">
        <v>4.5922011045907797E-2</v>
      </c>
      <c r="P397" s="14">
        <v>3.3097863343205601E-2</v>
      </c>
      <c r="Q397" s="14">
        <v>6.3905138860865907E-2</v>
      </c>
      <c r="R397" s="14"/>
      <c r="S397" s="14">
        <v>2.17963147666295E-2</v>
      </c>
      <c r="T397" s="14">
        <v>5.41361860609363E-2</v>
      </c>
      <c r="U397" s="14">
        <v>3.9943368083109901E-2</v>
      </c>
      <c r="V397" s="14">
        <v>3.8808888035570102E-2</v>
      </c>
      <c r="W397" s="14">
        <v>5.4905462655815099E-2</v>
      </c>
      <c r="X397" s="14">
        <v>5.8444348070693201E-2</v>
      </c>
      <c r="Y397" s="14">
        <v>4.91348984850234E-2</v>
      </c>
      <c r="Z397" s="14">
        <v>0</v>
      </c>
      <c r="AA397" s="14">
        <v>4.5892178497903099E-2</v>
      </c>
      <c r="AB397" s="14">
        <v>6.3652372606255794E-2</v>
      </c>
      <c r="AC397" s="14">
        <v>4.79425516097381E-2</v>
      </c>
      <c r="AD397" s="14">
        <v>6.7533368416551803E-2</v>
      </c>
      <c r="AE397" s="14"/>
      <c r="AF397" s="14">
        <v>3.0262380571401001E-2</v>
      </c>
      <c r="AG397" s="14">
        <v>3.6977147101451099E-2</v>
      </c>
      <c r="AH397" s="14">
        <v>3.3374228327130301E-2</v>
      </c>
      <c r="AI397" s="14">
        <v>4.6463820389052099E-2</v>
      </c>
      <c r="AJ397" s="14">
        <v>6.9760691451296902E-2</v>
      </c>
      <c r="AK397" s="14"/>
      <c r="AL397" s="14">
        <v>3.6692895133345997E-2</v>
      </c>
      <c r="AM397" s="14">
        <v>1.25977879752161E-2</v>
      </c>
      <c r="AN397" s="14">
        <v>0.221789485891877</v>
      </c>
      <c r="AO397" s="14"/>
      <c r="AP397" s="14">
        <v>5.5689626142523603E-2</v>
      </c>
      <c r="AQ397" s="14">
        <v>3.0374403318726699E-2</v>
      </c>
      <c r="AR397" s="14"/>
      <c r="AS397" s="14">
        <v>4.7890187224722103E-2</v>
      </c>
      <c r="AT397" s="14">
        <v>4.2338082388210303E-2</v>
      </c>
      <c r="AU397" s="14"/>
      <c r="AV397" s="14">
        <v>2.6033109403473899E-2</v>
      </c>
      <c r="AW397" s="14">
        <v>4.9793156589111501E-2</v>
      </c>
      <c r="AX397" s="14"/>
      <c r="AY397" s="14">
        <v>4.3956715265355002E-2</v>
      </c>
      <c r="AZ397" s="14">
        <v>3.2734709788388598E-2</v>
      </c>
      <c r="BA397" s="14"/>
      <c r="BB397" s="14">
        <v>4.3591430399173903E-2</v>
      </c>
      <c r="BC397" s="14">
        <v>3.8661482858750401E-2</v>
      </c>
    </row>
    <row r="398" spans="2:55" x14ac:dyDescent="0.35">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4"/>
      <c r="AU398" s="14"/>
      <c r="AV398" s="14"/>
      <c r="AW398" s="14"/>
      <c r="AX398" s="14"/>
      <c r="AY398" s="14"/>
      <c r="AZ398" s="14"/>
      <c r="BA398" s="14"/>
      <c r="BB398" s="14"/>
      <c r="BC398" s="14"/>
    </row>
    <row r="399" spans="2:55" x14ac:dyDescent="0.35">
      <c r="B399" s="6" t="s">
        <v>282</v>
      </c>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c r="AU399" s="14"/>
      <c r="AV399" s="14"/>
      <c r="AW399" s="14"/>
      <c r="AX399" s="14"/>
      <c r="AY399" s="14"/>
      <c r="AZ399" s="14"/>
      <c r="BA399" s="14"/>
      <c r="BB399" s="14"/>
      <c r="BC399" s="14"/>
    </row>
    <row r="400" spans="2:55" x14ac:dyDescent="0.35">
      <c r="B400" s="21" t="s">
        <v>82</v>
      </c>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c r="AU400" s="14"/>
      <c r="AV400" s="14"/>
      <c r="AW400" s="14"/>
      <c r="AX400" s="14"/>
      <c r="AY400" s="14"/>
      <c r="AZ400" s="14"/>
      <c r="BA400" s="14"/>
      <c r="BB400" s="14"/>
      <c r="BC400" s="14"/>
    </row>
    <row r="401" spans="2:55" x14ac:dyDescent="0.35">
      <c r="B401" t="s">
        <v>71</v>
      </c>
      <c r="C401" s="14">
        <v>2.2369417908902401E-3</v>
      </c>
      <c r="D401" s="14">
        <v>8.8380814915431697E-4</v>
      </c>
      <c r="E401" s="14">
        <v>3.5648237239553301E-3</v>
      </c>
      <c r="F401" s="14"/>
      <c r="G401" s="14">
        <v>7.3729095963556701E-3</v>
      </c>
      <c r="H401" s="14">
        <v>4.5508880344855597E-3</v>
      </c>
      <c r="I401" s="14">
        <v>2.56118172265349E-3</v>
      </c>
      <c r="J401" s="14">
        <v>0</v>
      </c>
      <c r="K401" s="14">
        <v>0</v>
      </c>
      <c r="L401" s="14">
        <v>0</v>
      </c>
      <c r="M401" s="14"/>
      <c r="N401" s="14">
        <v>4.51101523614824E-3</v>
      </c>
      <c r="O401" s="14">
        <v>0</v>
      </c>
      <c r="P401" s="14">
        <v>2.67527265071463E-3</v>
      </c>
      <c r="Q401" s="14">
        <v>1.74052867554569E-3</v>
      </c>
      <c r="R401" s="14"/>
      <c r="S401" s="14">
        <v>3.1051296547559199E-3</v>
      </c>
      <c r="T401" s="14">
        <v>0</v>
      </c>
      <c r="U401" s="14">
        <v>0</v>
      </c>
      <c r="V401" s="14">
        <v>0</v>
      </c>
      <c r="W401" s="14">
        <v>0</v>
      </c>
      <c r="X401" s="14">
        <v>4.3053084230555098E-3</v>
      </c>
      <c r="Y401" s="14">
        <v>0</v>
      </c>
      <c r="Z401" s="14">
        <v>1.4601611096737899E-2</v>
      </c>
      <c r="AA401" s="14">
        <v>7.5244398646024096E-3</v>
      </c>
      <c r="AB401" s="14">
        <v>0</v>
      </c>
      <c r="AC401" s="14">
        <v>0</v>
      </c>
      <c r="AD401" s="14">
        <v>0</v>
      </c>
      <c r="AE401" s="14"/>
      <c r="AF401" s="14">
        <v>1.8827438633850101E-3</v>
      </c>
      <c r="AG401" s="14">
        <v>4.1415164687267098E-3</v>
      </c>
      <c r="AH401" s="14">
        <v>0</v>
      </c>
      <c r="AI401" s="14">
        <v>0</v>
      </c>
      <c r="AJ401" s="14">
        <v>0</v>
      </c>
      <c r="AK401" s="14"/>
      <c r="AL401" s="14">
        <v>6.9996699369385799E-4</v>
      </c>
      <c r="AM401" s="14">
        <v>1.17718408940103E-2</v>
      </c>
      <c r="AN401" s="14">
        <v>7.4447953055683099E-3</v>
      </c>
      <c r="AO401" s="14"/>
      <c r="AP401" s="14">
        <v>8.6709887575105399E-4</v>
      </c>
      <c r="AQ401" s="14">
        <v>2.34869949203778E-3</v>
      </c>
      <c r="AR401" s="14"/>
      <c r="AS401" s="14">
        <v>3.0914437105946601E-3</v>
      </c>
      <c r="AT401" s="14">
        <v>1.1200632936835301E-3</v>
      </c>
      <c r="AU401" s="14"/>
      <c r="AV401" s="14">
        <v>5.1180309109075802E-3</v>
      </c>
      <c r="AW401" s="14">
        <v>5.8978649988953398E-4</v>
      </c>
      <c r="AX401" s="14"/>
      <c r="AY401" s="14">
        <v>3.1284833521797702E-3</v>
      </c>
      <c r="AZ401" s="14">
        <v>0</v>
      </c>
      <c r="BA401" s="14"/>
      <c r="BB401" s="14">
        <v>3.2233576950384201E-3</v>
      </c>
      <c r="BC401" s="14">
        <v>0</v>
      </c>
    </row>
    <row r="402" spans="2:55" x14ac:dyDescent="0.35">
      <c r="B402" t="s">
        <v>72</v>
      </c>
      <c r="C402" s="14">
        <v>2.01677754664795E-2</v>
      </c>
      <c r="D402" s="14">
        <v>3.4553046224446902E-2</v>
      </c>
      <c r="E402" s="14">
        <v>6.1803043457690299E-3</v>
      </c>
      <c r="F402" s="14"/>
      <c r="G402" s="14">
        <v>5.5676027483419897E-2</v>
      </c>
      <c r="H402" s="14">
        <v>3.2646374017689703E-2</v>
      </c>
      <c r="I402" s="14">
        <v>3.5433474219930802E-2</v>
      </c>
      <c r="J402" s="14">
        <v>4.8792066003792997E-3</v>
      </c>
      <c r="K402" s="14">
        <v>0</v>
      </c>
      <c r="L402" s="14">
        <v>0</v>
      </c>
      <c r="M402" s="14"/>
      <c r="N402" s="14">
        <v>1.8785670709310899E-2</v>
      </c>
      <c r="O402" s="14">
        <v>2.1601118359305099E-2</v>
      </c>
      <c r="P402" s="14">
        <v>2.7392945143699901E-2</v>
      </c>
      <c r="Q402" s="14">
        <v>1.3980878159778399E-2</v>
      </c>
      <c r="R402" s="14"/>
      <c r="S402" s="14">
        <v>3.9741135174059403E-2</v>
      </c>
      <c r="T402" s="14">
        <v>1.02709881563536E-2</v>
      </c>
      <c r="U402" s="14">
        <v>0</v>
      </c>
      <c r="V402" s="14">
        <v>2.55065423751617E-2</v>
      </c>
      <c r="W402" s="14">
        <v>1.7302534648182599E-2</v>
      </c>
      <c r="X402" s="14">
        <v>1.21180978126327E-2</v>
      </c>
      <c r="Y402" s="14">
        <v>1.9976710969013999E-2</v>
      </c>
      <c r="Z402" s="14">
        <v>2.5613729844887901E-2</v>
      </c>
      <c r="AA402" s="14">
        <v>1.8333002744035001E-2</v>
      </c>
      <c r="AB402" s="14">
        <v>1.96498448503373E-2</v>
      </c>
      <c r="AC402" s="14">
        <v>1.9831304768952802E-2</v>
      </c>
      <c r="AD402" s="14">
        <v>4.2148180170998098E-2</v>
      </c>
      <c r="AE402" s="14"/>
      <c r="AF402" s="14">
        <v>7.2612436884728297E-3</v>
      </c>
      <c r="AG402" s="14">
        <v>4.2872451462732199E-2</v>
      </c>
      <c r="AH402" s="14">
        <v>2.62564553859597E-2</v>
      </c>
      <c r="AI402" s="14">
        <v>5.3769392946688499E-3</v>
      </c>
      <c r="AJ402" s="14">
        <v>2.14349079628347E-2</v>
      </c>
      <c r="AK402" s="14"/>
      <c r="AL402" s="14">
        <v>1.13672183870364E-2</v>
      </c>
      <c r="AM402" s="14">
        <v>0.10301418164241199</v>
      </c>
      <c r="AN402" s="14">
        <v>0</v>
      </c>
      <c r="AO402" s="14"/>
      <c r="AP402" s="14">
        <v>2.4464741968206302E-2</v>
      </c>
      <c r="AQ402" s="14">
        <v>1.6362335628370601E-2</v>
      </c>
      <c r="AR402" s="14"/>
      <c r="AS402" s="14">
        <v>2.5727529111696699E-2</v>
      </c>
      <c r="AT402" s="14">
        <v>8.5612268502204599E-3</v>
      </c>
      <c r="AU402" s="14"/>
      <c r="AV402" s="14">
        <v>4.5952851630375803E-2</v>
      </c>
      <c r="AW402" s="14">
        <v>1.11035299099693E-2</v>
      </c>
      <c r="AX402" s="14"/>
      <c r="AY402" s="14">
        <v>2.5415318454791301E-2</v>
      </c>
      <c r="AZ402" s="14">
        <v>5.3729797344410002E-3</v>
      </c>
      <c r="BA402" s="14"/>
      <c r="BB402" s="14">
        <v>2.6127970369636599E-2</v>
      </c>
      <c r="BC402" s="14">
        <v>4.1535892904052598E-3</v>
      </c>
    </row>
    <row r="403" spans="2:55" x14ac:dyDescent="0.35">
      <c r="B403" t="s">
        <v>73</v>
      </c>
      <c r="C403" s="14">
        <v>4.7362253697397001E-2</v>
      </c>
      <c r="D403" s="14">
        <v>5.9256979554319501E-2</v>
      </c>
      <c r="E403" s="14">
        <v>3.5886768762186001E-2</v>
      </c>
      <c r="F403" s="14"/>
      <c r="G403" s="14">
        <v>9.9375867827294101E-2</v>
      </c>
      <c r="H403" s="14">
        <v>0.1133630168638</v>
      </c>
      <c r="I403" s="14">
        <v>6.1939519689568498E-2</v>
      </c>
      <c r="J403" s="14">
        <v>4.6704976732346304E-3</v>
      </c>
      <c r="K403" s="14">
        <v>1.1145618968243801E-2</v>
      </c>
      <c r="L403" s="14">
        <v>6.0765335265680299E-3</v>
      </c>
      <c r="M403" s="14"/>
      <c r="N403" s="14">
        <v>7.2325024974567706E-2</v>
      </c>
      <c r="O403" s="14">
        <v>3.8898575648675701E-2</v>
      </c>
      <c r="P403" s="14">
        <v>4.3234915082816398E-2</v>
      </c>
      <c r="Q403" s="14">
        <v>3.3218022083901497E-2</v>
      </c>
      <c r="R403" s="14"/>
      <c r="S403" s="14">
        <v>9.5837411510579298E-2</v>
      </c>
      <c r="T403" s="14">
        <v>1.86982138894141E-2</v>
      </c>
      <c r="U403" s="14">
        <v>3.09439665327816E-2</v>
      </c>
      <c r="V403" s="14">
        <v>2.9511831148538299E-2</v>
      </c>
      <c r="W403" s="14">
        <v>7.38400042974586E-2</v>
      </c>
      <c r="X403" s="14">
        <v>3.29021734920633E-2</v>
      </c>
      <c r="Y403" s="14">
        <v>1.82126045682789E-2</v>
      </c>
      <c r="Z403" s="14">
        <v>3.1768519461391302E-2</v>
      </c>
      <c r="AA403" s="14">
        <v>6.7427489600237103E-2</v>
      </c>
      <c r="AB403" s="14">
        <v>4.0770841940621499E-2</v>
      </c>
      <c r="AC403" s="14">
        <v>4.15483726869822E-2</v>
      </c>
      <c r="AD403" s="14">
        <v>7.8241873081735705E-2</v>
      </c>
      <c r="AE403" s="14"/>
      <c r="AF403" s="14">
        <v>2.9630184250010901E-2</v>
      </c>
      <c r="AG403" s="14">
        <v>5.9268529648473102E-2</v>
      </c>
      <c r="AH403" s="14">
        <v>5.6386640335215503E-2</v>
      </c>
      <c r="AI403" s="14">
        <v>6.6561694747224898E-2</v>
      </c>
      <c r="AJ403" s="14">
        <v>4.39988992939329E-2</v>
      </c>
      <c r="AK403" s="14"/>
      <c r="AL403" s="14">
        <v>3.1852176351651301E-2</v>
      </c>
      <c r="AM403" s="14">
        <v>0.18648705175364599</v>
      </c>
      <c r="AN403" s="14">
        <v>2.39984532639556E-2</v>
      </c>
      <c r="AO403" s="14"/>
      <c r="AP403" s="14">
        <v>4.6929153723458801E-2</v>
      </c>
      <c r="AQ403" s="14">
        <v>4.7418473959339902E-2</v>
      </c>
      <c r="AR403" s="14"/>
      <c r="AS403" s="14">
        <v>5.85481943277835E-2</v>
      </c>
      <c r="AT403" s="14">
        <v>3.0627278465120301E-2</v>
      </c>
      <c r="AU403" s="14"/>
      <c r="AV403" s="14">
        <v>0.10368032339873</v>
      </c>
      <c r="AW403" s="14">
        <v>3.02239457360696E-2</v>
      </c>
      <c r="AX403" s="14"/>
      <c r="AY403" s="14">
        <v>6.0887316466756401E-2</v>
      </c>
      <c r="AZ403" s="14">
        <v>1.2074333991523601E-2</v>
      </c>
      <c r="BA403" s="14"/>
      <c r="BB403" s="14">
        <v>5.8942167351305703E-2</v>
      </c>
      <c r="BC403" s="14">
        <v>1.32534852304769E-2</v>
      </c>
    </row>
    <row r="404" spans="2:55" x14ac:dyDescent="0.35">
      <c r="B404" t="s">
        <v>74</v>
      </c>
      <c r="C404" s="14">
        <v>8.5344105904900699E-2</v>
      </c>
      <c r="D404" s="14">
        <v>9.1471981253313406E-2</v>
      </c>
      <c r="E404" s="14">
        <v>7.96115793495763E-2</v>
      </c>
      <c r="F404" s="14"/>
      <c r="G404" s="14">
        <v>0.17682031651407901</v>
      </c>
      <c r="H404" s="14">
        <v>0.178529075705322</v>
      </c>
      <c r="I404" s="14">
        <v>9.6737978724607501E-2</v>
      </c>
      <c r="J404" s="14">
        <v>4.07800678149038E-2</v>
      </c>
      <c r="K404" s="14">
        <v>2.9719029574616501E-2</v>
      </c>
      <c r="L404" s="14">
        <v>1.2818631952079501E-2</v>
      </c>
      <c r="M404" s="14"/>
      <c r="N404" s="14">
        <v>0.12982968658557301</v>
      </c>
      <c r="O404" s="14">
        <v>7.9017829173366999E-2</v>
      </c>
      <c r="P404" s="14">
        <v>9.0602455543051894E-2</v>
      </c>
      <c r="Q404" s="14">
        <v>3.9956746669401501E-2</v>
      </c>
      <c r="R404" s="14"/>
      <c r="S404" s="14">
        <v>0.149760621658555</v>
      </c>
      <c r="T404" s="14">
        <v>7.1992590130999498E-2</v>
      </c>
      <c r="U404" s="14">
        <v>3.1409825029155999E-2</v>
      </c>
      <c r="V404" s="14">
        <v>5.3181608989105497E-2</v>
      </c>
      <c r="W404" s="14">
        <v>9.0776231366336294E-2</v>
      </c>
      <c r="X404" s="14">
        <v>8.8530553586124994E-2</v>
      </c>
      <c r="Y404" s="14">
        <v>4.2751361889341997E-2</v>
      </c>
      <c r="Z404" s="14">
        <v>0.11681550016767001</v>
      </c>
      <c r="AA404" s="14">
        <v>0.12184786587650299</v>
      </c>
      <c r="AB404" s="14">
        <v>6.7725803735651402E-2</v>
      </c>
      <c r="AC404" s="14">
        <v>0.10120628566781099</v>
      </c>
      <c r="AD404" s="14">
        <v>2.4599138863932099E-2</v>
      </c>
      <c r="AE404" s="14"/>
      <c r="AF404" s="14">
        <v>0.102664217650366</v>
      </c>
      <c r="AG404" s="14">
        <v>0.11315173410524999</v>
      </c>
      <c r="AH404" s="14">
        <v>2.9490687206145901E-2</v>
      </c>
      <c r="AI404" s="14">
        <v>7.1602834214925803E-2</v>
      </c>
      <c r="AJ404" s="14">
        <v>2.7670002289119401E-2</v>
      </c>
      <c r="AK404" s="14"/>
      <c r="AL404" s="14">
        <v>7.3532713781978995E-2</v>
      </c>
      <c r="AM404" s="14">
        <v>0.198845934265244</v>
      </c>
      <c r="AN404" s="14">
        <v>5.4185426422694201E-2</v>
      </c>
      <c r="AO404" s="14"/>
      <c r="AP404" s="14">
        <v>0.10406837117385299</v>
      </c>
      <c r="AQ404" s="14">
        <v>6.7274239836850602E-2</v>
      </c>
      <c r="AR404" s="14"/>
      <c r="AS404" s="14">
        <v>0.10397871141144099</v>
      </c>
      <c r="AT404" s="14">
        <v>6.0499360041259602E-2</v>
      </c>
      <c r="AU404" s="14"/>
      <c r="AV404" s="14">
        <v>0.16856547322408499</v>
      </c>
      <c r="AW404" s="14">
        <v>5.6017285234071797E-2</v>
      </c>
      <c r="AX404" s="14"/>
      <c r="AY404" s="14">
        <v>0.100426383332681</v>
      </c>
      <c r="AZ404" s="14">
        <v>1.5935384111232499E-2</v>
      </c>
      <c r="BA404" s="14"/>
      <c r="BB404" s="14">
        <v>9.6046888498412197E-2</v>
      </c>
      <c r="BC404" s="14">
        <v>4.6466440104107602E-2</v>
      </c>
    </row>
    <row r="405" spans="2:55" x14ac:dyDescent="0.35">
      <c r="B405" t="s">
        <v>75</v>
      </c>
      <c r="C405" s="14">
        <v>0.20219943371021801</v>
      </c>
      <c r="D405" s="14">
        <v>0.25094017908235999</v>
      </c>
      <c r="E405" s="14">
        <v>0.155200512762982</v>
      </c>
      <c r="F405" s="14"/>
      <c r="G405" s="14">
        <v>0.242999319572933</v>
      </c>
      <c r="H405" s="14">
        <v>0.217282186666169</v>
      </c>
      <c r="I405" s="14">
        <v>0.19181730046567</v>
      </c>
      <c r="J405" s="14">
        <v>0.205670624278565</v>
      </c>
      <c r="K405" s="14">
        <v>0.190319608564993</v>
      </c>
      <c r="L405" s="14">
        <v>0.17643846808095301</v>
      </c>
      <c r="M405" s="14"/>
      <c r="N405" s="14">
        <v>0.19329681694503401</v>
      </c>
      <c r="O405" s="14">
        <v>0.197594102559117</v>
      </c>
      <c r="P405" s="14">
        <v>0.23388421452373301</v>
      </c>
      <c r="Q405" s="14">
        <v>0.19036411305572201</v>
      </c>
      <c r="R405" s="14"/>
      <c r="S405" s="14">
        <v>0.197760917578332</v>
      </c>
      <c r="T405" s="14">
        <v>0.14113750282299201</v>
      </c>
      <c r="U405" s="14">
        <v>0.22049948664101601</v>
      </c>
      <c r="V405" s="14">
        <v>0.190285130702505</v>
      </c>
      <c r="W405" s="14">
        <v>0.168348863435685</v>
      </c>
      <c r="X405" s="14">
        <v>0.21113921882181599</v>
      </c>
      <c r="Y405" s="14">
        <v>0.229085493931558</v>
      </c>
      <c r="Z405" s="14">
        <v>0.17627215937308299</v>
      </c>
      <c r="AA405" s="14">
        <v>0.27454913968767602</v>
      </c>
      <c r="AB405" s="14">
        <v>0.20742856836207499</v>
      </c>
      <c r="AC405" s="14">
        <v>0.17217242420275899</v>
      </c>
      <c r="AD405" s="14">
        <v>0.25808993696056798</v>
      </c>
      <c r="AE405" s="14"/>
      <c r="AF405" s="14">
        <v>0.216517168145863</v>
      </c>
      <c r="AG405" s="14">
        <v>0.207362211224524</v>
      </c>
      <c r="AH405" s="14">
        <v>0.16765422753419401</v>
      </c>
      <c r="AI405" s="14">
        <v>0.20974811270771501</v>
      </c>
      <c r="AJ405" s="14">
        <v>0.13280323630719301</v>
      </c>
      <c r="AK405" s="14"/>
      <c r="AL405" s="14">
        <v>0.20720300876421499</v>
      </c>
      <c r="AM405" s="14">
        <v>0.19430226012909799</v>
      </c>
      <c r="AN405" s="14">
        <v>0.14429479791409899</v>
      </c>
      <c r="AO405" s="14"/>
      <c r="AP405" s="14">
        <v>0.192706775485291</v>
      </c>
      <c r="AQ405" s="14">
        <v>0.210702391361409</v>
      </c>
      <c r="AR405" s="14"/>
      <c r="AS405" s="14">
        <v>0.22688634815733599</v>
      </c>
      <c r="AT405" s="14">
        <v>0.16665379132225999</v>
      </c>
      <c r="AU405" s="14"/>
      <c r="AV405" s="14">
        <v>0.23746143828515501</v>
      </c>
      <c r="AW405" s="14">
        <v>0.189781196348701</v>
      </c>
      <c r="AX405" s="14"/>
      <c r="AY405" s="14">
        <v>0.21019064717407601</v>
      </c>
      <c r="AZ405" s="14">
        <v>0.15894238180606199</v>
      </c>
      <c r="BA405" s="14"/>
      <c r="BB405" s="14">
        <v>0.215521039920955</v>
      </c>
      <c r="BC405" s="14">
        <v>0.16296138418664499</v>
      </c>
    </row>
    <row r="406" spans="2:55" x14ac:dyDescent="0.35">
      <c r="B406" t="s">
        <v>76</v>
      </c>
      <c r="C406" s="14">
        <v>0.316801161168005</v>
      </c>
      <c r="D406" s="14">
        <v>0.25610588923068001</v>
      </c>
      <c r="E406" s="14">
        <v>0.37504436989386802</v>
      </c>
      <c r="F406" s="14"/>
      <c r="G406" s="14">
        <v>0.21909819707893499</v>
      </c>
      <c r="H406" s="14">
        <v>0.232838199807965</v>
      </c>
      <c r="I406" s="14">
        <v>0.36178244233267698</v>
      </c>
      <c r="J406" s="14">
        <v>0.32539873830175098</v>
      </c>
      <c r="K406" s="14">
        <v>0.35870909618582297</v>
      </c>
      <c r="L406" s="14">
        <v>0.37850408740807501</v>
      </c>
      <c r="M406" s="14"/>
      <c r="N406" s="14">
        <v>0.33231910001463499</v>
      </c>
      <c r="O406" s="14">
        <v>0.34252834163406598</v>
      </c>
      <c r="P406" s="14">
        <v>0.29748462806120801</v>
      </c>
      <c r="Q406" s="14">
        <v>0.28869085073737399</v>
      </c>
      <c r="R406" s="14"/>
      <c r="S406" s="14">
        <v>0.26430674433815698</v>
      </c>
      <c r="T406" s="14">
        <v>0.29499237348956198</v>
      </c>
      <c r="U406" s="14">
        <v>0.33492765680501901</v>
      </c>
      <c r="V406" s="14">
        <v>0.343530904737539</v>
      </c>
      <c r="W406" s="14">
        <v>0.34334896985965502</v>
      </c>
      <c r="X406" s="14">
        <v>0.30490231378316701</v>
      </c>
      <c r="Y406" s="14">
        <v>0.328904289212406</v>
      </c>
      <c r="Z406" s="14">
        <v>0.34879506369530899</v>
      </c>
      <c r="AA406" s="14">
        <v>0.26843493953298198</v>
      </c>
      <c r="AB406" s="14">
        <v>0.37651814420837998</v>
      </c>
      <c r="AC406" s="14">
        <v>0.351433631251934</v>
      </c>
      <c r="AD406" s="14">
        <v>0.36688770757999201</v>
      </c>
      <c r="AE406" s="14"/>
      <c r="AF406" s="14">
        <v>0.30866725021701202</v>
      </c>
      <c r="AG406" s="14">
        <v>0.305210307653492</v>
      </c>
      <c r="AH406" s="14">
        <v>0.37832097300678202</v>
      </c>
      <c r="AI406" s="14">
        <v>0.31332921883354597</v>
      </c>
      <c r="AJ406" s="14">
        <v>0.40455535886217903</v>
      </c>
      <c r="AK406" s="14"/>
      <c r="AL406" s="14">
        <v>0.33939487698819298</v>
      </c>
      <c r="AM406" s="14">
        <v>0.16013599303826601</v>
      </c>
      <c r="AN406" s="14">
        <v>0.26944243626171899</v>
      </c>
      <c r="AO406" s="14"/>
      <c r="AP406" s="14">
        <v>0.27920743738970299</v>
      </c>
      <c r="AQ406" s="14">
        <v>0.35191743226094901</v>
      </c>
      <c r="AR406" s="14"/>
      <c r="AS406" s="14">
        <v>0.27905124011011601</v>
      </c>
      <c r="AT406" s="14">
        <v>0.37227729184536301</v>
      </c>
      <c r="AU406" s="14"/>
      <c r="AV406" s="14">
        <v>0.26087896502920799</v>
      </c>
      <c r="AW406" s="14">
        <v>0.33560694722162998</v>
      </c>
      <c r="AX406" s="14"/>
      <c r="AY406" s="14">
        <v>0.303627084440527</v>
      </c>
      <c r="AZ406" s="14">
        <v>0.38864243593238101</v>
      </c>
      <c r="BA406" s="14"/>
      <c r="BB406" s="14">
        <v>0.30712179433650799</v>
      </c>
      <c r="BC406" s="14">
        <v>0.34416590071149</v>
      </c>
    </row>
    <row r="407" spans="2:55" x14ac:dyDescent="0.35">
      <c r="B407" t="s">
        <v>77</v>
      </c>
      <c r="C407" s="14">
        <v>3.93917696295445E-2</v>
      </c>
      <c r="D407" s="14">
        <v>1.8375620816622501E-2</v>
      </c>
      <c r="E407" s="14">
        <v>5.90427500960886E-2</v>
      </c>
      <c r="F407" s="14"/>
      <c r="G407" s="14">
        <v>5.4030742379953603E-2</v>
      </c>
      <c r="H407" s="14">
        <v>3.3980049640225302E-2</v>
      </c>
      <c r="I407" s="14">
        <v>4.1458576764552099E-2</v>
      </c>
      <c r="J407" s="14">
        <v>3.3813684871164602E-2</v>
      </c>
      <c r="K407" s="14">
        <v>4.7738919219007997E-2</v>
      </c>
      <c r="L407" s="14">
        <v>3.13889703712871E-2</v>
      </c>
      <c r="M407" s="14"/>
      <c r="N407" s="14">
        <v>2.22887353084248E-2</v>
      </c>
      <c r="O407" s="14">
        <v>4.3219242824859699E-2</v>
      </c>
      <c r="P407" s="14">
        <v>3.7467448107157297E-2</v>
      </c>
      <c r="Q407" s="14">
        <v>5.5879436322648898E-2</v>
      </c>
      <c r="R407" s="14"/>
      <c r="S407" s="14">
        <v>3.2788376033444103E-2</v>
      </c>
      <c r="T407" s="14">
        <v>5.1782357124011101E-2</v>
      </c>
      <c r="U407" s="14">
        <v>6.4159486457640802E-2</v>
      </c>
      <c r="V407" s="14">
        <v>3.97203086519003E-2</v>
      </c>
      <c r="W407" s="14">
        <v>4.54908139833149E-2</v>
      </c>
      <c r="X407" s="14">
        <v>5.0788141327892597E-2</v>
      </c>
      <c r="Y407" s="14">
        <v>2.93715482383002E-2</v>
      </c>
      <c r="Z407" s="14">
        <v>4.5550032938424898E-2</v>
      </c>
      <c r="AA407" s="14">
        <v>1.35923767482539E-2</v>
      </c>
      <c r="AB407" s="14">
        <v>1.6730654664516498E-2</v>
      </c>
      <c r="AC407" s="14">
        <v>3.46085705230132E-2</v>
      </c>
      <c r="AD407" s="14">
        <v>8.9753900148532004E-2</v>
      </c>
      <c r="AE407" s="14"/>
      <c r="AF407" s="14">
        <v>3.6549977326733797E-2</v>
      </c>
      <c r="AG407" s="14">
        <v>4.5393559752595798E-2</v>
      </c>
      <c r="AH407" s="14">
        <v>1.55138439932567E-2</v>
      </c>
      <c r="AI407" s="14">
        <v>2.4128618320096999E-2</v>
      </c>
      <c r="AJ407" s="14">
        <v>3.2266053287475303E-2</v>
      </c>
      <c r="AK407" s="14"/>
      <c r="AL407" s="14">
        <v>4.1808670657741499E-2</v>
      </c>
      <c r="AM407" s="14">
        <v>3.2246570676601097E-2</v>
      </c>
      <c r="AN407" s="14">
        <v>1.7315057157990501E-2</v>
      </c>
      <c r="AO407" s="14"/>
      <c r="AP407" s="14">
        <v>3.6812411699494098E-2</v>
      </c>
      <c r="AQ407" s="14">
        <v>4.1949812395456802E-2</v>
      </c>
      <c r="AR407" s="14"/>
      <c r="AS407" s="14">
        <v>3.1479746501738799E-2</v>
      </c>
      <c r="AT407" s="14">
        <v>5.0219940192917902E-2</v>
      </c>
      <c r="AU407" s="14"/>
      <c r="AV407" s="14">
        <v>2.98926201713593E-2</v>
      </c>
      <c r="AW407" s="14">
        <v>4.2555399059221198E-2</v>
      </c>
      <c r="AX407" s="14"/>
      <c r="AY407" s="14">
        <v>3.19117392066149E-2</v>
      </c>
      <c r="AZ407" s="14">
        <v>4.5535036289300099E-2</v>
      </c>
      <c r="BA407" s="14"/>
      <c r="BB407" s="14">
        <v>2.6213871229940601E-2</v>
      </c>
      <c r="BC407" s="14">
        <v>9.3823560387726795E-2</v>
      </c>
    </row>
    <row r="408" spans="2:55" x14ac:dyDescent="0.35">
      <c r="B408" t="s">
        <v>78</v>
      </c>
      <c r="C408" s="14">
        <v>0.103537029524027</v>
      </c>
      <c r="D408" s="14">
        <v>7.5918782731418305E-2</v>
      </c>
      <c r="E408" s="14">
        <v>0.130810221107687</v>
      </c>
      <c r="F408" s="14"/>
      <c r="G408" s="14">
        <v>6.7300106707605598E-2</v>
      </c>
      <c r="H408" s="14">
        <v>0.118188985768673</v>
      </c>
      <c r="I408" s="14">
        <v>9.2965081994613202E-2</v>
      </c>
      <c r="J408" s="14">
        <v>0.12152394641082501</v>
      </c>
      <c r="K408" s="14">
        <v>0.105232230580987</v>
      </c>
      <c r="L408" s="14">
        <v>0.10835812335360299</v>
      </c>
      <c r="M408" s="14"/>
      <c r="N408" s="14">
        <v>9.0410513546608506E-2</v>
      </c>
      <c r="O408" s="14">
        <v>9.6163189222085901E-2</v>
      </c>
      <c r="P408" s="14">
        <v>0.10095795177537301</v>
      </c>
      <c r="Q408" s="14">
        <v>0.128464101366283</v>
      </c>
      <c r="R408" s="14"/>
      <c r="S408" s="14">
        <v>0.105821081380449</v>
      </c>
      <c r="T408" s="14">
        <v>0.13628830208699499</v>
      </c>
      <c r="U408" s="14">
        <v>0.12263493454020601</v>
      </c>
      <c r="V408" s="14">
        <v>0.1205348867218</v>
      </c>
      <c r="W408" s="14">
        <v>6.5980272515589702E-2</v>
      </c>
      <c r="X408" s="14">
        <v>8.5176879094080699E-2</v>
      </c>
      <c r="Y408" s="14">
        <v>8.9896542638252697E-2</v>
      </c>
      <c r="Z408" s="14">
        <v>0.13338704409428201</v>
      </c>
      <c r="AA408" s="14">
        <v>9.6735093833591898E-2</v>
      </c>
      <c r="AB408" s="14">
        <v>0.125274178690961</v>
      </c>
      <c r="AC408" s="14">
        <v>7.2970204987111195E-2</v>
      </c>
      <c r="AD408" s="14">
        <v>0</v>
      </c>
      <c r="AE408" s="14"/>
      <c r="AF408" s="14">
        <v>0.101984277483436</v>
      </c>
      <c r="AG408" s="14">
        <v>9.8232371375331695E-2</v>
      </c>
      <c r="AH408" s="14">
        <v>0.117893196140701</v>
      </c>
      <c r="AI408" s="14">
        <v>8.4179793443612094E-2</v>
      </c>
      <c r="AJ408" s="14">
        <v>0.11495309860122099</v>
      </c>
      <c r="AK408" s="14"/>
      <c r="AL408" s="14">
        <v>0.11289615157405899</v>
      </c>
      <c r="AM408" s="14">
        <v>4.9557108439468298E-2</v>
      </c>
      <c r="AN408" s="14">
        <v>6.4603602619776601E-2</v>
      </c>
      <c r="AO408" s="14"/>
      <c r="AP408" s="14">
        <v>0.11218444013500201</v>
      </c>
      <c r="AQ408" s="14">
        <v>9.65969819498739E-2</v>
      </c>
      <c r="AR408" s="14"/>
      <c r="AS408" s="14">
        <v>0.100505883969118</v>
      </c>
      <c r="AT408" s="14">
        <v>0.10650073270251099</v>
      </c>
      <c r="AU408" s="14"/>
      <c r="AV408" s="14">
        <v>5.5546831272754803E-2</v>
      </c>
      <c r="AW408" s="14">
        <v>0.11760919435914401</v>
      </c>
      <c r="AX408" s="14"/>
      <c r="AY408" s="14">
        <v>9.7275487021516005E-2</v>
      </c>
      <c r="AZ408" s="14">
        <v>0.14922242790111201</v>
      </c>
      <c r="BA408" s="14"/>
      <c r="BB408" s="14">
        <v>8.3916434474063994E-2</v>
      </c>
      <c r="BC408" s="14">
        <v>0.144685448416322</v>
      </c>
    </row>
    <row r="409" spans="2:55" x14ac:dyDescent="0.35">
      <c r="B409" t="s">
        <v>276</v>
      </c>
      <c r="C409" s="14">
        <v>0.18295952910853799</v>
      </c>
      <c r="D409" s="14">
        <v>0.21249371295768499</v>
      </c>
      <c r="E409" s="14">
        <v>0.15465866995788799</v>
      </c>
      <c r="F409" s="14"/>
      <c r="G409" s="14">
        <v>7.73265128394241E-2</v>
      </c>
      <c r="H409" s="14">
        <v>6.8621223495670805E-2</v>
      </c>
      <c r="I409" s="14">
        <v>0.115304444085728</v>
      </c>
      <c r="J409" s="14">
        <v>0.26326323404917701</v>
      </c>
      <c r="K409" s="14">
        <v>0.25713549690632898</v>
      </c>
      <c r="L409" s="14">
        <v>0.28641518530743398</v>
      </c>
      <c r="M409" s="14"/>
      <c r="N409" s="14">
        <v>0.13623343667969801</v>
      </c>
      <c r="O409" s="14">
        <v>0.180977600578523</v>
      </c>
      <c r="P409" s="14">
        <v>0.16630016911224599</v>
      </c>
      <c r="Q409" s="14">
        <v>0.247705322929345</v>
      </c>
      <c r="R409" s="14"/>
      <c r="S409" s="14">
        <v>0.110878582671668</v>
      </c>
      <c r="T409" s="14">
        <v>0.27483767229967299</v>
      </c>
      <c r="U409" s="14">
        <v>0.19542464399418</v>
      </c>
      <c r="V409" s="14">
        <v>0.19772878667345001</v>
      </c>
      <c r="W409" s="14">
        <v>0.194912309893777</v>
      </c>
      <c r="X409" s="14">
        <v>0.21013731365916699</v>
      </c>
      <c r="Y409" s="14">
        <v>0.24180144855284799</v>
      </c>
      <c r="Z409" s="14">
        <v>0.107196339328214</v>
      </c>
      <c r="AA409" s="14">
        <v>0.131555652112118</v>
      </c>
      <c r="AB409" s="14">
        <v>0.14590196354745699</v>
      </c>
      <c r="AC409" s="14">
        <v>0.20622920591143701</v>
      </c>
      <c r="AD409" s="14">
        <v>0.140279263194242</v>
      </c>
      <c r="AE409" s="14"/>
      <c r="AF409" s="14">
        <v>0.19484293737472</v>
      </c>
      <c r="AG409" s="14">
        <v>0.124367318308874</v>
      </c>
      <c r="AH409" s="14">
        <v>0.20848397639774599</v>
      </c>
      <c r="AI409" s="14">
        <v>0.22507278843821099</v>
      </c>
      <c r="AJ409" s="14">
        <v>0.22231844339604401</v>
      </c>
      <c r="AK409" s="14"/>
      <c r="AL409" s="14">
        <v>0.18124521650143099</v>
      </c>
      <c r="AM409" s="14">
        <v>6.3639059161253494E-2</v>
      </c>
      <c r="AN409" s="14">
        <v>0.41871543105419801</v>
      </c>
      <c r="AO409" s="14"/>
      <c r="AP409" s="14">
        <v>0.20275956954923999</v>
      </c>
      <c r="AQ409" s="14">
        <v>0.16542963311571199</v>
      </c>
      <c r="AR409" s="14"/>
      <c r="AS409" s="14">
        <v>0.17073090270017499</v>
      </c>
      <c r="AT409" s="14">
        <v>0.203540315286664</v>
      </c>
      <c r="AU409" s="14"/>
      <c r="AV409" s="14">
        <v>9.2903466077424599E-2</v>
      </c>
      <c r="AW409" s="14">
        <v>0.216512715631303</v>
      </c>
      <c r="AX409" s="14"/>
      <c r="AY409" s="14">
        <v>0.167137540550858</v>
      </c>
      <c r="AZ409" s="14">
        <v>0.22427502023394799</v>
      </c>
      <c r="BA409" s="14"/>
      <c r="BB409" s="14">
        <v>0.18288647612414</v>
      </c>
      <c r="BC409" s="14">
        <v>0.19049019167282599</v>
      </c>
    </row>
    <row r="410" spans="2:55" x14ac:dyDescent="0.35">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row>
    <row r="411" spans="2:55" x14ac:dyDescent="0.35">
      <c r="B411" s="6" t="s">
        <v>283</v>
      </c>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c r="AP411" s="14"/>
      <c r="AQ411" s="14"/>
      <c r="AR411" s="14"/>
      <c r="AS411" s="14"/>
      <c r="AT411" s="14"/>
      <c r="AU411" s="14"/>
      <c r="AV411" s="14"/>
      <c r="AW411" s="14"/>
      <c r="AX411" s="14"/>
      <c r="AY411" s="14"/>
      <c r="AZ411" s="14"/>
      <c r="BA411" s="14"/>
      <c r="BB411" s="14"/>
      <c r="BC411" s="14"/>
    </row>
    <row r="412" spans="2:55" x14ac:dyDescent="0.35">
      <c r="B412" s="21" t="s">
        <v>82</v>
      </c>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row>
    <row r="413" spans="2:55" x14ac:dyDescent="0.35">
      <c r="B413" t="s">
        <v>71</v>
      </c>
      <c r="C413" s="14">
        <v>8.1456052878186094E-3</v>
      </c>
      <c r="D413" s="14">
        <v>8.2440215841750094E-3</v>
      </c>
      <c r="E413" s="14">
        <v>8.0734779146866501E-3</v>
      </c>
      <c r="F413" s="14"/>
      <c r="G413" s="14">
        <v>3.07415691639405E-2</v>
      </c>
      <c r="H413" s="14">
        <v>1.0765620374222599E-2</v>
      </c>
      <c r="I413" s="14">
        <v>1.2000640959094399E-2</v>
      </c>
      <c r="J413" s="14">
        <v>0</v>
      </c>
      <c r="K413" s="14">
        <v>0</v>
      </c>
      <c r="L413" s="14">
        <v>0</v>
      </c>
      <c r="M413" s="14"/>
      <c r="N413" s="14">
        <v>9.3681040616758696E-3</v>
      </c>
      <c r="O413" s="14">
        <v>6.6780854631599204E-3</v>
      </c>
      <c r="P413" s="14">
        <v>8.0601485621339605E-3</v>
      </c>
      <c r="Q413" s="14">
        <v>8.4916297967567791E-3</v>
      </c>
      <c r="R413" s="14"/>
      <c r="S413" s="14">
        <v>0</v>
      </c>
      <c r="T413" s="14">
        <v>3.5159076725107801E-3</v>
      </c>
      <c r="U413" s="14">
        <v>1.07666316737375E-2</v>
      </c>
      <c r="V413" s="14">
        <v>5.1502852110611097E-3</v>
      </c>
      <c r="W413" s="14">
        <v>1.6734817771673301E-2</v>
      </c>
      <c r="X413" s="14">
        <v>4.3053084230555098E-3</v>
      </c>
      <c r="Y413" s="14">
        <v>4.719543901E-3</v>
      </c>
      <c r="Z413" s="14">
        <v>1.1412419188260799E-2</v>
      </c>
      <c r="AA413" s="14">
        <v>1.28042775012519E-2</v>
      </c>
      <c r="AB413" s="14">
        <v>1.4304830005037799E-2</v>
      </c>
      <c r="AC413" s="14">
        <v>0</v>
      </c>
      <c r="AD413" s="14">
        <v>4.2148180170998098E-2</v>
      </c>
      <c r="AE413" s="14"/>
      <c r="AF413" s="14">
        <v>4.1160120832355804E-3</v>
      </c>
      <c r="AG413" s="14">
        <v>1.35993700522454E-2</v>
      </c>
      <c r="AH413" s="14">
        <v>1.16847803230014E-2</v>
      </c>
      <c r="AI413" s="14">
        <v>4.84490391746175E-3</v>
      </c>
      <c r="AJ413" s="14">
        <v>8.9413420146691406E-3</v>
      </c>
      <c r="AK413" s="14"/>
      <c r="AL413" s="14">
        <v>1.5222026605318101E-3</v>
      </c>
      <c r="AM413" s="14">
        <v>6.65221137087742E-2</v>
      </c>
      <c r="AN413" s="14">
        <v>0</v>
      </c>
      <c r="AO413" s="14"/>
      <c r="AP413" s="14">
        <v>7.4636232504052998E-3</v>
      </c>
      <c r="AQ413" s="14">
        <v>8.9552472601620598E-3</v>
      </c>
      <c r="AR413" s="14"/>
      <c r="AS413" s="14">
        <v>7.1358065190950696E-3</v>
      </c>
      <c r="AT413" s="14">
        <v>5.5005340506898903E-3</v>
      </c>
      <c r="AU413" s="14"/>
      <c r="AV413" s="14">
        <v>1.54577954409633E-2</v>
      </c>
      <c r="AW413" s="14">
        <v>5.4673802755684101E-3</v>
      </c>
      <c r="AX413" s="14"/>
      <c r="AY413" s="14">
        <v>9.5493622908926993E-3</v>
      </c>
      <c r="AZ413" s="14">
        <v>5.3729797344410002E-3</v>
      </c>
      <c r="BA413" s="14"/>
      <c r="BB413" s="14">
        <v>9.8389561196200997E-3</v>
      </c>
      <c r="BC413" s="14">
        <v>1.19714434205442E-2</v>
      </c>
    </row>
    <row r="414" spans="2:55" x14ac:dyDescent="0.35">
      <c r="B414" t="s">
        <v>72</v>
      </c>
      <c r="C414" s="14">
        <v>3.1101500292031799E-2</v>
      </c>
      <c r="D414" s="14">
        <v>4.3881801991710601E-2</v>
      </c>
      <c r="E414" s="14">
        <v>1.87134172229531E-2</v>
      </c>
      <c r="F414" s="14"/>
      <c r="G414" s="14">
        <v>5.4614300653764103E-2</v>
      </c>
      <c r="H414" s="14">
        <v>7.6141601645222295E-2</v>
      </c>
      <c r="I414" s="14">
        <v>3.60191689965106E-2</v>
      </c>
      <c r="J414" s="14">
        <v>1.14257825073303E-2</v>
      </c>
      <c r="K414" s="14">
        <v>8.6046931801841003E-3</v>
      </c>
      <c r="L414" s="14">
        <v>5.7679205951662602E-3</v>
      </c>
      <c r="M414" s="14"/>
      <c r="N414" s="14">
        <v>4.1008759038008699E-2</v>
      </c>
      <c r="O414" s="14">
        <v>2.8706538717511498E-2</v>
      </c>
      <c r="P414" s="14">
        <v>2.4331691900216699E-2</v>
      </c>
      <c r="Q414" s="14">
        <v>2.90927223889683E-2</v>
      </c>
      <c r="R414" s="14"/>
      <c r="S414" s="14">
        <v>5.6155788409699099E-2</v>
      </c>
      <c r="T414" s="14">
        <v>2.4050858422046201E-2</v>
      </c>
      <c r="U414" s="14">
        <v>7.8307389422907093E-3</v>
      </c>
      <c r="V414" s="14">
        <v>1.4648341509628101E-2</v>
      </c>
      <c r="W414" s="14">
        <v>4.3433297702544699E-2</v>
      </c>
      <c r="X414" s="14">
        <v>4.7575992752975103E-2</v>
      </c>
      <c r="Y414" s="14">
        <v>1.0903595959172801E-2</v>
      </c>
      <c r="Z414" s="14">
        <v>2.1144167909590499E-2</v>
      </c>
      <c r="AA414" s="14">
        <v>6.3458246509511207E-2</v>
      </c>
      <c r="AB414" s="14">
        <v>4.6638545570333798E-3</v>
      </c>
      <c r="AC414" s="14">
        <v>9.9418990259662592E-3</v>
      </c>
      <c r="AD414" s="14">
        <v>4.0736387844055102E-2</v>
      </c>
      <c r="AE414" s="14"/>
      <c r="AF414" s="14">
        <v>2.8118877586286901E-2</v>
      </c>
      <c r="AG414" s="14">
        <v>4.92843192948876E-2</v>
      </c>
      <c r="AH414" s="14">
        <v>2.0995458563418602E-2</v>
      </c>
      <c r="AI414" s="14">
        <v>2.89882153157116E-2</v>
      </c>
      <c r="AJ414" s="14">
        <v>2.8536153064774399E-2</v>
      </c>
      <c r="AK414" s="14"/>
      <c r="AL414" s="14">
        <v>1.38447915368756E-2</v>
      </c>
      <c r="AM414" s="14">
        <v>0.18877955189062301</v>
      </c>
      <c r="AN414" s="14">
        <v>0</v>
      </c>
      <c r="AO414" s="14"/>
      <c r="AP414" s="14">
        <v>3.4668419974666E-2</v>
      </c>
      <c r="AQ414" s="14">
        <v>2.9077302890254699E-2</v>
      </c>
      <c r="AR414" s="14"/>
      <c r="AS414" s="14">
        <v>3.4900626490708998E-2</v>
      </c>
      <c r="AT414" s="14">
        <v>2.49075422745254E-2</v>
      </c>
      <c r="AU414" s="14"/>
      <c r="AV414" s="14">
        <v>4.8646345183455598E-2</v>
      </c>
      <c r="AW414" s="14">
        <v>2.4776788519871099E-2</v>
      </c>
      <c r="AX414" s="14"/>
      <c r="AY414" s="14">
        <v>3.3749679887103E-2</v>
      </c>
      <c r="AZ414" s="14">
        <v>2.4154590303076099E-2</v>
      </c>
      <c r="BA414" s="14"/>
      <c r="BB414" s="14">
        <v>3.3742338127010399E-2</v>
      </c>
      <c r="BC414" s="14">
        <v>3.0659205894857801E-2</v>
      </c>
    </row>
    <row r="415" spans="2:55" x14ac:dyDescent="0.35">
      <c r="B415" t="s">
        <v>73</v>
      </c>
      <c r="C415" s="14">
        <v>6.0558491276761099E-2</v>
      </c>
      <c r="D415" s="14">
        <v>5.3765265581515197E-2</v>
      </c>
      <c r="E415" s="14">
        <v>6.7370122930696996E-2</v>
      </c>
      <c r="F415" s="14"/>
      <c r="G415" s="14">
        <v>7.5736469504258802E-2</v>
      </c>
      <c r="H415" s="14">
        <v>9.6012993686178896E-2</v>
      </c>
      <c r="I415" s="14">
        <v>8.4248245589629303E-2</v>
      </c>
      <c r="J415" s="14">
        <v>3.3542100189946203E-2</v>
      </c>
      <c r="K415" s="14">
        <v>4.8296154486497198E-2</v>
      </c>
      <c r="L415" s="14">
        <v>3.2424567581827997E-2</v>
      </c>
      <c r="M415" s="14"/>
      <c r="N415" s="14">
        <v>6.5864672284979706E-2</v>
      </c>
      <c r="O415" s="14">
        <v>5.39485838387418E-2</v>
      </c>
      <c r="P415" s="14">
        <v>7.4087426437500201E-2</v>
      </c>
      <c r="Q415" s="14">
        <v>5.0296403655850301E-2</v>
      </c>
      <c r="R415" s="14"/>
      <c r="S415" s="14">
        <v>8.5309773965139099E-2</v>
      </c>
      <c r="T415" s="14">
        <v>7.7502422172816499E-2</v>
      </c>
      <c r="U415" s="14">
        <v>2.7974476828097599E-2</v>
      </c>
      <c r="V415" s="14">
        <v>6.5899698238277002E-2</v>
      </c>
      <c r="W415" s="14">
        <v>7.6951827056953706E-2</v>
      </c>
      <c r="X415" s="14">
        <v>5.6058926888444702E-2</v>
      </c>
      <c r="Y415" s="14">
        <v>4.4476253808314603E-2</v>
      </c>
      <c r="Z415" s="14">
        <v>8.5098999618294105E-2</v>
      </c>
      <c r="AA415" s="14">
        <v>3.4159564867301602E-2</v>
      </c>
      <c r="AB415" s="14">
        <v>1.51727401148147E-2</v>
      </c>
      <c r="AC415" s="14">
        <v>5.7246787689155101E-2</v>
      </c>
      <c r="AD415" s="14">
        <v>0.16510251584128</v>
      </c>
      <c r="AE415" s="14"/>
      <c r="AF415" s="14">
        <v>6.7486925223630895E-2</v>
      </c>
      <c r="AG415" s="14">
        <v>5.9199667896319197E-2</v>
      </c>
      <c r="AH415" s="14">
        <v>8.7980412230271504E-2</v>
      </c>
      <c r="AI415" s="14">
        <v>5.2112221158052002E-2</v>
      </c>
      <c r="AJ415" s="14">
        <v>8.1466023509374597E-2</v>
      </c>
      <c r="AK415" s="14"/>
      <c r="AL415" s="14">
        <v>4.8527679917493599E-2</v>
      </c>
      <c r="AM415" s="14">
        <v>0.19245712024187001</v>
      </c>
      <c r="AN415" s="14">
        <v>0</v>
      </c>
      <c r="AO415" s="14"/>
      <c r="AP415" s="14">
        <v>4.2758885326280999E-2</v>
      </c>
      <c r="AQ415" s="14">
        <v>7.3046696742852704E-2</v>
      </c>
      <c r="AR415" s="14"/>
      <c r="AS415" s="14">
        <v>6.3480507085975593E-2</v>
      </c>
      <c r="AT415" s="14">
        <v>5.82442050584722E-2</v>
      </c>
      <c r="AU415" s="14"/>
      <c r="AV415" s="14">
        <v>8.2743378254405101E-2</v>
      </c>
      <c r="AW415" s="14">
        <v>5.2871332975800801E-2</v>
      </c>
      <c r="AX415" s="14"/>
      <c r="AY415" s="14">
        <v>6.3632322397243299E-2</v>
      </c>
      <c r="AZ415" s="14">
        <v>8.1712538613703603E-2</v>
      </c>
      <c r="BA415" s="14"/>
      <c r="BB415" s="14">
        <v>5.91089038555715E-2</v>
      </c>
      <c r="BC415" s="14">
        <v>6.6652088529087994E-2</v>
      </c>
    </row>
    <row r="416" spans="2:55" x14ac:dyDescent="0.35">
      <c r="B416" t="s">
        <v>74</v>
      </c>
      <c r="C416" s="14">
        <v>0.17405822120966999</v>
      </c>
      <c r="D416" s="14">
        <v>0.17161094105920799</v>
      </c>
      <c r="E416" s="14">
        <v>0.17602092719981499</v>
      </c>
      <c r="F416" s="14"/>
      <c r="G416" s="14">
        <v>0.28466695732310898</v>
      </c>
      <c r="H416" s="14">
        <v>0.218743541003207</v>
      </c>
      <c r="I416" s="14">
        <v>0.187099920107893</v>
      </c>
      <c r="J416" s="14">
        <v>0.148418896127676</v>
      </c>
      <c r="K416" s="14">
        <v>0.14077833116926</v>
      </c>
      <c r="L416" s="14">
        <v>9.6843545148412202E-2</v>
      </c>
      <c r="M416" s="14"/>
      <c r="N416" s="14">
        <v>0.19749952253875599</v>
      </c>
      <c r="O416" s="14">
        <v>0.17771929723201901</v>
      </c>
      <c r="P416" s="14">
        <v>0.19610393773509199</v>
      </c>
      <c r="Q416" s="14">
        <v>0.122896759326574</v>
      </c>
      <c r="R416" s="14"/>
      <c r="S416" s="14">
        <v>0.261561187883734</v>
      </c>
      <c r="T416" s="14">
        <v>0.16450163706489901</v>
      </c>
      <c r="U416" s="14">
        <v>0.143019189720415</v>
      </c>
      <c r="V416" s="14">
        <v>0.11024971444503601</v>
      </c>
      <c r="W416" s="14">
        <v>0.152484631857638</v>
      </c>
      <c r="X416" s="14">
        <v>0.182179258288274</v>
      </c>
      <c r="Y416" s="14">
        <v>0.1111714671887</v>
      </c>
      <c r="Z416" s="14">
        <v>0.19698565935853801</v>
      </c>
      <c r="AA416" s="14">
        <v>0.18188526704680999</v>
      </c>
      <c r="AB416" s="14">
        <v>0.21133019621863999</v>
      </c>
      <c r="AC416" s="14">
        <v>0.18526090825848801</v>
      </c>
      <c r="AD416" s="14">
        <v>8.5658478919841394E-2</v>
      </c>
      <c r="AE416" s="14"/>
      <c r="AF416" s="14">
        <v>0.172833164732005</v>
      </c>
      <c r="AG416" s="14">
        <v>0.20016826516928901</v>
      </c>
      <c r="AH416" s="14">
        <v>0.17382427125587899</v>
      </c>
      <c r="AI416" s="14">
        <v>0.15458111313972001</v>
      </c>
      <c r="AJ416" s="14">
        <v>0.18295300951467799</v>
      </c>
      <c r="AK416" s="14"/>
      <c r="AL416" s="14">
        <v>0.171082923199878</v>
      </c>
      <c r="AM416" s="14">
        <v>0.29305756356295198</v>
      </c>
      <c r="AN416" s="14">
        <v>6.2384514660268203E-3</v>
      </c>
      <c r="AO416" s="14"/>
      <c r="AP416" s="14">
        <v>0.158600023935735</v>
      </c>
      <c r="AQ416" s="14">
        <v>0.182335749009433</v>
      </c>
      <c r="AR416" s="14"/>
      <c r="AS416" s="14">
        <v>0.18588700787974</v>
      </c>
      <c r="AT416" s="14">
        <v>0.15169499346686099</v>
      </c>
      <c r="AU416" s="14"/>
      <c r="AV416" s="14">
        <v>0.26782445357266499</v>
      </c>
      <c r="AW416" s="14">
        <v>0.14036250160965</v>
      </c>
      <c r="AX416" s="14"/>
      <c r="AY416" s="14">
        <v>0.19378422697508399</v>
      </c>
      <c r="AZ416" s="14">
        <v>0.118864221535948</v>
      </c>
      <c r="BA416" s="14"/>
      <c r="BB416" s="14">
        <v>0.18418510953931599</v>
      </c>
      <c r="BC416" s="14">
        <v>0.13091925819250699</v>
      </c>
    </row>
    <row r="417" spans="2:55" x14ac:dyDescent="0.35">
      <c r="B417" t="s">
        <v>75</v>
      </c>
      <c r="C417" s="14">
        <v>0.204102520374112</v>
      </c>
      <c r="D417" s="14">
        <v>0.18992676883374399</v>
      </c>
      <c r="E417" s="14">
        <v>0.21854545551628801</v>
      </c>
      <c r="F417" s="14"/>
      <c r="G417" s="14">
        <v>0.19865853525478899</v>
      </c>
      <c r="H417" s="14">
        <v>0.19226650958480701</v>
      </c>
      <c r="I417" s="14">
        <v>0.19756431368966301</v>
      </c>
      <c r="J417" s="14">
        <v>0.23067188855441401</v>
      </c>
      <c r="K417" s="14">
        <v>0.18252824494195</v>
      </c>
      <c r="L417" s="14">
        <v>0.21557209558846099</v>
      </c>
      <c r="M417" s="14"/>
      <c r="N417" s="14">
        <v>0.21944289677599299</v>
      </c>
      <c r="O417" s="14">
        <v>0.18764237632995501</v>
      </c>
      <c r="P417" s="14">
        <v>0.20993494273847199</v>
      </c>
      <c r="Q417" s="14">
        <v>0.20115482722365999</v>
      </c>
      <c r="R417" s="14"/>
      <c r="S417" s="14">
        <v>0.22960524285040401</v>
      </c>
      <c r="T417" s="14">
        <v>0.180530868125265</v>
      </c>
      <c r="U417" s="14">
        <v>0.23147802777910501</v>
      </c>
      <c r="V417" s="14">
        <v>0.23192379468169899</v>
      </c>
      <c r="W417" s="14">
        <v>0.18929335327390701</v>
      </c>
      <c r="X417" s="14">
        <v>0.12607846373933501</v>
      </c>
      <c r="Y417" s="14">
        <v>0.22735838524322899</v>
      </c>
      <c r="Z417" s="14">
        <v>0.27017589922624002</v>
      </c>
      <c r="AA417" s="14">
        <v>0.213898927066936</v>
      </c>
      <c r="AB417" s="14">
        <v>0.22261386916727999</v>
      </c>
      <c r="AC417" s="14">
        <v>0.120102842989442</v>
      </c>
      <c r="AD417" s="14">
        <v>0.197760085416576</v>
      </c>
      <c r="AE417" s="14"/>
      <c r="AF417" s="14">
        <v>0.20284897513778399</v>
      </c>
      <c r="AG417" s="14">
        <v>0.21503635821612299</v>
      </c>
      <c r="AH417" s="14">
        <v>0.19789332346404301</v>
      </c>
      <c r="AI417" s="14">
        <v>0.238631775741764</v>
      </c>
      <c r="AJ417" s="14">
        <v>0.15431880766421899</v>
      </c>
      <c r="AK417" s="14"/>
      <c r="AL417" s="14">
        <v>0.223526155152805</v>
      </c>
      <c r="AM417" s="14">
        <v>0.12621871248424299</v>
      </c>
      <c r="AN417" s="14">
        <v>6.2885048474706204E-2</v>
      </c>
      <c r="AO417" s="14"/>
      <c r="AP417" s="14">
        <v>0.185601763160267</v>
      </c>
      <c r="AQ417" s="14">
        <v>0.21863273394296301</v>
      </c>
      <c r="AR417" s="14"/>
      <c r="AS417" s="14">
        <v>0.20594025840522501</v>
      </c>
      <c r="AT417" s="14">
        <v>0.20459141666403899</v>
      </c>
      <c r="AU417" s="14"/>
      <c r="AV417" s="14">
        <v>0.203740308891001</v>
      </c>
      <c r="AW417" s="14">
        <v>0.200739742234087</v>
      </c>
      <c r="AX417" s="14"/>
      <c r="AY417" s="14">
        <v>0.208359333842591</v>
      </c>
      <c r="AZ417" s="14">
        <v>0.164896079377578</v>
      </c>
      <c r="BA417" s="14"/>
      <c r="BB417" s="14">
        <v>0.21112703532225699</v>
      </c>
      <c r="BC417" s="14">
        <v>0.16778799975063699</v>
      </c>
    </row>
    <row r="418" spans="2:55" x14ac:dyDescent="0.35">
      <c r="B418" t="s">
        <v>76</v>
      </c>
      <c r="C418" s="14">
        <v>0.28073232273721199</v>
      </c>
      <c r="D418" s="14">
        <v>0.23779550451568099</v>
      </c>
      <c r="E418" s="14">
        <v>0.32148134397133499</v>
      </c>
      <c r="F418" s="14"/>
      <c r="G418" s="14">
        <v>0.19815944305872099</v>
      </c>
      <c r="H418" s="14">
        <v>0.235149742742915</v>
      </c>
      <c r="I418" s="14">
        <v>0.27725357842172099</v>
      </c>
      <c r="J418" s="14">
        <v>0.34447389087218599</v>
      </c>
      <c r="K418" s="14">
        <v>0.32114129661986102</v>
      </c>
      <c r="L418" s="14">
        <v>0.296567048523807</v>
      </c>
      <c r="M418" s="14"/>
      <c r="N418" s="14">
        <v>0.28293749777732402</v>
      </c>
      <c r="O418" s="14">
        <v>0.30880185942884503</v>
      </c>
      <c r="P418" s="14">
        <v>0.24922922096185299</v>
      </c>
      <c r="Q418" s="14">
        <v>0.27711113971177698</v>
      </c>
      <c r="R418" s="14"/>
      <c r="S418" s="14">
        <v>0.21602793193912301</v>
      </c>
      <c r="T418" s="14">
        <v>0.31591034871647999</v>
      </c>
      <c r="U418" s="14">
        <v>0.29131758953199499</v>
      </c>
      <c r="V418" s="14">
        <v>0.29228348167940199</v>
      </c>
      <c r="W418" s="14">
        <v>0.28864443954454799</v>
      </c>
      <c r="X418" s="14">
        <v>0.29260866285537801</v>
      </c>
      <c r="Y418" s="14">
        <v>0.29895927226353203</v>
      </c>
      <c r="Z418" s="14">
        <v>0.19696811777867801</v>
      </c>
      <c r="AA418" s="14">
        <v>0.29688994335633601</v>
      </c>
      <c r="AB418" s="14">
        <v>0.27628292985597802</v>
      </c>
      <c r="AC418" s="14">
        <v>0.32750758492550502</v>
      </c>
      <c r="AD418" s="14">
        <v>0.25300775485013899</v>
      </c>
      <c r="AE418" s="14"/>
      <c r="AF418" s="14">
        <v>0.25740316006424602</v>
      </c>
      <c r="AG418" s="14">
        <v>0.27099655782765902</v>
      </c>
      <c r="AH418" s="14">
        <v>0.27602647002511899</v>
      </c>
      <c r="AI418" s="14">
        <v>0.26006110674788302</v>
      </c>
      <c r="AJ418" s="14">
        <v>0.33584599690440597</v>
      </c>
      <c r="AK418" s="14"/>
      <c r="AL418" s="14">
        <v>0.31858472185500503</v>
      </c>
      <c r="AM418" s="14">
        <v>6.5758795547566001E-2</v>
      </c>
      <c r="AN418" s="14">
        <v>0.117349748664084</v>
      </c>
      <c r="AO418" s="14"/>
      <c r="AP418" s="14">
        <v>0.29792769006525299</v>
      </c>
      <c r="AQ418" s="14">
        <v>0.27409920900148799</v>
      </c>
      <c r="AR418" s="14"/>
      <c r="AS418" s="14">
        <v>0.27884400189827802</v>
      </c>
      <c r="AT418" s="14">
        <v>0.28679819912937499</v>
      </c>
      <c r="AU418" s="14"/>
      <c r="AV418" s="14">
        <v>0.239394948821056</v>
      </c>
      <c r="AW418" s="14">
        <v>0.29835480010436399</v>
      </c>
      <c r="AX418" s="14"/>
      <c r="AY418" s="14">
        <v>0.27469758796066601</v>
      </c>
      <c r="AZ418" s="14">
        <v>0.339630388222323</v>
      </c>
      <c r="BA418" s="14"/>
      <c r="BB418" s="14">
        <v>0.27414708086961498</v>
      </c>
      <c r="BC418" s="14">
        <v>0.31715757176769199</v>
      </c>
    </row>
    <row r="419" spans="2:55" x14ac:dyDescent="0.35">
      <c r="B419" t="s">
        <v>77</v>
      </c>
      <c r="C419" s="14">
        <v>5.97452027716147E-2</v>
      </c>
      <c r="D419" s="14">
        <v>6.4314776598188197E-2</v>
      </c>
      <c r="E419" s="14">
        <v>5.5458974861060099E-2</v>
      </c>
      <c r="F419" s="14"/>
      <c r="G419" s="14">
        <v>4.8541389947051199E-2</v>
      </c>
      <c r="H419" s="14">
        <v>3.24760571984202E-2</v>
      </c>
      <c r="I419" s="14">
        <v>5.5432229624767203E-2</v>
      </c>
      <c r="J419" s="14">
        <v>7.1197123210014202E-2</v>
      </c>
      <c r="K419" s="14">
        <v>7.40210297515069E-2</v>
      </c>
      <c r="L419" s="14">
        <v>7.4097893779116006E-2</v>
      </c>
      <c r="M419" s="14"/>
      <c r="N419" s="14">
        <v>3.8013807228417802E-2</v>
      </c>
      <c r="O419" s="14">
        <v>5.6892689980762301E-2</v>
      </c>
      <c r="P419" s="14">
        <v>7.5110651934369596E-2</v>
      </c>
      <c r="Q419" s="14">
        <v>7.1222964159457794E-2</v>
      </c>
      <c r="R419" s="14"/>
      <c r="S419" s="14">
        <v>3.4490063019557003E-2</v>
      </c>
      <c r="T419" s="14">
        <v>5.8293958292442098E-2</v>
      </c>
      <c r="U419" s="14">
        <v>7.5991902862209304E-2</v>
      </c>
      <c r="V419" s="14">
        <v>6.5418318921121502E-2</v>
      </c>
      <c r="W419" s="14">
        <v>6.1212242305033103E-2</v>
      </c>
      <c r="X419" s="14">
        <v>0.116045118978698</v>
      </c>
      <c r="Y419" s="14">
        <v>8.8304877293571393E-2</v>
      </c>
      <c r="Z419" s="14">
        <v>4.1117029608445502E-2</v>
      </c>
      <c r="AA419" s="14">
        <v>2.49090465147618E-2</v>
      </c>
      <c r="AB419" s="14">
        <v>5.4765599814546199E-2</v>
      </c>
      <c r="AC419" s="14">
        <v>5.05605210275928E-2</v>
      </c>
      <c r="AD419" s="14">
        <v>5.86658724186764E-2</v>
      </c>
      <c r="AE419" s="14"/>
      <c r="AF419" s="14">
        <v>6.7999865530713799E-2</v>
      </c>
      <c r="AG419" s="14">
        <v>5.0749233678801797E-2</v>
      </c>
      <c r="AH419" s="14">
        <v>4.71984883682742E-2</v>
      </c>
      <c r="AI419" s="14">
        <v>8.8552823819773099E-2</v>
      </c>
      <c r="AJ419" s="14">
        <v>5.34563116847626E-2</v>
      </c>
      <c r="AK419" s="14"/>
      <c r="AL419" s="14">
        <v>6.4693485600739203E-2</v>
      </c>
      <c r="AM419" s="14">
        <v>3.0242549882559502E-2</v>
      </c>
      <c r="AN419" s="14">
        <v>4.0864237991277801E-2</v>
      </c>
      <c r="AO419" s="14"/>
      <c r="AP419" s="14">
        <v>6.2777072469589995E-2</v>
      </c>
      <c r="AQ419" s="14">
        <v>5.7856559296071697E-2</v>
      </c>
      <c r="AR419" s="14"/>
      <c r="AS419" s="14">
        <v>5.7782829930826E-2</v>
      </c>
      <c r="AT419" s="14">
        <v>6.0616025261782301E-2</v>
      </c>
      <c r="AU419" s="14"/>
      <c r="AV419" s="14">
        <v>4.9256458932637498E-2</v>
      </c>
      <c r="AW419" s="14">
        <v>6.4076541907407594E-2</v>
      </c>
      <c r="AX419" s="14"/>
      <c r="AY419" s="14">
        <v>5.3311667652116403E-2</v>
      </c>
      <c r="AZ419" s="14">
        <v>8.6747755126206402E-2</v>
      </c>
      <c r="BA419" s="14"/>
      <c r="BB419" s="14">
        <v>5.3281417680415E-2</v>
      </c>
      <c r="BC419" s="14">
        <v>7.2819884052531494E-2</v>
      </c>
    </row>
    <row r="420" spans="2:55" x14ac:dyDescent="0.35">
      <c r="B420" t="s">
        <v>78</v>
      </c>
      <c r="C420" s="14">
        <v>9.3540013661988705E-2</v>
      </c>
      <c r="D420" s="14">
        <v>0.105394392387596</v>
      </c>
      <c r="E420" s="14">
        <v>8.2239833187306405E-2</v>
      </c>
      <c r="F420" s="14"/>
      <c r="G420" s="14">
        <v>4.12624890948491E-2</v>
      </c>
      <c r="H420" s="14">
        <v>0.10387881873579299</v>
      </c>
      <c r="I420" s="14">
        <v>0.102090598895868</v>
      </c>
      <c r="J420" s="14">
        <v>6.9974301720485896E-2</v>
      </c>
      <c r="K420" s="14">
        <v>0.12345230994038101</v>
      </c>
      <c r="L420" s="14">
        <v>0.111827783517279</v>
      </c>
      <c r="M420" s="14"/>
      <c r="N420" s="14">
        <v>8.3010565285703303E-2</v>
      </c>
      <c r="O420" s="14">
        <v>8.6591822001921004E-2</v>
      </c>
      <c r="P420" s="14">
        <v>8.1658818366875593E-2</v>
      </c>
      <c r="Q420" s="14">
        <v>0.12331544722387</v>
      </c>
      <c r="R420" s="14"/>
      <c r="S420" s="14">
        <v>9.0710196770518697E-2</v>
      </c>
      <c r="T420" s="14">
        <v>8.28107470303895E-2</v>
      </c>
      <c r="U420" s="14">
        <v>0.101544394975405</v>
      </c>
      <c r="V420" s="14">
        <v>0.111736535432529</v>
      </c>
      <c r="W420" s="14">
        <v>8.7435125894618104E-2</v>
      </c>
      <c r="X420" s="14">
        <v>8.1515016401400506E-2</v>
      </c>
      <c r="Y420" s="14">
        <v>9.8276532954770096E-2</v>
      </c>
      <c r="Z420" s="14">
        <v>0.1251402965584</v>
      </c>
      <c r="AA420" s="14">
        <v>9.9244670906956697E-2</v>
      </c>
      <c r="AB420" s="14">
        <v>6.8803434516194903E-2</v>
      </c>
      <c r="AC420" s="14">
        <v>0.14566954017388101</v>
      </c>
      <c r="AD420" s="14">
        <v>3.9236245939530602E-2</v>
      </c>
      <c r="AE420" s="14"/>
      <c r="AF420" s="14">
        <v>9.1883035521039297E-2</v>
      </c>
      <c r="AG420" s="14">
        <v>9.4404699280809801E-2</v>
      </c>
      <c r="AH420" s="14">
        <v>8.6577529157952096E-2</v>
      </c>
      <c r="AI420" s="14">
        <v>8.1245022131470404E-2</v>
      </c>
      <c r="AJ420" s="14">
        <v>9.4515610263825905E-2</v>
      </c>
      <c r="AK420" s="14"/>
      <c r="AL420" s="14">
        <v>9.47195194639434E-2</v>
      </c>
      <c r="AM420" s="14">
        <v>2.88343260114934E-2</v>
      </c>
      <c r="AN420" s="14">
        <v>0.19108816552135799</v>
      </c>
      <c r="AO420" s="14"/>
      <c r="AP420" s="14">
        <v>0.108295118843264</v>
      </c>
      <c r="AQ420" s="14">
        <v>7.9256656601519496E-2</v>
      </c>
      <c r="AR420" s="14"/>
      <c r="AS420" s="14">
        <v>8.3717951543232194E-2</v>
      </c>
      <c r="AT420" s="14">
        <v>0.108945505805881</v>
      </c>
      <c r="AU420" s="14"/>
      <c r="AV420" s="14">
        <v>5.5479921518497302E-2</v>
      </c>
      <c r="AW420" s="14">
        <v>0.106944607586429</v>
      </c>
      <c r="AX420" s="14"/>
      <c r="AY420" s="14">
        <v>8.3115193810891497E-2</v>
      </c>
      <c r="AZ420" s="14">
        <v>0.10805320463700099</v>
      </c>
      <c r="BA420" s="14"/>
      <c r="BB420" s="14">
        <v>7.9621351839605503E-2</v>
      </c>
      <c r="BC420" s="14">
        <v>0.12770429242178899</v>
      </c>
    </row>
    <row r="421" spans="2:55" x14ac:dyDescent="0.35">
      <c r="B421" t="s">
        <v>276</v>
      </c>
      <c r="C421" s="14">
        <v>8.8016122388790696E-2</v>
      </c>
      <c r="D421" s="14">
        <v>0.125066527448183</v>
      </c>
      <c r="E421" s="14">
        <v>5.2096447195857799E-2</v>
      </c>
      <c r="F421" s="14"/>
      <c r="G421" s="14">
        <v>6.7618845999517896E-2</v>
      </c>
      <c r="H421" s="14">
        <v>3.4565115029233498E-2</v>
      </c>
      <c r="I421" s="14">
        <v>4.8291303714853101E-2</v>
      </c>
      <c r="J421" s="14">
        <v>9.0296016817947897E-2</v>
      </c>
      <c r="K421" s="14">
        <v>0.101177939910361</v>
      </c>
      <c r="L421" s="14">
        <v>0.16689914526593</v>
      </c>
      <c r="M421" s="14"/>
      <c r="N421" s="14">
        <v>6.2854175009141894E-2</v>
      </c>
      <c r="O421" s="14">
        <v>9.3018747007085706E-2</v>
      </c>
      <c r="P421" s="14">
        <v>8.1483161363487405E-2</v>
      </c>
      <c r="Q421" s="14">
        <v>0.116418106513086</v>
      </c>
      <c r="R421" s="14"/>
      <c r="S421" s="14">
        <v>2.6139815161825099E-2</v>
      </c>
      <c r="T421" s="14">
        <v>9.2883252503151506E-2</v>
      </c>
      <c r="U421" s="14">
        <v>0.11007704768674401</v>
      </c>
      <c r="V421" s="14">
        <v>0.102689829881245</v>
      </c>
      <c r="W421" s="14">
        <v>8.3810264593084105E-2</v>
      </c>
      <c r="X421" s="14">
        <v>9.3633251672440104E-2</v>
      </c>
      <c r="Y421" s="14">
        <v>0.11583007138771099</v>
      </c>
      <c r="Z421" s="14">
        <v>5.1957410753552299E-2</v>
      </c>
      <c r="AA421" s="14">
        <v>7.2750056230133905E-2</v>
      </c>
      <c r="AB421" s="14">
        <v>0.13206254575047499</v>
      </c>
      <c r="AC421" s="14">
        <v>0.103709915909971</v>
      </c>
      <c r="AD421" s="14">
        <v>0.117684478598904</v>
      </c>
      <c r="AE421" s="14"/>
      <c r="AF421" s="14">
        <v>0.10730998412105899</v>
      </c>
      <c r="AG421" s="14">
        <v>4.6561528583864399E-2</v>
      </c>
      <c r="AH421" s="14">
        <v>9.78192666120416E-2</v>
      </c>
      <c r="AI421" s="14">
        <v>9.0982818028165199E-2</v>
      </c>
      <c r="AJ421" s="14">
        <v>5.9966745379291198E-2</v>
      </c>
      <c r="AK421" s="14"/>
      <c r="AL421" s="14">
        <v>6.3498520612728301E-2</v>
      </c>
      <c r="AM421" s="14">
        <v>8.1292666699188006E-3</v>
      </c>
      <c r="AN421" s="14">
        <v>0.58157434788254703</v>
      </c>
      <c r="AO421" s="14"/>
      <c r="AP421" s="14">
        <v>0.101907402974538</v>
      </c>
      <c r="AQ421" s="14">
        <v>7.6739845255255498E-2</v>
      </c>
      <c r="AR421" s="14"/>
      <c r="AS421" s="14">
        <v>8.2311010246919294E-2</v>
      </c>
      <c r="AT421" s="14">
        <v>9.8701578288374198E-2</v>
      </c>
      <c r="AU421" s="14"/>
      <c r="AV421" s="14">
        <v>3.7456389385319401E-2</v>
      </c>
      <c r="AW421" s="14">
        <v>0.106406304786822</v>
      </c>
      <c r="AX421" s="14"/>
      <c r="AY421" s="14">
        <v>7.9800625183411994E-2</v>
      </c>
      <c r="AZ421" s="14">
        <v>7.0568242449722707E-2</v>
      </c>
      <c r="BA421" s="14"/>
      <c r="BB421" s="14">
        <v>9.4947806646589306E-2</v>
      </c>
      <c r="BC421" s="14">
        <v>7.4328255970353793E-2</v>
      </c>
    </row>
    <row r="422" spans="2:55" x14ac:dyDescent="0.35">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row>
    <row r="423" spans="2:55" x14ac:dyDescent="0.35">
      <c r="B423" s="6" t="s">
        <v>284</v>
      </c>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c r="AR423" s="14"/>
      <c r="AS423" s="14"/>
      <c r="AT423" s="14"/>
      <c r="AU423" s="14"/>
      <c r="AV423" s="14"/>
      <c r="AW423" s="14"/>
      <c r="AX423" s="14"/>
      <c r="AY423" s="14"/>
      <c r="AZ423" s="14"/>
      <c r="BA423" s="14"/>
      <c r="BB423" s="14"/>
      <c r="BC423" s="14"/>
    </row>
    <row r="424" spans="2:55" x14ac:dyDescent="0.35">
      <c r="B424" s="21" t="s">
        <v>82</v>
      </c>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c r="AS424" s="14"/>
      <c r="AT424" s="14"/>
      <c r="AU424" s="14"/>
      <c r="AV424" s="14"/>
      <c r="AW424" s="14"/>
      <c r="AX424" s="14"/>
      <c r="AY424" s="14"/>
      <c r="AZ424" s="14"/>
      <c r="BA424" s="14"/>
      <c r="BB424" s="14"/>
      <c r="BC424" s="14"/>
    </row>
    <row r="425" spans="2:55" x14ac:dyDescent="0.35">
      <c r="B425" t="s">
        <v>71</v>
      </c>
      <c r="C425" s="14">
        <v>8.2026820496158802E-3</v>
      </c>
      <c r="D425" s="14">
        <v>8.5405854931369408E-3</v>
      </c>
      <c r="E425" s="14">
        <v>7.8968699476404808E-3</v>
      </c>
      <c r="F425" s="14"/>
      <c r="G425" s="14">
        <v>1.745541326148E-2</v>
      </c>
      <c r="H425" s="14">
        <v>1.7509412447830001E-2</v>
      </c>
      <c r="I425" s="14">
        <v>1.41815981658883E-2</v>
      </c>
      <c r="J425" s="14">
        <v>2.17881705202814E-3</v>
      </c>
      <c r="K425" s="14">
        <v>0</v>
      </c>
      <c r="L425" s="14">
        <v>0</v>
      </c>
      <c r="M425" s="14"/>
      <c r="N425" s="14">
        <v>9.6235159534635E-3</v>
      </c>
      <c r="O425" s="14">
        <v>5.1228834186525397E-3</v>
      </c>
      <c r="P425" s="14">
        <v>1.3651005850234E-2</v>
      </c>
      <c r="Q425" s="14">
        <v>5.1487525914247099E-3</v>
      </c>
      <c r="R425" s="14"/>
      <c r="S425" s="14">
        <v>3.3805817110384201E-3</v>
      </c>
      <c r="T425" s="14">
        <v>0</v>
      </c>
      <c r="U425" s="14">
        <v>1.23950664083295E-2</v>
      </c>
      <c r="V425" s="14">
        <v>1.01781285820503E-2</v>
      </c>
      <c r="W425" s="14">
        <v>6.2773316040836899E-3</v>
      </c>
      <c r="X425" s="14">
        <v>4.3053084230555098E-3</v>
      </c>
      <c r="Y425" s="14">
        <v>1.9976710969013999E-2</v>
      </c>
      <c r="Z425" s="14">
        <v>1.1352161550523E-2</v>
      </c>
      <c r="AA425" s="14">
        <v>2.6742479823769601E-2</v>
      </c>
      <c r="AB425" s="14">
        <v>0</v>
      </c>
      <c r="AC425" s="14">
        <v>0</v>
      </c>
      <c r="AD425" s="14">
        <v>0</v>
      </c>
      <c r="AE425" s="14"/>
      <c r="AF425" s="14">
        <v>7.7444707664303903E-3</v>
      </c>
      <c r="AG425" s="14">
        <v>9.5137585251996708E-3</v>
      </c>
      <c r="AH425" s="14">
        <v>1.18138977416363E-2</v>
      </c>
      <c r="AI425" s="14">
        <v>3.1810537140895601E-3</v>
      </c>
      <c r="AJ425" s="14">
        <v>3.02330209840245E-2</v>
      </c>
      <c r="AK425" s="14"/>
      <c r="AL425" s="14">
        <v>3.7859528059338101E-3</v>
      </c>
      <c r="AM425" s="14">
        <v>4.8696271822594298E-2</v>
      </c>
      <c r="AN425" s="14">
        <v>0</v>
      </c>
      <c r="AO425" s="14"/>
      <c r="AP425" s="14">
        <v>7.4607048058926203E-3</v>
      </c>
      <c r="AQ425" s="14">
        <v>8.2156315677010001E-3</v>
      </c>
      <c r="AR425" s="14"/>
      <c r="AS425" s="14">
        <v>8.5527869239099292E-3</v>
      </c>
      <c r="AT425" s="14">
        <v>6.8050063813895898E-3</v>
      </c>
      <c r="AU425" s="14"/>
      <c r="AV425" s="14">
        <v>1.5734463264002001E-2</v>
      </c>
      <c r="AW425" s="14">
        <v>5.4556563741582596E-3</v>
      </c>
      <c r="AX425" s="14"/>
      <c r="AY425" s="14">
        <v>6.7091102404966303E-3</v>
      </c>
      <c r="AZ425" s="14">
        <v>0</v>
      </c>
      <c r="BA425" s="14"/>
      <c r="BB425" s="14">
        <v>8.4145205171987005E-3</v>
      </c>
      <c r="BC425" s="14">
        <v>7.6682792433924703E-3</v>
      </c>
    </row>
    <row r="426" spans="2:55" x14ac:dyDescent="0.35">
      <c r="B426" t="s">
        <v>72</v>
      </c>
      <c r="C426" s="14">
        <v>3.6835587431988899E-2</v>
      </c>
      <c r="D426" s="14">
        <v>5.1684024727953901E-2</v>
      </c>
      <c r="E426" s="14">
        <v>2.24449020635452E-2</v>
      </c>
      <c r="F426" s="14"/>
      <c r="G426" s="14">
        <v>7.8717654191539699E-2</v>
      </c>
      <c r="H426" s="14">
        <v>5.6177596271409898E-2</v>
      </c>
      <c r="I426" s="14">
        <v>4.17458547360159E-2</v>
      </c>
      <c r="J426" s="14">
        <v>2.0051603419762899E-2</v>
      </c>
      <c r="K426" s="14">
        <v>2.8936522302847999E-2</v>
      </c>
      <c r="L426" s="14">
        <v>8.2398259604747302E-3</v>
      </c>
      <c r="M426" s="14"/>
      <c r="N426" s="14">
        <v>3.8250921491858603E-2</v>
      </c>
      <c r="O426" s="14">
        <v>2.9883440312121999E-2</v>
      </c>
      <c r="P426" s="14">
        <v>4.2038524640231299E-2</v>
      </c>
      <c r="Q426" s="14">
        <v>3.8257238829336598E-2</v>
      </c>
      <c r="R426" s="14"/>
      <c r="S426" s="14">
        <v>4.5456190283568398E-2</v>
      </c>
      <c r="T426" s="14">
        <v>1.8450096082590399E-2</v>
      </c>
      <c r="U426" s="14">
        <v>1.25185905028764E-2</v>
      </c>
      <c r="V426" s="14">
        <v>2.44405203747734E-2</v>
      </c>
      <c r="W426" s="14">
        <v>7.5563566774792604E-2</v>
      </c>
      <c r="X426" s="14">
        <v>3.6655695745436499E-2</v>
      </c>
      <c r="Y426" s="14">
        <v>2.6278491777858699E-2</v>
      </c>
      <c r="Z426" s="14">
        <v>2.6159634659005199E-2</v>
      </c>
      <c r="AA426" s="14">
        <v>5.5167882633458197E-2</v>
      </c>
      <c r="AB426" s="14">
        <v>4.9226135164892201E-2</v>
      </c>
      <c r="AC426" s="14">
        <v>2.0556148172035601E-2</v>
      </c>
      <c r="AD426" s="14">
        <v>5.3463191818594803E-2</v>
      </c>
      <c r="AE426" s="14"/>
      <c r="AF426" s="14">
        <v>2.5495377271328501E-2</v>
      </c>
      <c r="AG426" s="14">
        <v>6.14534765094411E-2</v>
      </c>
      <c r="AH426" s="14">
        <v>1.8126821711575501E-2</v>
      </c>
      <c r="AI426" s="14">
        <v>3.0121449253069098E-2</v>
      </c>
      <c r="AJ426" s="14">
        <v>2.8804184546772901E-2</v>
      </c>
      <c r="AK426" s="14"/>
      <c r="AL426" s="14">
        <v>2.3723068657850701E-2</v>
      </c>
      <c r="AM426" s="14">
        <v>0.14525702276887401</v>
      </c>
      <c r="AN426" s="14">
        <v>3.33574524142271E-2</v>
      </c>
      <c r="AO426" s="14"/>
      <c r="AP426" s="14">
        <v>3.35399413658009E-2</v>
      </c>
      <c r="AQ426" s="14">
        <v>3.9646535259102403E-2</v>
      </c>
      <c r="AR426" s="14"/>
      <c r="AS426" s="14">
        <v>4.1109286269910603E-2</v>
      </c>
      <c r="AT426" s="14">
        <v>3.3106547474222502E-2</v>
      </c>
      <c r="AU426" s="14"/>
      <c r="AV426" s="14">
        <v>5.8054596036697402E-2</v>
      </c>
      <c r="AW426" s="14">
        <v>2.9437368490257999E-2</v>
      </c>
      <c r="AX426" s="14"/>
      <c r="AY426" s="14">
        <v>4.08702612504106E-2</v>
      </c>
      <c r="AZ426" s="14">
        <v>2.3943150054300599E-2</v>
      </c>
      <c r="BA426" s="14"/>
      <c r="BB426" s="14">
        <v>3.75878856663674E-2</v>
      </c>
      <c r="BC426" s="14">
        <v>3.1755007799220303E-2</v>
      </c>
    </row>
    <row r="427" spans="2:55" x14ac:dyDescent="0.35">
      <c r="B427" t="s">
        <v>73</v>
      </c>
      <c r="C427" s="14">
        <v>9.3191233567325504E-2</v>
      </c>
      <c r="D427" s="14">
        <v>9.6095928488023299E-2</v>
      </c>
      <c r="E427" s="14">
        <v>9.0629150416533799E-2</v>
      </c>
      <c r="F427" s="14"/>
      <c r="G427" s="14">
        <v>0.147015247372691</v>
      </c>
      <c r="H427" s="14">
        <v>0.102583026562302</v>
      </c>
      <c r="I427" s="14">
        <v>9.3478280067200603E-2</v>
      </c>
      <c r="J427" s="14">
        <v>6.2106049620080303E-2</v>
      </c>
      <c r="K427" s="14">
        <v>7.3337433080937195E-2</v>
      </c>
      <c r="L427" s="14">
        <v>8.8250815925686205E-2</v>
      </c>
      <c r="M427" s="14"/>
      <c r="N427" s="14">
        <v>9.6181738688104604E-2</v>
      </c>
      <c r="O427" s="14">
        <v>9.5850600630351501E-2</v>
      </c>
      <c r="P427" s="14">
        <v>0.10539190164305499</v>
      </c>
      <c r="Q427" s="14">
        <v>7.7217826788501004E-2</v>
      </c>
      <c r="R427" s="14"/>
      <c r="S427" s="14">
        <v>0.120081385106847</v>
      </c>
      <c r="T427" s="14">
        <v>9.4505149511110095E-2</v>
      </c>
      <c r="U427" s="14">
        <v>7.9502505403205706E-2</v>
      </c>
      <c r="V427" s="14">
        <v>5.7602982640869799E-2</v>
      </c>
      <c r="W427" s="14">
        <v>9.1510805482355795E-2</v>
      </c>
      <c r="X427" s="14">
        <v>0.11644594765286601</v>
      </c>
      <c r="Y427" s="14">
        <v>0.119804517790686</v>
      </c>
      <c r="Z427" s="14">
        <v>0.106412554935145</v>
      </c>
      <c r="AA427" s="14">
        <v>0.106361391940566</v>
      </c>
      <c r="AB427" s="14">
        <v>5.5264290247019503E-2</v>
      </c>
      <c r="AC427" s="14">
        <v>5.4647516803092301E-2</v>
      </c>
      <c r="AD427" s="14">
        <v>8.0538879262328597E-2</v>
      </c>
      <c r="AE427" s="14"/>
      <c r="AF427" s="14">
        <v>6.6100194754297806E-2</v>
      </c>
      <c r="AG427" s="14">
        <v>0.10495103757216501</v>
      </c>
      <c r="AH427" s="14">
        <v>9.8095212794003406E-2</v>
      </c>
      <c r="AI427" s="14">
        <v>0.149683669237094</v>
      </c>
      <c r="AJ427" s="14">
        <v>7.1407311581126703E-2</v>
      </c>
      <c r="AK427" s="14"/>
      <c r="AL427" s="14">
        <v>7.6083951988533099E-2</v>
      </c>
      <c r="AM427" s="14">
        <v>0.25549019563862901</v>
      </c>
      <c r="AN427" s="14">
        <v>5.1766782276654197E-2</v>
      </c>
      <c r="AO427" s="14"/>
      <c r="AP427" s="14">
        <v>8.6723607797990293E-2</v>
      </c>
      <c r="AQ427" s="14">
        <v>9.6215317889594407E-2</v>
      </c>
      <c r="AR427" s="14"/>
      <c r="AS427" s="14">
        <v>0.10067949978561599</v>
      </c>
      <c r="AT427" s="14">
        <v>7.9399998599888194E-2</v>
      </c>
      <c r="AU427" s="14"/>
      <c r="AV427" s="14">
        <v>0.11610493503281299</v>
      </c>
      <c r="AW427" s="14">
        <v>8.6778437612889697E-2</v>
      </c>
      <c r="AX427" s="14"/>
      <c r="AY427" s="14">
        <v>0.100905921606538</v>
      </c>
      <c r="AZ427" s="14">
        <v>0.115986496681146</v>
      </c>
      <c r="BA427" s="14"/>
      <c r="BB427" s="14">
        <v>9.7816701239086895E-2</v>
      </c>
      <c r="BC427" s="14">
        <v>7.0486609012322302E-2</v>
      </c>
    </row>
    <row r="428" spans="2:55" x14ac:dyDescent="0.35">
      <c r="B428" t="s">
        <v>74</v>
      </c>
      <c r="C428" s="14">
        <v>0.18689453725143201</v>
      </c>
      <c r="D428" s="14">
        <v>0.18057376033263101</v>
      </c>
      <c r="E428" s="14">
        <v>0.19267738670658699</v>
      </c>
      <c r="F428" s="14"/>
      <c r="G428" s="14">
        <v>0.27889268104743897</v>
      </c>
      <c r="H428" s="14">
        <v>0.22109989911911901</v>
      </c>
      <c r="I428" s="14">
        <v>0.20743054335248501</v>
      </c>
      <c r="J428" s="14">
        <v>0.18243549455626901</v>
      </c>
      <c r="K428" s="14">
        <v>0.14374587188469601</v>
      </c>
      <c r="L428" s="14">
        <v>0.113871363273797</v>
      </c>
      <c r="M428" s="14"/>
      <c r="N428" s="14">
        <v>0.202625352493366</v>
      </c>
      <c r="O428" s="14">
        <v>0.193462362206964</v>
      </c>
      <c r="P428" s="14">
        <v>0.177394563938121</v>
      </c>
      <c r="Q428" s="14">
        <v>0.168816443769053</v>
      </c>
      <c r="R428" s="14"/>
      <c r="S428" s="14">
        <v>0.23181320914299899</v>
      </c>
      <c r="T428" s="14">
        <v>0.181670770057169</v>
      </c>
      <c r="U428" s="14">
        <v>0.17701004615645399</v>
      </c>
      <c r="V428" s="14">
        <v>0.16753360608015899</v>
      </c>
      <c r="W428" s="14">
        <v>0.130730983373297</v>
      </c>
      <c r="X428" s="14">
        <v>0.22982929138865299</v>
      </c>
      <c r="Y428" s="14">
        <v>0.17453739119887099</v>
      </c>
      <c r="Z428" s="14">
        <v>0.238133380806615</v>
      </c>
      <c r="AA428" s="14">
        <v>0.17383873106230899</v>
      </c>
      <c r="AB428" s="14">
        <v>0.14435401907436601</v>
      </c>
      <c r="AC428" s="14">
        <v>0.22723837470851799</v>
      </c>
      <c r="AD428" s="14">
        <v>0.15924223356056499</v>
      </c>
      <c r="AE428" s="14"/>
      <c r="AF428" s="14">
        <v>0.17840835933379001</v>
      </c>
      <c r="AG428" s="14">
        <v>0.216096548528555</v>
      </c>
      <c r="AH428" s="14">
        <v>0.18928700484684999</v>
      </c>
      <c r="AI428" s="14">
        <v>0.116632294247523</v>
      </c>
      <c r="AJ428" s="14">
        <v>0.204959823865076</v>
      </c>
      <c r="AK428" s="14"/>
      <c r="AL428" s="14">
        <v>0.18560798160121</v>
      </c>
      <c r="AM428" s="14">
        <v>0.25580106391158403</v>
      </c>
      <c r="AN428" s="14">
        <v>8.3451104758775305E-2</v>
      </c>
      <c r="AO428" s="14"/>
      <c r="AP428" s="14">
        <v>0.178125431805572</v>
      </c>
      <c r="AQ428" s="14">
        <v>0.18892502502745301</v>
      </c>
      <c r="AR428" s="14"/>
      <c r="AS428" s="14">
        <v>0.18234149999983701</v>
      </c>
      <c r="AT428" s="14">
        <v>0.185222157828805</v>
      </c>
      <c r="AU428" s="14"/>
      <c r="AV428" s="14">
        <v>0.22152475488642301</v>
      </c>
      <c r="AW428" s="14">
        <v>0.17075344895031</v>
      </c>
      <c r="AX428" s="14"/>
      <c r="AY428" s="14">
        <v>0.200775381744804</v>
      </c>
      <c r="AZ428" s="14">
        <v>0.13704713479966901</v>
      </c>
      <c r="BA428" s="14"/>
      <c r="BB428" s="14">
        <v>0.191149602173383</v>
      </c>
      <c r="BC428" s="14">
        <v>0.155360046912498</v>
      </c>
    </row>
    <row r="429" spans="2:55" x14ac:dyDescent="0.35">
      <c r="B429" t="s">
        <v>75</v>
      </c>
      <c r="C429" s="14">
        <v>0.195531578616539</v>
      </c>
      <c r="D429" s="14">
        <v>0.18965192804087</v>
      </c>
      <c r="E429" s="14">
        <v>0.20086171636612099</v>
      </c>
      <c r="F429" s="14"/>
      <c r="G429" s="14">
        <v>0.20121102154405501</v>
      </c>
      <c r="H429" s="14">
        <v>0.22915042294403001</v>
      </c>
      <c r="I429" s="14">
        <v>0.18056471671011101</v>
      </c>
      <c r="J429" s="14">
        <v>0.20140643636957201</v>
      </c>
      <c r="K429" s="14">
        <v>0.19751967150204899</v>
      </c>
      <c r="L429" s="14">
        <v>0.170313895619957</v>
      </c>
      <c r="M429" s="14"/>
      <c r="N429" s="14">
        <v>0.19289991132714701</v>
      </c>
      <c r="O429" s="14">
        <v>0.18546937741778999</v>
      </c>
      <c r="P429" s="14">
        <v>0.21175205360454399</v>
      </c>
      <c r="Q429" s="14">
        <v>0.19420632107081701</v>
      </c>
      <c r="R429" s="14"/>
      <c r="S429" s="14">
        <v>0.216438808386717</v>
      </c>
      <c r="T429" s="14">
        <v>0.173730906813098</v>
      </c>
      <c r="U429" s="14">
        <v>0.20070560848565999</v>
      </c>
      <c r="V429" s="14">
        <v>0.201614941949533</v>
      </c>
      <c r="W429" s="14">
        <v>0.174085115737622</v>
      </c>
      <c r="X429" s="14">
        <v>0.150669038112523</v>
      </c>
      <c r="Y429" s="14">
        <v>0.19861178712455299</v>
      </c>
      <c r="Z429" s="14">
        <v>0.28908444324837801</v>
      </c>
      <c r="AA429" s="14">
        <v>0.21709886670267201</v>
      </c>
      <c r="AB429" s="14">
        <v>0.24634244833261201</v>
      </c>
      <c r="AC429" s="14">
        <v>8.9481219448159302E-2</v>
      </c>
      <c r="AD429" s="14">
        <v>0.15751047160631201</v>
      </c>
      <c r="AE429" s="14"/>
      <c r="AF429" s="14">
        <v>0.218076883939616</v>
      </c>
      <c r="AG429" s="14">
        <v>0.20306915902178799</v>
      </c>
      <c r="AH429" s="14">
        <v>0.15137602998845701</v>
      </c>
      <c r="AI429" s="14">
        <v>0.22948482662436401</v>
      </c>
      <c r="AJ429" s="14">
        <v>0.184815528690988</v>
      </c>
      <c r="AK429" s="14"/>
      <c r="AL429" s="14">
        <v>0.20346344934469299</v>
      </c>
      <c r="AM429" s="14">
        <v>0.165758382102414</v>
      </c>
      <c r="AN429" s="14">
        <v>0.134269023618796</v>
      </c>
      <c r="AO429" s="14"/>
      <c r="AP429" s="14">
        <v>0.18369810709061299</v>
      </c>
      <c r="AQ429" s="14">
        <v>0.207100673851349</v>
      </c>
      <c r="AR429" s="14"/>
      <c r="AS429" s="14">
        <v>0.20524719503771199</v>
      </c>
      <c r="AT429" s="14">
        <v>0.188946317540059</v>
      </c>
      <c r="AU429" s="14"/>
      <c r="AV429" s="14">
        <v>0.21663446407186401</v>
      </c>
      <c r="AW429" s="14">
        <v>0.18934246184846101</v>
      </c>
      <c r="AX429" s="14"/>
      <c r="AY429" s="14">
        <v>0.19667489922317599</v>
      </c>
      <c r="AZ429" s="14">
        <v>0.20045260538065099</v>
      </c>
      <c r="BA429" s="14"/>
      <c r="BB429" s="14">
        <v>0.19450922555300401</v>
      </c>
      <c r="BC429" s="14">
        <v>0.206422372318081</v>
      </c>
    </row>
    <row r="430" spans="2:55" x14ac:dyDescent="0.35">
      <c r="B430" t="s">
        <v>76</v>
      </c>
      <c r="C430" s="14">
        <v>0.30714059716594799</v>
      </c>
      <c r="D430" s="14">
        <v>0.28684606664958501</v>
      </c>
      <c r="E430" s="14">
        <v>0.32684441462074898</v>
      </c>
      <c r="F430" s="14"/>
      <c r="G430" s="14">
        <v>0.18449259522973799</v>
      </c>
      <c r="H430" s="14">
        <v>0.27092111210917103</v>
      </c>
      <c r="I430" s="14">
        <v>0.30827120155308702</v>
      </c>
      <c r="J430" s="14">
        <v>0.35618629451234401</v>
      </c>
      <c r="K430" s="14">
        <v>0.35554442724534902</v>
      </c>
      <c r="L430" s="14">
        <v>0.34467891040329901</v>
      </c>
      <c r="M430" s="14"/>
      <c r="N430" s="14">
        <v>0.309515164553544</v>
      </c>
      <c r="O430" s="14">
        <v>0.33605349627140402</v>
      </c>
      <c r="P430" s="14">
        <v>0.27319869302913802</v>
      </c>
      <c r="Q430" s="14">
        <v>0.304862063211434</v>
      </c>
      <c r="R430" s="14"/>
      <c r="S430" s="14">
        <v>0.24619764519640999</v>
      </c>
      <c r="T430" s="14">
        <v>0.38701062905387901</v>
      </c>
      <c r="U430" s="14">
        <v>0.33901423100976802</v>
      </c>
      <c r="V430" s="14">
        <v>0.34145310438148202</v>
      </c>
      <c r="W430" s="14">
        <v>0.35204783110461602</v>
      </c>
      <c r="X430" s="14">
        <v>0.24141950306664001</v>
      </c>
      <c r="Y430" s="14">
        <v>0.27996021161027801</v>
      </c>
      <c r="Z430" s="14">
        <v>0.179741313644354</v>
      </c>
      <c r="AA430" s="14">
        <v>0.28799940615459102</v>
      </c>
      <c r="AB430" s="14">
        <v>0.32734105805456998</v>
      </c>
      <c r="AC430" s="14">
        <v>0.33685150490597598</v>
      </c>
      <c r="AD430" s="14">
        <v>0.35239109560551402</v>
      </c>
      <c r="AE430" s="14"/>
      <c r="AF430" s="14">
        <v>0.279451935922929</v>
      </c>
      <c r="AG430" s="14">
        <v>0.29091526622354902</v>
      </c>
      <c r="AH430" s="14">
        <v>0.36900340497672701</v>
      </c>
      <c r="AI430" s="14">
        <v>0.28882629794623799</v>
      </c>
      <c r="AJ430" s="14">
        <v>0.35129037813387798</v>
      </c>
      <c r="AK430" s="14"/>
      <c r="AL430" s="14">
        <v>0.34060472586831497</v>
      </c>
      <c r="AM430" s="14">
        <v>8.2381976803376E-2</v>
      </c>
      <c r="AN430" s="14">
        <v>0.22411111901986</v>
      </c>
      <c r="AO430" s="14"/>
      <c r="AP430" s="14">
        <v>0.31028961553038298</v>
      </c>
      <c r="AQ430" s="14">
        <v>0.30858267396556299</v>
      </c>
      <c r="AR430" s="14"/>
      <c r="AS430" s="14">
        <v>0.30568641409119601</v>
      </c>
      <c r="AT430" s="14">
        <v>0.309960185469009</v>
      </c>
      <c r="AU430" s="14"/>
      <c r="AV430" s="14">
        <v>0.26621494920672301</v>
      </c>
      <c r="AW430" s="14">
        <v>0.32165373586421098</v>
      </c>
      <c r="AX430" s="14"/>
      <c r="AY430" s="14">
        <v>0.30576879766181903</v>
      </c>
      <c r="AZ430" s="14">
        <v>0.33773830223707302</v>
      </c>
      <c r="BA430" s="14"/>
      <c r="BB430" s="14">
        <v>0.30076647854006999</v>
      </c>
      <c r="BC430" s="14">
        <v>0.36759863094325002</v>
      </c>
    </row>
    <row r="431" spans="2:55" x14ac:dyDescent="0.35">
      <c r="B431" t="s">
        <v>77</v>
      </c>
      <c r="C431" s="14">
        <v>4.7677771080857002E-2</v>
      </c>
      <c r="D431" s="14">
        <v>4.2207888751751299E-2</v>
      </c>
      <c r="E431" s="14">
        <v>5.3159284307035003E-2</v>
      </c>
      <c r="F431" s="14"/>
      <c r="G431" s="14">
        <v>2.33283369200241E-2</v>
      </c>
      <c r="H431" s="14">
        <v>3.5451276461744202E-2</v>
      </c>
      <c r="I431" s="14">
        <v>4.4855366981962998E-2</v>
      </c>
      <c r="J431" s="14">
        <v>5.7103368145631703E-2</v>
      </c>
      <c r="K431" s="14">
        <v>5.3327600736066801E-2</v>
      </c>
      <c r="L431" s="14">
        <v>6.4640775972448494E-2</v>
      </c>
      <c r="M431" s="14"/>
      <c r="N431" s="14">
        <v>3.3487553732923003E-2</v>
      </c>
      <c r="O431" s="14">
        <v>4.2772722441301703E-2</v>
      </c>
      <c r="P431" s="14">
        <v>5.5204464779848403E-2</v>
      </c>
      <c r="Q431" s="14">
        <v>6.1861749068500803E-2</v>
      </c>
      <c r="R431" s="14"/>
      <c r="S431" s="14">
        <v>3.5988507757027999E-2</v>
      </c>
      <c r="T431" s="14">
        <v>3.5220542756981603E-2</v>
      </c>
      <c r="U431" s="14">
        <v>3.3356774625915901E-2</v>
      </c>
      <c r="V431" s="14">
        <v>6.9354997886348593E-2</v>
      </c>
      <c r="W431" s="14">
        <v>2.7470412342780502E-2</v>
      </c>
      <c r="X431" s="14">
        <v>7.1326430201005903E-2</v>
      </c>
      <c r="Y431" s="14">
        <v>5.7838249997597797E-2</v>
      </c>
      <c r="Z431" s="14">
        <v>4.5497317091574098E-2</v>
      </c>
      <c r="AA431" s="14">
        <v>5.8212695014904399E-2</v>
      </c>
      <c r="AB431" s="14">
        <v>1.8208186016597901E-2</v>
      </c>
      <c r="AC431" s="14">
        <v>4.0431626636623197E-2</v>
      </c>
      <c r="AD431" s="14">
        <v>0.14240746537893001</v>
      </c>
      <c r="AE431" s="14"/>
      <c r="AF431" s="14">
        <v>5.9442899474865397E-2</v>
      </c>
      <c r="AG431" s="14">
        <v>3.2439012149256201E-2</v>
      </c>
      <c r="AH431" s="14">
        <v>5.7185361177224697E-2</v>
      </c>
      <c r="AI431" s="14">
        <v>3.5408644198646498E-2</v>
      </c>
      <c r="AJ431" s="14">
        <v>7.7872045471518006E-2</v>
      </c>
      <c r="AK431" s="14"/>
      <c r="AL431" s="14">
        <v>4.8330385862102997E-2</v>
      </c>
      <c r="AM431" s="14">
        <v>4.2159666942247397E-2</v>
      </c>
      <c r="AN431" s="14">
        <v>4.8066626145117503E-2</v>
      </c>
      <c r="AO431" s="14"/>
      <c r="AP431" s="14">
        <v>6.0553963726864002E-2</v>
      </c>
      <c r="AQ431" s="14">
        <v>3.7331632934718702E-2</v>
      </c>
      <c r="AR431" s="14"/>
      <c r="AS431" s="14">
        <v>4.0511985045082799E-2</v>
      </c>
      <c r="AT431" s="14">
        <v>5.6471608275824502E-2</v>
      </c>
      <c r="AU431" s="14"/>
      <c r="AV431" s="14">
        <v>2.9899133336341401E-2</v>
      </c>
      <c r="AW431" s="14">
        <v>5.3572253309757102E-2</v>
      </c>
      <c r="AX431" s="14"/>
      <c r="AY431" s="14">
        <v>4.2992299176562297E-2</v>
      </c>
      <c r="AZ431" s="14">
        <v>3.8350558266672601E-2</v>
      </c>
      <c r="BA431" s="14"/>
      <c r="BB431" s="14">
        <v>4.5603088730543702E-2</v>
      </c>
      <c r="BC431" s="14">
        <v>3.4784193458575099E-2</v>
      </c>
    </row>
    <row r="432" spans="2:55" x14ac:dyDescent="0.35">
      <c r="B432" t="s">
        <v>78</v>
      </c>
      <c r="C432" s="14">
        <v>7.0005733419486293E-2</v>
      </c>
      <c r="D432" s="14">
        <v>8.1320124687096901E-2</v>
      </c>
      <c r="E432" s="14">
        <v>5.9163571916280598E-2</v>
      </c>
      <c r="F432" s="14"/>
      <c r="G432" s="14">
        <v>3.0773383830758901E-2</v>
      </c>
      <c r="H432" s="14">
        <v>4.2549527940360897E-2</v>
      </c>
      <c r="I432" s="14">
        <v>8.2644981947207194E-2</v>
      </c>
      <c r="J432" s="14">
        <v>5.89132435324198E-2</v>
      </c>
      <c r="K432" s="14">
        <v>0.1027037880427</v>
      </c>
      <c r="L432" s="14">
        <v>9.5255550666769703E-2</v>
      </c>
      <c r="M432" s="14"/>
      <c r="N432" s="14">
        <v>6.9829010370799097E-2</v>
      </c>
      <c r="O432" s="14">
        <v>6.6675727611306995E-2</v>
      </c>
      <c r="P432" s="14">
        <v>7.0715151176656499E-2</v>
      </c>
      <c r="Q432" s="14">
        <v>7.3592242242793898E-2</v>
      </c>
      <c r="R432" s="14"/>
      <c r="S432" s="14">
        <v>5.58451485085723E-2</v>
      </c>
      <c r="T432" s="14">
        <v>6.0839695750450201E-2</v>
      </c>
      <c r="U432" s="14">
        <v>0.10185976346888501</v>
      </c>
      <c r="V432" s="14">
        <v>6.7468650914094194E-2</v>
      </c>
      <c r="W432" s="14">
        <v>0.111177906834317</v>
      </c>
      <c r="X432" s="14">
        <v>8.5110642003502796E-2</v>
      </c>
      <c r="Y432" s="14">
        <v>6.07663751011321E-2</v>
      </c>
      <c r="Z432" s="14">
        <v>6.4542529462747106E-2</v>
      </c>
      <c r="AA432" s="14">
        <v>4.1464296388910402E-2</v>
      </c>
      <c r="AB432" s="14">
        <v>7.2421457577808199E-2</v>
      </c>
      <c r="AC432" s="14">
        <v>0.106530956672291</v>
      </c>
      <c r="AD432" s="14">
        <v>2.6149540290735102E-2</v>
      </c>
      <c r="AE432" s="14"/>
      <c r="AF432" s="14">
        <v>8.5281599193279795E-2</v>
      </c>
      <c r="AG432" s="14">
        <v>5.7396225524687997E-2</v>
      </c>
      <c r="AH432" s="14">
        <v>5.2673128557894397E-2</v>
      </c>
      <c r="AI432" s="14">
        <v>7.4224285116397407E-2</v>
      </c>
      <c r="AJ432" s="14">
        <v>2.0360882038914799E-2</v>
      </c>
      <c r="AK432" s="14"/>
      <c r="AL432" s="14">
        <v>7.5480363720917598E-2</v>
      </c>
      <c r="AM432" s="14">
        <v>4.4554200102820199E-3</v>
      </c>
      <c r="AN432" s="14">
        <v>0.10734740474427799</v>
      </c>
      <c r="AO432" s="14"/>
      <c r="AP432" s="14">
        <v>7.2669654178718304E-2</v>
      </c>
      <c r="AQ432" s="14">
        <v>6.8122110652093795E-2</v>
      </c>
      <c r="AR432" s="14"/>
      <c r="AS432" s="14">
        <v>6.4683726094725696E-2</v>
      </c>
      <c r="AT432" s="14">
        <v>7.9289948737445895E-2</v>
      </c>
      <c r="AU432" s="14"/>
      <c r="AV432" s="14">
        <v>4.5428947390508699E-2</v>
      </c>
      <c r="AW432" s="14">
        <v>7.9778819633631898E-2</v>
      </c>
      <c r="AX432" s="14"/>
      <c r="AY432" s="14">
        <v>5.6029124218048801E-2</v>
      </c>
      <c r="AZ432" s="14">
        <v>7.7528298817002003E-2</v>
      </c>
      <c r="BA432" s="14"/>
      <c r="BB432" s="14">
        <v>6.5022349078856706E-2</v>
      </c>
      <c r="BC432" s="14">
        <v>7.6679532165775596E-2</v>
      </c>
    </row>
    <row r="433" spans="2:55" x14ac:dyDescent="0.35">
      <c r="B433" t="s">
        <v>276</v>
      </c>
      <c r="C433" s="14">
        <v>5.45202794168076E-2</v>
      </c>
      <c r="D433" s="14">
        <v>6.30796928289519E-2</v>
      </c>
      <c r="E433" s="14">
        <v>4.6322703655508599E-2</v>
      </c>
      <c r="F433" s="14"/>
      <c r="G433" s="14">
        <v>3.8113666602274901E-2</v>
      </c>
      <c r="H433" s="14">
        <v>2.4557726144032399E-2</v>
      </c>
      <c r="I433" s="14">
        <v>2.68274564860424E-2</v>
      </c>
      <c r="J433" s="14">
        <v>5.96186927918919E-2</v>
      </c>
      <c r="K433" s="14">
        <v>4.4884685205354102E-2</v>
      </c>
      <c r="L433" s="14">
        <v>0.114748862177568</v>
      </c>
      <c r="M433" s="14"/>
      <c r="N433" s="14">
        <v>4.7586831388794201E-2</v>
      </c>
      <c r="O433" s="14">
        <v>4.4709389690108098E-2</v>
      </c>
      <c r="P433" s="14">
        <v>5.0653641338171899E-2</v>
      </c>
      <c r="Q433" s="14">
        <v>7.60373624281383E-2</v>
      </c>
      <c r="R433" s="14"/>
      <c r="S433" s="14">
        <v>4.4798523906818898E-2</v>
      </c>
      <c r="T433" s="14">
        <v>4.8572209974722003E-2</v>
      </c>
      <c r="U433" s="14">
        <v>4.3637413938905197E-2</v>
      </c>
      <c r="V433" s="14">
        <v>6.0353067190689398E-2</v>
      </c>
      <c r="W433" s="14">
        <v>3.11360467461359E-2</v>
      </c>
      <c r="X433" s="14">
        <v>6.4238143406318601E-2</v>
      </c>
      <c r="Y433" s="14">
        <v>6.2226264430008997E-2</v>
      </c>
      <c r="Z433" s="14">
        <v>3.90766646016589E-2</v>
      </c>
      <c r="AA433" s="14">
        <v>3.3114250278818799E-2</v>
      </c>
      <c r="AB433" s="14">
        <v>8.6842405532134404E-2</v>
      </c>
      <c r="AC433" s="14">
        <v>0.12426265265330499</v>
      </c>
      <c r="AD433" s="14">
        <v>2.8297122477021201E-2</v>
      </c>
      <c r="AE433" s="14"/>
      <c r="AF433" s="14">
        <v>7.99982793434625E-2</v>
      </c>
      <c r="AG433" s="14">
        <v>2.4165515945358401E-2</v>
      </c>
      <c r="AH433" s="14">
        <v>5.2439138205631897E-2</v>
      </c>
      <c r="AI433" s="14">
        <v>7.2437479662578505E-2</v>
      </c>
      <c r="AJ433" s="14">
        <v>3.0256824687700801E-2</v>
      </c>
      <c r="AK433" s="14"/>
      <c r="AL433" s="14">
        <v>4.2920120150444503E-2</v>
      </c>
      <c r="AM433" s="14">
        <v>0</v>
      </c>
      <c r="AN433" s="14">
        <v>0.31763048702229102</v>
      </c>
      <c r="AO433" s="14"/>
      <c r="AP433" s="14">
        <v>6.6938973698165496E-2</v>
      </c>
      <c r="AQ433" s="14">
        <v>4.5860398852424801E-2</v>
      </c>
      <c r="AR433" s="14"/>
      <c r="AS433" s="14">
        <v>5.1187606752010201E-2</v>
      </c>
      <c r="AT433" s="14">
        <v>6.0798229693356999E-2</v>
      </c>
      <c r="AU433" s="14"/>
      <c r="AV433" s="14">
        <v>3.0403756774627699E-2</v>
      </c>
      <c r="AW433" s="14">
        <v>6.3227817916323995E-2</v>
      </c>
      <c r="AX433" s="14"/>
      <c r="AY433" s="14">
        <v>4.9274204878144497E-2</v>
      </c>
      <c r="AZ433" s="14">
        <v>6.8953453763485301E-2</v>
      </c>
      <c r="BA433" s="14"/>
      <c r="BB433" s="14">
        <v>5.9130148501489101E-2</v>
      </c>
      <c r="BC433" s="14">
        <v>4.9245328146885099E-2</v>
      </c>
    </row>
    <row r="434" spans="2:55" x14ac:dyDescent="0.35">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c r="AR434" s="14"/>
      <c r="AS434" s="14"/>
      <c r="AT434" s="14"/>
      <c r="AU434" s="14"/>
      <c r="AV434" s="14"/>
      <c r="AW434" s="14"/>
      <c r="AX434" s="14"/>
      <c r="AY434" s="14"/>
      <c r="AZ434" s="14"/>
      <c r="BA434" s="14"/>
      <c r="BB434" s="14"/>
      <c r="BC434" s="14"/>
    </row>
    <row r="435" spans="2:55" x14ac:dyDescent="0.35">
      <c r="B435" s="6" t="s">
        <v>285</v>
      </c>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c r="AQ435" s="14"/>
      <c r="AR435" s="14"/>
      <c r="AS435" s="14"/>
      <c r="AT435" s="14"/>
      <c r="AU435" s="14"/>
      <c r="AV435" s="14"/>
      <c r="AW435" s="14"/>
      <c r="AX435" s="14"/>
      <c r="AY435" s="14"/>
      <c r="AZ435" s="14"/>
      <c r="BA435" s="14"/>
      <c r="BB435" s="14"/>
      <c r="BC435" s="14"/>
    </row>
    <row r="436" spans="2:55" x14ac:dyDescent="0.35">
      <c r="B436" s="21" t="s">
        <v>82</v>
      </c>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c r="AQ436" s="14"/>
      <c r="AR436" s="14"/>
      <c r="AS436" s="14"/>
      <c r="AT436" s="14"/>
      <c r="AU436" s="14"/>
      <c r="AV436" s="14"/>
      <c r="AW436" s="14"/>
      <c r="AX436" s="14"/>
      <c r="AY436" s="14"/>
      <c r="AZ436" s="14"/>
      <c r="BA436" s="14"/>
      <c r="BB436" s="14"/>
      <c r="BC436" s="14"/>
    </row>
    <row r="437" spans="2:55" x14ac:dyDescent="0.35">
      <c r="B437" t="s">
        <v>71</v>
      </c>
      <c r="C437" s="14">
        <v>3.4891730040399901E-3</v>
      </c>
      <c r="D437" s="14">
        <v>4.2261917541897703E-3</v>
      </c>
      <c r="E437" s="14">
        <v>2.7797632039729199E-3</v>
      </c>
      <c r="F437" s="14"/>
      <c r="G437" s="14">
        <v>9.7486529576587596E-3</v>
      </c>
      <c r="H437" s="14">
        <v>2.2571000469810902E-3</v>
      </c>
      <c r="I437" s="14">
        <v>5.9170349647667004E-3</v>
      </c>
      <c r="J437" s="14">
        <v>0</v>
      </c>
      <c r="K437" s="14">
        <v>5.3049980031144002E-3</v>
      </c>
      <c r="L437" s="14">
        <v>0</v>
      </c>
      <c r="M437" s="14"/>
      <c r="N437" s="14">
        <v>7.4732249555390104E-3</v>
      </c>
      <c r="O437" s="14">
        <v>0</v>
      </c>
      <c r="P437" s="14">
        <v>6.7256164078798603E-3</v>
      </c>
      <c r="Q437" s="14">
        <v>0</v>
      </c>
      <c r="R437" s="14"/>
      <c r="S437" s="14">
        <v>6.4607859224602698E-3</v>
      </c>
      <c r="T437" s="14">
        <v>0</v>
      </c>
      <c r="U437" s="14">
        <v>0</v>
      </c>
      <c r="V437" s="14">
        <v>0</v>
      </c>
      <c r="W437" s="14">
        <v>0</v>
      </c>
      <c r="X437" s="14">
        <v>4.3053084230555098E-3</v>
      </c>
      <c r="Y437" s="14">
        <v>0</v>
      </c>
      <c r="Z437" s="14">
        <v>0</v>
      </c>
      <c r="AA437" s="14">
        <v>1.31949323035004E-2</v>
      </c>
      <c r="AB437" s="14">
        <v>0</v>
      </c>
      <c r="AC437" s="14">
        <v>0</v>
      </c>
      <c r="AD437" s="14">
        <v>2.4599138863932099E-2</v>
      </c>
      <c r="AE437" s="14"/>
      <c r="AF437" s="14">
        <v>1.8827438633850101E-3</v>
      </c>
      <c r="AG437" s="14">
        <v>3.4541689291759802E-3</v>
      </c>
      <c r="AH437" s="14">
        <v>1.6672710519902E-2</v>
      </c>
      <c r="AI437" s="14">
        <v>0</v>
      </c>
      <c r="AJ437" s="14">
        <v>8.9413420146691406E-3</v>
      </c>
      <c r="AK437" s="14"/>
      <c r="AL437" s="14">
        <v>1.96671623632851E-3</v>
      </c>
      <c r="AM437" s="14">
        <v>1.7821363274491499E-2</v>
      </c>
      <c r="AN437" s="14">
        <v>0</v>
      </c>
      <c r="AO437" s="14"/>
      <c r="AP437" s="14">
        <v>1.86811407533538E-3</v>
      </c>
      <c r="AQ437" s="14">
        <v>4.9376516547661904E-3</v>
      </c>
      <c r="AR437" s="14"/>
      <c r="AS437" s="14">
        <v>2.2155630868699499E-3</v>
      </c>
      <c r="AT437" s="14">
        <v>4.1802631463606597E-3</v>
      </c>
      <c r="AU437" s="14"/>
      <c r="AV437" s="14">
        <v>5.8687787849579197E-3</v>
      </c>
      <c r="AW437" s="14">
        <v>1.2271578772587301E-3</v>
      </c>
      <c r="AX437" s="14"/>
      <c r="AY437" s="14">
        <v>4.8797960235120704E-3</v>
      </c>
      <c r="AZ437" s="14">
        <v>0</v>
      </c>
      <c r="BA437" s="14"/>
      <c r="BB437" s="14">
        <v>5.0277806502138297E-3</v>
      </c>
      <c r="BC437" s="14">
        <v>0</v>
      </c>
    </row>
    <row r="438" spans="2:55" x14ac:dyDescent="0.35">
      <c r="B438" t="s">
        <v>72</v>
      </c>
      <c r="C438" s="14">
        <v>1.47152693018229E-2</v>
      </c>
      <c r="D438" s="14">
        <v>2.2088320767310501E-2</v>
      </c>
      <c r="E438" s="14">
        <v>7.5589930205023697E-3</v>
      </c>
      <c r="F438" s="14"/>
      <c r="G438" s="14">
        <v>2.11324136638277E-2</v>
      </c>
      <c r="H438" s="14">
        <v>3.2046191091861999E-2</v>
      </c>
      <c r="I438" s="14">
        <v>3.15902126044618E-2</v>
      </c>
      <c r="J438" s="14">
        <v>3.1355527471762E-3</v>
      </c>
      <c r="K438" s="14">
        <v>2.75289507461035E-3</v>
      </c>
      <c r="L438" s="14">
        <v>0</v>
      </c>
      <c r="M438" s="14"/>
      <c r="N438" s="14">
        <v>2.3662826365834E-2</v>
      </c>
      <c r="O438" s="14">
        <v>7.0061073953711804E-3</v>
      </c>
      <c r="P438" s="14">
        <v>1.52845020525999E-2</v>
      </c>
      <c r="Q438" s="14">
        <v>1.2688685589457399E-2</v>
      </c>
      <c r="R438" s="14"/>
      <c r="S438" s="14">
        <v>1.62433712251196E-2</v>
      </c>
      <c r="T438" s="14">
        <v>3.5159076725107801E-3</v>
      </c>
      <c r="U438" s="14">
        <v>6.6798250269801797E-3</v>
      </c>
      <c r="V438" s="14">
        <v>2.0478699004172499E-2</v>
      </c>
      <c r="W438" s="14">
        <v>2.0176067274186801E-2</v>
      </c>
      <c r="X438" s="14">
        <v>4.9765003306280198E-3</v>
      </c>
      <c r="Y438" s="14">
        <v>2.6168154496158801E-2</v>
      </c>
      <c r="Z438" s="14">
        <v>1.1412419188260799E-2</v>
      </c>
      <c r="AA438" s="14">
        <v>2.6828218110817401E-2</v>
      </c>
      <c r="AB438" s="14">
        <v>1.23776885246938E-2</v>
      </c>
      <c r="AC438" s="14">
        <v>0</v>
      </c>
      <c r="AD438" s="14">
        <v>3.7505485237680602E-2</v>
      </c>
      <c r="AE438" s="14"/>
      <c r="AF438" s="14">
        <v>7.2006116597083999E-3</v>
      </c>
      <c r="AG438" s="14">
        <v>2.0834602141286001E-2</v>
      </c>
      <c r="AH438" s="14">
        <v>3.3787758238456998E-2</v>
      </c>
      <c r="AI438" s="14">
        <v>3.8328678401574699E-3</v>
      </c>
      <c r="AJ438" s="14">
        <v>1.24935659481656E-2</v>
      </c>
      <c r="AK438" s="14"/>
      <c r="AL438" s="14">
        <v>7.1018640906702997E-3</v>
      </c>
      <c r="AM438" s="14">
        <v>8.4842118070871095E-2</v>
      </c>
      <c r="AN438" s="14">
        <v>0</v>
      </c>
      <c r="AO438" s="14"/>
      <c r="AP438" s="14">
        <v>1.9916424097083701E-2</v>
      </c>
      <c r="AQ438" s="14">
        <v>1.0844886880402201E-2</v>
      </c>
      <c r="AR438" s="14"/>
      <c r="AS438" s="14">
        <v>1.7196542270484599E-2</v>
      </c>
      <c r="AT438" s="14">
        <v>1.2067226545677099E-2</v>
      </c>
      <c r="AU438" s="14"/>
      <c r="AV438" s="14">
        <v>3.44116883548089E-2</v>
      </c>
      <c r="AW438" s="14">
        <v>8.8802118726941902E-3</v>
      </c>
      <c r="AX438" s="14"/>
      <c r="AY438" s="14">
        <v>1.7781292148817601E-2</v>
      </c>
      <c r="AZ438" s="14">
        <v>1.6190001644025901E-2</v>
      </c>
      <c r="BA438" s="14"/>
      <c r="BB438" s="14">
        <v>1.4737450879032599E-2</v>
      </c>
      <c r="BC438" s="14">
        <v>7.6653559699644998E-3</v>
      </c>
    </row>
    <row r="439" spans="2:55" x14ac:dyDescent="0.35">
      <c r="B439" t="s">
        <v>73</v>
      </c>
      <c r="C439" s="14">
        <v>2.8163321015271699E-2</v>
      </c>
      <c r="D439" s="14">
        <v>3.4185595803839799E-2</v>
      </c>
      <c r="E439" s="14">
        <v>2.2365620770021102E-2</v>
      </c>
      <c r="F439" s="14"/>
      <c r="G439" s="14">
        <v>7.6098475158716802E-2</v>
      </c>
      <c r="H439" s="14">
        <v>4.7040135614491101E-2</v>
      </c>
      <c r="I439" s="14">
        <v>3.9425300817080802E-2</v>
      </c>
      <c r="J439" s="14">
        <v>1.1648305586877799E-2</v>
      </c>
      <c r="K439" s="14">
        <v>2.98423158733434E-3</v>
      </c>
      <c r="L439" s="14">
        <v>2.1490400786590902E-3</v>
      </c>
      <c r="M439" s="14"/>
      <c r="N439" s="14">
        <v>3.1276910354751802E-2</v>
      </c>
      <c r="O439" s="14">
        <v>2.9688464320495499E-2</v>
      </c>
      <c r="P439" s="14">
        <v>2.4311601902142599E-2</v>
      </c>
      <c r="Q439" s="14">
        <v>2.6824919766950599E-2</v>
      </c>
      <c r="R439" s="14"/>
      <c r="S439" s="14">
        <v>5.9526457679277001E-2</v>
      </c>
      <c r="T439" s="14">
        <v>0</v>
      </c>
      <c r="U439" s="14">
        <v>5.8928033270274202E-3</v>
      </c>
      <c r="V439" s="14">
        <v>1.8209406366235099E-2</v>
      </c>
      <c r="W439" s="14">
        <v>5.9679319325693203E-2</v>
      </c>
      <c r="X439" s="14">
        <v>3.7270440847840397E-2</v>
      </c>
      <c r="Y439" s="14">
        <v>1.1819335269094801E-2</v>
      </c>
      <c r="Z439" s="14">
        <v>2.6206243142549799E-2</v>
      </c>
      <c r="AA439" s="14">
        <v>1.8764548061511399E-2</v>
      </c>
      <c r="AB439" s="14">
        <v>4.1321726510524799E-2</v>
      </c>
      <c r="AC439" s="14">
        <v>2.2953829859931399E-2</v>
      </c>
      <c r="AD439" s="14">
        <v>4.2148180170998098E-2</v>
      </c>
      <c r="AE439" s="14"/>
      <c r="AF439" s="14">
        <v>1.3288440406167E-2</v>
      </c>
      <c r="AG439" s="14">
        <v>4.1071527900850197E-2</v>
      </c>
      <c r="AH439" s="14">
        <v>2.7552813533708202E-2</v>
      </c>
      <c r="AI439" s="14">
        <v>4.14778988306077E-2</v>
      </c>
      <c r="AJ439" s="14">
        <v>1.7197694158013501E-2</v>
      </c>
      <c r="AK439" s="14"/>
      <c r="AL439" s="14">
        <v>1.40667350557567E-2</v>
      </c>
      <c r="AM439" s="14">
        <v>0.15464690394630801</v>
      </c>
      <c r="AN439" s="14">
        <v>6.8619581434964097E-3</v>
      </c>
      <c r="AO439" s="14"/>
      <c r="AP439" s="14">
        <v>2.8055540741398401E-2</v>
      </c>
      <c r="AQ439" s="14">
        <v>2.71583019301035E-2</v>
      </c>
      <c r="AR439" s="14"/>
      <c r="AS439" s="14">
        <v>2.7881013964484402E-2</v>
      </c>
      <c r="AT439" s="14">
        <v>2.1988775407741301E-2</v>
      </c>
      <c r="AU439" s="14"/>
      <c r="AV439" s="14">
        <v>5.4717936211042997E-2</v>
      </c>
      <c r="AW439" s="14">
        <v>1.9068658170197199E-2</v>
      </c>
      <c r="AX439" s="14"/>
      <c r="AY439" s="14">
        <v>3.1166842379055801E-2</v>
      </c>
      <c r="AZ439" s="14">
        <v>2.5406415608968599E-2</v>
      </c>
      <c r="BA439" s="14"/>
      <c r="BB439" s="14">
        <v>3.02494001029328E-2</v>
      </c>
      <c r="BC439" s="14">
        <v>1.45595576679568E-2</v>
      </c>
    </row>
    <row r="440" spans="2:55" x14ac:dyDescent="0.35">
      <c r="B440" t="s">
        <v>74</v>
      </c>
      <c r="C440" s="14">
        <v>5.6844653099721199E-2</v>
      </c>
      <c r="D440" s="14">
        <v>6.3113731246269095E-2</v>
      </c>
      <c r="E440" s="14">
        <v>4.9951097984525503E-2</v>
      </c>
      <c r="F440" s="14"/>
      <c r="G440" s="14">
        <v>0.126466442745966</v>
      </c>
      <c r="H440" s="14">
        <v>9.4696531704589706E-2</v>
      </c>
      <c r="I440" s="14">
        <v>5.9444299996685102E-2</v>
      </c>
      <c r="J440" s="14">
        <v>3.5686552469317998E-2</v>
      </c>
      <c r="K440" s="14">
        <v>2.21744577880746E-2</v>
      </c>
      <c r="L440" s="14">
        <v>1.8133843745973401E-2</v>
      </c>
      <c r="M440" s="14"/>
      <c r="N440" s="14">
        <v>6.2049728968501597E-2</v>
      </c>
      <c r="O440" s="14">
        <v>5.67665460395992E-2</v>
      </c>
      <c r="P440" s="14">
        <v>5.9367579826979898E-2</v>
      </c>
      <c r="Q440" s="14">
        <v>4.9541946926056402E-2</v>
      </c>
      <c r="R440" s="14"/>
      <c r="S440" s="14">
        <v>9.9976261682650502E-2</v>
      </c>
      <c r="T440" s="14">
        <v>5.5675600893895998E-2</v>
      </c>
      <c r="U440" s="14">
        <v>3.1651881167860101E-2</v>
      </c>
      <c r="V440" s="14">
        <v>5.0601193661067301E-2</v>
      </c>
      <c r="W440" s="14">
        <v>6.5637829859996E-2</v>
      </c>
      <c r="X440" s="14">
        <v>5.9380882200590998E-2</v>
      </c>
      <c r="Y440" s="14">
        <v>1.9774935552158899E-2</v>
      </c>
      <c r="Z440" s="14">
        <v>0.113505278718536</v>
      </c>
      <c r="AA440" s="14">
        <v>6.5932960053000894E-2</v>
      </c>
      <c r="AB440" s="14">
        <v>4.1737016130442998E-2</v>
      </c>
      <c r="AC440" s="14">
        <v>1.2033688235504899E-2</v>
      </c>
      <c r="AD440" s="14">
        <v>2.8297122477021201E-2</v>
      </c>
      <c r="AE440" s="14"/>
      <c r="AF440" s="14">
        <v>5.4878231660691203E-2</v>
      </c>
      <c r="AG440" s="14">
        <v>7.90702771112783E-2</v>
      </c>
      <c r="AH440" s="14">
        <v>2.1579533426436499E-2</v>
      </c>
      <c r="AI440" s="14">
        <v>4.8471600221482898E-2</v>
      </c>
      <c r="AJ440" s="14">
        <v>4.9012467693941603E-2</v>
      </c>
      <c r="AK440" s="14"/>
      <c r="AL440" s="14">
        <v>4.5754328301737597E-2</v>
      </c>
      <c r="AM440" s="14">
        <v>0.14389841793521399</v>
      </c>
      <c r="AN440" s="14">
        <v>6.2125577147020002E-2</v>
      </c>
      <c r="AO440" s="14"/>
      <c r="AP440" s="14">
        <v>4.6299442070256297E-2</v>
      </c>
      <c r="AQ440" s="14">
        <v>6.45033641578492E-2</v>
      </c>
      <c r="AR440" s="14"/>
      <c r="AS440" s="14">
        <v>5.2638644383995403E-2</v>
      </c>
      <c r="AT440" s="14">
        <v>6.7254870380450693E-2</v>
      </c>
      <c r="AU440" s="14"/>
      <c r="AV440" s="14">
        <v>7.0543346831163298E-2</v>
      </c>
      <c r="AW440" s="14">
        <v>5.11001684925226E-2</v>
      </c>
      <c r="AX440" s="14"/>
      <c r="AY440" s="14">
        <v>5.5868230706790298E-2</v>
      </c>
      <c r="AZ440" s="14">
        <v>8.8476674990531107E-2</v>
      </c>
      <c r="BA440" s="14"/>
      <c r="BB440" s="14">
        <v>4.65125653486139E-2</v>
      </c>
      <c r="BC440" s="14">
        <v>0.111029770957022</v>
      </c>
    </row>
    <row r="441" spans="2:55" x14ac:dyDescent="0.35">
      <c r="B441" t="s">
        <v>75</v>
      </c>
      <c r="C441" s="14">
        <v>0.10389236657017401</v>
      </c>
      <c r="D441" s="14">
        <v>0.118146912766284</v>
      </c>
      <c r="E441" s="14">
        <v>9.02789557637763E-2</v>
      </c>
      <c r="F441" s="14"/>
      <c r="G441" s="14">
        <v>0.168914217436545</v>
      </c>
      <c r="H441" s="14">
        <v>0.13745190463814599</v>
      </c>
      <c r="I441" s="14">
        <v>7.5391916108625598E-2</v>
      </c>
      <c r="J441" s="14">
        <v>7.6244133759118607E-2</v>
      </c>
      <c r="K441" s="14">
        <v>8.3025798168238601E-2</v>
      </c>
      <c r="L441" s="14">
        <v>9.3056414493240605E-2</v>
      </c>
      <c r="M441" s="14"/>
      <c r="N441" s="14">
        <v>0.10195909250778</v>
      </c>
      <c r="O441" s="14">
        <v>9.0637045305273903E-2</v>
      </c>
      <c r="P441" s="14">
        <v>0.111089720807917</v>
      </c>
      <c r="Q441" s="14">
        <v>0.114263419712562</v>
      </c>
      <c r="R441" s="14"/>
      <c r="S441" s="14">
        <v>0.13776981657142501</v>
      </c>
      <c r="T441" s="14">
        <v>8.9090280665062402E-2</v>
      </c>
      <c r="U441" s="14">
        <v>7.6042500066800398E-2</v>
      </c>
      <c r="V441" s="14">
        <v>9.2130662027357202E-2</v>
      </c>
      <c r="W441" s="14">
        <v>0.120374761270873</v>
      </c>
      <c r="X441" s="14">
        <v>8.2124150903690601E-2</v>
      </c>
      <c r="Y441" s="14">
        <v>0.11050735986424599</v>
      </c>
      <c r="Z441" s="14">
        <v>0.102197927021336</v>
      </c>
      <c r="AA441" s="14">
        <v>0.120647985528624</v>
      </c>
      <c r="AB441" s="14">
        <v>0.109548071185156</v>
      </c>
      <c r="AC441" s="14">
        <v>0.10046585096359301</v>
      </c>
      <c r="AD441" s="14">
        <v>5.8497633643217799E-2</v>
      </c>
      <c r="AE441" s="14"/>
      <c r="AF441" s="14">
        <v>0.103598726718121</v>
      </c>
      <c r="AG441" s="14">
        <v>0.112663076756607</v>
      </c>
      <c r="AH441" s="14">
        <v>6.4659688110703703E-2</v>
      </c>
      <c r="AI441" s="14">
        <v>0.119450552496925</v>
      </c>
      <c r="AJ441" s="14">
        <v>0.10289309780583</v>
      </c>
      <c r="AK441" s="14"/>
      <c r="AL441" s="14">
        <v>9.9309401310774301E-2</v>
      </c>
      <c r="AM441" s="14">
        <v>0.16102667679478799</v>
      </c>
      <c r="AN441" s="14">
        <v>6.8633137429767593E-2</v>
      </c>
      <c r="AO441" s="14"/>
      <c r="AP441" s="14">
        <v>7.1875412511581305E-2</v>
      </c>
      <c r="AQ441" s="14">
        <v>0.13286937577923599</v>
      </c>
      <c r="AR441" s="14"/>
      <c r="AS441" s="14">
        <v>9.6651750951431206E-2</v>
      </c>
      <c r="AT441" s="14">
        <v>0.107076982277648</v>
      </c>
      <c r="AU441" s="14"/>
      <c r="AV441" s="14">
        <v>0.12890807311299399</v>
      </c>
      <c r="AW441" s="14">
        <v>9.3674643963781806E-2</v>
      </c>
      <c r="AX441" s="14"/>
      <c r="AY441" s="14">
        <v>0.101067231355208</v>
      </c>
      <c r="AZ441" s="14">
        <v>0.12844769609760101</v>
      </c>
      <c r="BA441" s="14"/>
      <c r="BB441" s="14">
        <v>0.101807009042297</v>
      </c>
      <c r="BC441" s="14">
        <v>0.12167152649270301</v>
      </c>
    </row>
    <row r="442" spans="2:55" x14ac:dyDescent="0.35">
      <c r="B442" t="s">
        <v>76</v>
      </c>
      <c r="C442" s="14">
        <v>0.38244544227108002</v>
      </c>
      <c r="D442" s="14">
        <v>0.34113382146570898</v>
      </c>
      <c r="E442" s="14">
        <v>0.42391070294782002</v>
      </c>
      <c r="F442" s="14"/>
      <c r="G442" s="14">
        <v>0.32293347959806201</v>
      </c>
      <c r="H442" s="14">
        <v>0.28676648350771</v>
      </c>
      <c r="I442" s="14">
        <v>0.389306581299731</v>
      </c>
      <c r="J442" s="14">
        <v>0.40762289493442</v>
      </c>
      <c r="K442" s="14">
        <v>0.40449580089341702</v>
      </c>
      <c r="L442" s="14">
        <v>0.45930164639156501</v>
      </c>
      <c r="M442" s="14"/>
      <c r="N442" s="14">
        <v>0.37103216980383202</v>
      </c>
      <c r="O442" s="14">
        <v>0.39011776272201998</v>
      </c>
      <c r="P442" s="14">
        <v>0.37318809200575398</v>
      </c>
      <c r="Q442" s="14">
        <v>0.39193344269427799</v>
      </c>
      <c r="R442" s="14"/>
      <c r="S442" s="14">
        <v>0.38448899905520201</v>
      </c>
      <c r="T442" s="14">
        <v>0.40020442444875098</v>
      </c>
      <c r="U442" s="14">
        <v>0.41510738656488799</v>
      </c>
      <c r="V442" s="14">
        <v>0.38016098346439903</v>
      </c>
      <c r="W442" s="14">
        <v>0.37361106224517798</v>
      </c>
      <c r="X442" s="14">
        <v>0.386735011606128</v>
      </c>
      <c r="Y442" s="14">
        <v>0.42154607155859503</v>
      </c>
      <c r="Z442" s="14">
        <v>0.44409258078955199</v>
      </c>
      <c r="AA442" s="14">
        <v>0.36641676997830203</v>
      </c>
      <c r="AB442" s="14">
        <v>0.35075382217254802</v>
      </c>
      <c r="AC442" s="14">
        <v>0.28877524987772601</v>
      </c>
      <c r="AD442" s="14">
        <v>0.34741430442329402</v>
      </c>
      <c r="AE442" s="14"/>
      <c r="AF442" s="14">
        <v>0.36444852079979301</v>
      </c>
      <c r="AG442" s="14">
        <v>0.39802440875784001</v>
      </c>
      <c r="AH442" s="14">
        <v>0.41761463854659298</v>
      </c>
      <c r="AI442" s="14">
        <v>0.396531507206903</v>
      </c>
      <c r="AJ442" s="14">
        <v>0.44369799764286399</v>
      </c>
      <c r="AK442" s="14"/>
      <c r="AL442" s="14">
        <v>0.40822575928858201</v>
      </c>
      <c r="AM442" s="14">
        <v>0.25494050628651599</v>
      </c>
      <c r="AN442" s="14">
        <v>0.237713077895431</v>
      </c>
      <c r="AO442" s="14"/>
      <c r="AP442" s="14">
        <v>0.30597929688769698</v>
      </c>
      <c r="AQ442" s="14">
        <v>0.44446605121376698</v>
      </c>
      <c r="AR442" s="14"/>
      <c r="AS442" s="14">
        <v>0.30977012952760002</v>
      </c>
      <c r="AT442" s="14">
        <v>0.48595301900898402</v>
      </c>
      <c r="AU442" s="14"/>
      <c r="AV442" s="14">
        <v>0.36068896729116501</v>
      </c>
      <c r="AW442" s="14">
        <v>0.39474621998248899</v>
      </c>
      <c r="AX442" s="14"/>
      <c r="AY442" s="14">
        <v>0.33336107458707198</v>
      </c>
      <c r="AZ442" s="14">
        <v>0.54909385250338105</v>
      </c>
      <c r="BA442" s="14"/>
      <c r="BB442" s="14">
        <v>0.35751021092955598</v>
      </c>
      <c r="BC442" s="14">
        <v>0.45901705397715797</v>
      </c>
    </row>
    <row r="443" spans="2:55" x14ac:dyDescent="0.35">
      <c r="B443" t="s">
        <v>77</v>
      </c>
      <c r="C443" s="14">
        <v>0.145033721479921</v>
      </c>
      <c r="D443" s="14">
        <v>0.13641532837090101</v>
      </c>
      <c r="E443" s="14">
        <v>0.151872353192847</v>
      </c>
      <c r="F443" s="14"/>
      <c r="G443" s="14">
        <v>6.3747383571894703E-2</v>
      </c>
      <c r="H443" s="14">
        <v>0.106538852576415</v>
      </c>
      <c r="I443" s="14">
        <v>0.145411790726862</v>
      </c>
      <c r="J443" s="14">
        <v>0.132277266143843</v>
      </c>
      <c r="K443" s="14">
        <v>0.19185228287459299</v>
      </c>
      <c r="L443" s="14">
        <v>0.20900913914549399</v>
      </c>
      <c r="M443" s="14"/>
      <c r="N443" s="14">
        <v>0.13862775759158</v>
      </c>
      <c r="O443" s="14">
        <v>0.173108458486329</v>
      </c>
      <c r="P443" s="14">
        <v>0.12532774127312901</v>
      </c>
      <c r="Q443" s="14">
        <v>0.139306840369989</v>
      </c>
      <c r="R443" s="14"/>
      <c r="S443" s="14">
        <v>0.11303472683823999</v>
      </c>
      <c r="T443" s="14">
        <v>0.191810616555326</v>
      </c>
      <c r="U443" s="14">
        <v>0.18380654170352601</v>
      </c>
      <c r="V443" s="14">
        <v>0.10023331064900801</v>
      </c>
      <c r="W443" s="14">
        <v>0.14873412857906801</v>
      </c>
      <c r="X443" s="14">
        <v>0.11798032464211</v>
      </c>
      <c r="Y443" s="14">
        <v>0.13934280367353699</v>
      </c>
      <c r="Z443" s="14">
        <v>0.104250886307877</v>
      </c>
      <c r="AA443" s="14">
        <v>0.15248594905014701</v>
      </c>
      <c r="AB443" s="14">
        <v>0.18185512658324501</v>
      </c>
      <c r="AC443" s="14">
        <v>0.16521118616673</v>
      </c>
      <c r="AD443" s="14">
        <v>9.3696300723664097E-2</v>
      </c>
      <c r="AE443" s="14"/>
      <c r="AF443" s="14">
        <v>0.17962414008639499</v>
      </c>
      <c r="AG443" s="14">
        <v>0.140643996099415</v>
      </c>
      <c r="AH443" s="14">
        <v>0.179456858935445</v>
      </c>
      <c r="AI443" s="14">
        <v>0.121379388548252</v>
      </c>
      <c r="AJ443" s="14">
        <v>0.134046232603455</v>
      </c>
      <c r="AK443" s="14"/>
      <c r="AL443" s="14">
        <v>0.154609199709076</v>
      </c>
      <c r="AM443" s="14">
        <v>7.0867135497700698E-2</v>
      </c>
      <c r="AN443" s="14">
        <v>0.13871114746369101</v>
      </c>
      <c r="AO443" s="14"/>
      <c r="AP443" s="14">
        <v>0.15714135422431599</v>
      </c>
      <c r="AQ443" s="14">
        <v>0.13449895522477401</v>
      </c>
      <c r="AR443" s="14"/>
      <c r="AS443" s="14">
        <v>0.158326944256685</v>
      </c>
      <c r="AT443" s="14">
        <v>0.132261178476268</v>
      </c>
      <c r="AU443" s="14"/>
      <c r="AV443" s="14">
        <v>0.11771067190017399</v>
      </c>
      <c r="AW443" s="14">
        <v>0.154503157525895</v>
      </c>
      <c r="AX443" s="14"/>
      <c r="AY443" s="14">
        <v>0.16034270234711001</v>
      </c>
      <c r="AZ443" s="14">
        <v>7.8542430841440802E-2</v>
      </c>
      <c r="BA443" s="14"/>
      <c r="BB443" s="14">
        <v>0.162993778704594</v>
      </c>
      <c r="BC443" s="14">
        <v>8.4550039710986805E-2</v>
      </c>
    </row>
    <row r="444" spans="2:55" x14ac:dyDescent="0.35">
      <c r="B444" t="s">
        <v>78</v>
      </c>
      <c r="C444" s="14">
        <v>0.21647224804941601</v>
      </c>
      <c r="D444" s="14">
        <v>0.21947962013856401</v>
      </c>
      <c r="E444" s="14">
        <v>0.21417273395237599</v>
      </c>
      <c r="F444" s="14"/>
      <c r="G444" s="14">
        <v>0.140577634372266</v>
      </c>
      <c r="H444" s="14">
        <v>0.234728759560032</v>
      </c>
      <c r="I444" s="14">
        <v>0.21417830321602399</v>
      </c>
      <c r="J444" s="14">
        <v>0.27483440765593398</v>
      </c>
      <c r="K444" s="14">
        <v>0.26207762953583302</v>
      </c>
      <c r="L444" s="14">
        <v>0.175555525771107</v>
      </c>
      <c r="M444" s="14"/>
      <c r="N444" s="14">
        <v>0.214421453009595</v>
      </c>
      <c r="O444" s="14">
        <v>0.21238147592697801</v>
      </c>
      <c r="P444" s="14">
        <v>0.24205305976418201</v>
      </c>
      <c r="Q444" s="14">
        <v>0.202182438389236</v>
      </c>
      <c r="R444" s="14"/>
      <c r="S444" s="14">
        <v>0.15033171728240599</v>
      </c>
      <c r="T444" s="14">
        <v>0.21303515309921101</v>
      </c>
      <c r="U444" s="14">
        <v>0.233568839833384</v>
      </c>
      <c r="V444" s="14">
        <v>0.28163465678424199</v>
      </c>
      <c r="W444" s="14">
        <v>0.17271492573824199</v>
      </c>
      <c r="X444" s="14">
        <v>0.25279667010565299</v>
      </c>
      <c r="Y444" s="14">
        <v>0.22427274449013601</v>
      </c>
      <c r="Z444" s="14">
        <v>0.16337499105724201</v>
      </c>
      <c r="AA444" s="14">
        <v>0.19600503938066199</v>
      </c>
      <c r="AB444" s="14">
        <v>0.196111271568847</v>
      </c>
      <c r="AC444" s="14">
        <v>0.32042822275878902</v>
      </c>
      <c r="AD444" s="14">
        <v>0.304459237372182</v>
      </c>
      <c r="AE444" s="14"/>
      <c r="AF444" s="14">
        <v>0.23385981718552201</v>
      </c>
      <c r="AG444" s="14">
        <v>0.16798147314287301</v>
      </c>
      <c r="AH444" s="14">
        <v>0.20289521595280499</v>
      </c>
      <c r="AI444" s="14">
        <v>0.21974666001081899</v>
      </c>
      <c r="AJ444" s="14">
        <v>0.19287175834221801</v>
      </c>
      <c r="AK444" s="14"/>
      <c r="AL444" s="14">
        <v>0.22861789001232699</v>
      </c>
      <c r="AM444" s="14">
        <v>9.1645262694395005E-2</v>
      </c>
      <c r="AN444" s="14">
        <v>0.26286838015535402</v>
      </c>
      <c r="AO444" s="14"/>
      <c r="AP444" s="14">
        <v>0.28571427741224797</v>
      </c>
      <c r="AQ444" s="14">
        <v>0.162915454373805</v>
      </c>
      <c r="AR444" s="14"/>
      <c r="AS444" s="14">
        <v>0.26840445417695802</v>
      </c>
      <c r="AT444" s="14">
        <v>0.146244354549567</v>
      </c>
      <c r="AU444" s="14"/>
      <c r="AV444" s="14">
        <v>0.19707645487432299</v>
      </c>
      <c r="AW444" s="14">
        <v>0.22175320550392</v>
      </c>
      <c r="AX444" s="14"/>
      <c r="AY444" s="14">
        <v>0.24240706474284801</v>
      </c>
      <c r="AZ444" s="14">
        <v>8.7477150595233893E-2</v>
      </c>
      <c r="BA444" s="14"/>
      <c r="BB444" s="14">
        <v>0.22947805736862401</v>
      </c>
      <c r="BC444" s="14">
        <v>0.148181517642198</v>
      </c>
    </row>
    <row r="445" spans="2:55" x14ac:dyDescent="0.35">
      <c r="B445" t="s">
        <v>276</v>
      </c>
      <c r="C445" s="14">
        <v>4.8943805208551898E-2</v>
      </c>
      <c r="D445" s="14">
        <v>6.1210477686933301E-2</v>
      </c>
      <c r="E445" s="14">
        <v>3.7109779164157801E-2</v>
      </c>
      <c r="F445" s="14"/>
      <c r="G445" s="14">
        <v>7.0381300495063401E-2</v>
      </c>
      <c r="H445" s="14">
        <v>5.8474041259773103E-2</v>
      </c>
      <c r="I445" s="14">
        <v>3.9334560265763298E-2</v>
      </c>
      <c r="J445" s="14">
        <v>5.8550886703311197E-2</v>
      </c>
      <c r="K445" s="14">
        <v>2.5331906074784999E-2</v>
      </c>
      <c r="L445" s="14">
        <v>4.2794390373961301E-2</v>
      </c>
      <c r="M445" s="14"/>
      <c r="N445" s="14">
        <v>4.9496836442585498E-2</v>
      </c>
      <c r="O445" s="14">
        <v>4.0294139803933399E-2</v>
      </c>
      <c r="P445" s="14">
        <v>4.2652085959415102E-2</v>
      </c>
      <c r="Q445" s="14">
        <v>6.3258306551469898E-2</v>
      </c>
      <c r="R445" s="14"/>
      <c r="S445" s="14">
        <v>3.2167863743220303E-2</v>
      </c>
      <c r="T445" s="14">
        <v>4.6668016665243103E-2</v>
      </c>
      <c r="U445" s="14">
        <v>4.7250222309533699E-2</v>
      </c>
      <c r="V445" s="14">
        <v>5.6551088043518903E-2</v>
      </c>
      <c r="W445" s="14">
        <v>3.9071905706762201E-2</v>
      </c>
      <c r="X445" s="14">
        <v>5.44307109403038E-2</v>
      </c>
      <c r="Y445" s="14">
        <v>4.6568595096073299E-2</v>
      </c>
      <c r="Z445" s="14">
        <v>3.4959673774646698E-2</v>
      </c>
      <c r="AA445" s="14">
        <v>3.9723597533435101E-2</v>
      </c>
      <c r="AB445" s="14">
        <v>6.6295277324541102E-2</v>
      </c>
      <c r="AC445" s="14">
        <v>9.0131972137726293E-2</v>
      </c>
      <c r="AD445" s="14">
        <v>6.3382597088010306E-2</v>
      </c>
      <c r="AE445" s="14"/>
      <c r="AF445" s="14">
        <v>4.12187676202165E-2</v>
      </c>
      <c r="AG445" s="14">
        <v>3.6256469160675001E-2</v>
      </c>
      <c r="AH445" s="14">
        <v>3.5780782735950201E-2</v>
      </c>
      <c r="AI445" s="14">
        <v>4.91095248448545E-2</v>
      </c>
      <c r="AJ445" s="14">
        <v>3.8845843790842598E-2</v>
      </c>
      <c r="AK445" s="14"/>
      <c r="AL445" s="14">
        <v>4.0348105994746503E-2</v>
      </c>
      <c r="AM445" s="14">
        <v>2.0311615499715101E-2</v>
      </c>
      <c r="AN445" s="14">
        <v>0.22308672176524</v>
      </c>
      <c r="AO445" s="14"/>
      <c r="AP445" s="14">
        <v>8.3150137980083999E-2</v>
      </c>
      <c r="AQ445" s="14">
        <v>1.78059587852962E-2</v>
      </c>
      <c r="AR445" s="14"/>
      <c r="AS445" s="14">
        <v>6.6914957381492002E-2</v>
      </c>
      <c r="AT445" s="14">
        <v>2.29733302073034E-2</v>
      </c>
      <c r="AU445" s="14"/>
      <c r="AV445" s="14">
        <v>3.0074082639370999E-2</v>
      </c>
      <c r="AW445" s="14">
        <v>5.50465766112413E-2</v>
      </c>
      <c r="AX445" s="14"/>
      <c r="AY445" s="14">
        <v>5.3125765709586797E-2</v>
      </c>
      <c r="AZ445" s="14">
        <v>2.6365777718817901E-2</v>
      </c>
      <c r="BA445" s="14"/>
      <c r="BB445" s="14">
        <v>5.1683746974136503E-2</v>
      </c>
      <c r="BC445" s="14">
        <v>5.33251775820111E-2</v>
      </c>
    </row>
    <row r="446" spans="2:55" x14ac:dyDescent="0.35">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c r="AT446" s="14"/>
      <c r="AU446" s="14"/>
      <c r="AV446" s="14"/>
      <c r="AW446" s="14"/>
      <c r="AX446" s="14"/>
      <c r="AY446" s="14"/>
      <c r="AZ446" s="14"/>
      <c r="BA446" s="14"/>
      <c r="BB446" s="14"/>
      <c r="BC446" s="14"/>
    </row>
    <row r="447" spans="2:55" x14ac:dyDescent="0.35">
      <c r="B447" s="6" t="s">
        <v>286</v>
      </c>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c r="AQ447" s="14"/>
      <c r="AR447" s="14"/>
      <c r="AS447" s="14"/>
      <c r="AT447" s="14"/>
      <c r="AU447" s="14"/>
      <c r="AV447" s="14"/>
      <c r="AW447" s="14"/>
      <c r="AX447" s="14"/>
      <c r="AY447" s="14"/>
      <c r="AZ447" s="14"/>
      <c r="BA447" s="14"/>
      <c r="BB447" s="14"/>
      <c r="BC447" s="14"/>
    </row>
    <row r="448" spans="2:55" x14ac:dyDescent="0.35">
      <c r="B448" s="21" t="s">
        <v>82</v>
      </c>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c r="AR448" s="14"/>
      <c r="AS448" s="14"/>
      <c r="AT448" s="14"/>
      <c r="AU448" s="14"/>
      <c r="AV448" s="14"/>
      <c r="AW448" s="14"/>
      <c r="AX448" s="14"/>
      <c r="AY448" s="14"/>
      <c r="AZ448" s="14"/>
      <c r="BA448" s="14"/>
      <c r="BB448" s="14"/>
      <c r="BC448" s="14"/>
    </row>
    <row r="449" spans="2:55" x14ac:dyDescent="0.35">
      <c r="B449" t="s">
        <v>71</v>
      </c>
      <c r="C449" s="14">
        <v>4.59173303122267E-3</v>
      </c>
      <c r="D449" s="14">
        <v>4.4971793705515196E-3</v>
      </c>
      <c r="E449" s="14">
        <v>4.6975761302454101E-3</v>
      </c>
      <c r="F449" s="14"/>
      <c r="G449" s="14">
        <v>9.7486529576587596E-3</v>
      </c>
      <c r="H449" s="14">
        <v>1.0590004447334E-2</v>
      </c>
      <c r="I449" s="14">
        <v>5.9170349647667004E-3</v>
      </c>
      <c r="J449" s="14">
        <v>2.4660135196550902E-3</v>
      </c>
      <c r="K449" s="14">
        <v>0</v>
      </c>
      <c r="L449" s="14">
        <v>0</v>
      </c>
      <c r="M449" s="14"/>
      <c r="N449" s="14">
        <v>1.0006705893075099E-2</v>
      </c>
      <c r="O449" s="14">
        <v>1.6175493416654E-3</v>
      </c>
      <c r="P449" s="14">
        <v>6.7256164078798603E-3</v>
      </c>
      <c r="Q449" s="14">
        <v>0</v>
      </c>
      <c r="R449" s="14"/>
      <c r="S449" s="14">
        <v>6.4607859224602698E-3</v>
      </c>
      <c r="T449" s="14">
        <v>0</v>
      </c>
      <c r="U449" s="14">
        <v>0</v>
      </c>
      <c r="V449" s="14">
        <v>0</v>
      </c>
      <c r="W449" s="14">
        <v>0</v>
      </c>
      <c r="X449" s="14">
        <v>4.3053084230555098E-3</v>
      </c>
      <c r="Y449" s="14">
        <v>1.14450205555327E-2</v>
      </c>
      <c r="Z449" s="14">
        <v>1.1412419188260799E-2</v>
      </c>
      <c r="AA449" s="14">
        <v>1.7498255990636601E-2</v>
      </c>
      <c r="AB449" s="14">
        <v>0</v>
      </c>
      <c r="AC449" s="14">
        <v>0</v>
      </c>
      <c r="AD449" s="14">
        <v>0</v>
      </c>
      <c r="AE449" s="14"/>
      <c r="AF449" s="14">
        <v>6.1602566617149999E-3</v>
      </c>
      <c r="AG449" s="14">
        <v>2.7227711009561902E-3</v>
      </c>
      <c r="AH449" s="14">
        <v>2.20305032986465E-2</v>
      </c>
      <c r="AI449" s="14">
        <v>0</v>
      </c>
      <c r="AJ449" s="14">
        <v>8.9413420146691406E-3</v>
      </c>
      <c r="AK449" s="14"/>
      <c r="AL449" s="14">
        <v>0</v>
      </c>
      <c r="AM449" s="14">
        <v>4.0399727758649098E-2</v>
      </c>
      <c r="AN449" s="14">
        <v>7.1938738791916196E-3</v>
      </c>
      <c r="AO449" s="14"/>
      <c r="AP449" s="14">
        <v>6.0334405147743804E-3</v>
      </c>
      <c r="AQ449" s="14">
        <v>3.5342813628489299E-3</v>
      </c>
      <c r="AR449" s="14"/>
      <c r="AS449" s="14">
        <v>4.5373720461170499E-3</v>
      </c>
      <c r="AT449" s="14">
        <v>3.53794053263883E-3</v>
      </c>
      <c r="AU449" s="14"/>
      <c r="AV449" s="14">
        <v>9.8830104964591908E-3</v>
      </c>
      <c r="AW449" s="14">
        <v>2.4406122440695502E-3</v>
      </c>
      <c r="AX449" s="14"/>
      <c r="AY449" s="14">
        <v>5.8346161946425902E-3</v>
      </c>
      <c r="AZ449" s="14">
        <v>0</v>
      </c>
      <c r="BA449" s="14"/>
      <c r="BB449" s="14">
        <v>4.7088892750345099E-3</v>
      </c>
      <c r="BC449" s="14">
        <v>0</v>
      </c>
    </row>
    <row r="450" spans="2:55" x14ac:dyDescent="0.35">
      <c r="B450" t="s">
        <v>72</v>
      </c>
      <c r="C450" s="14">
        <v>1.1961488715995E-2</v>
      </c>
      <c r="D450" s="14">
        <v>1.9775141929344198E-2</v>
      </c>
      <c r="E450" s="14">
        <v>4.3668720618061799E-3</v>
      </c>
      <c r="F450" s="14"/>
      <c r="G450" s="14">
        <v>3.0900093587914099E-2</v>
      </c>
      <c r="H450" s="14">
        <v>1.9493994203269201E-2</v>
      </c>
      <c r="I450" s="14">
        <v>1.81751479116148E-2</v>
      </c>
      <c r="J450" s="14">
        <v>4.8666645939020496E-3</v>
      </c>
      <c r="K450" s="14">
        <v>2.98423158733434E-3</v>
      </c>
      <c r="L450" s="14">
        <v>0</v>
      </c>
      <c r="M450" s="14"/>
      <c r="N450" s="14">
        <v>1.51308100172252E-2</v>
      </c>
      <c r="O450" s="14">
        <v>1.3698132454892299E-2</v>
      </c>
      <c r="P450" s="14">
        <v>5.7637078057020501E-3</v>
      </c>
      <c r="Q450" s="14">
        <v>1.2275721271069E-2</v>
      </c>
      <c r="R450" s="14"/>
      <c r="S450" s="14">
        <v>3.10332579562064E-2</v>
      </c>
      <c r="T450" s="14">
        <v>3.5159076725107801E-3</v>
      </c>
      <c r="U450" s="14">
        <v>0</v>
      </c>
      <c r="V450" s="14">
        <v>1.5334229962269999E-2</v>
      </c>
      <c r="W450" s="14">
        <v>8.3417250360817204E-3</v>
      </c>
      <c r="X450" s="14">
        <v>9.7281149493034097E-3</v>
      </c>
      <c r="Y450" s="14">
        <v>0</v>
      </c>
      <c r="Z450" s="14">
        <v>1.1352161550523E-2</v>
      </c>
      <c r="AA450" s="14">
        <v>9.5681869609729707E-3</v>
      </c>
      <c r="AB450" s="14">
        <v>3.1354315019702803E-2</v>
      </c>
      <c r="AC450" s="14">
        <v>0</v>
      </c>
      <c r="AD450" s="14">
        <v>0</v>
      </c>
      <c r="AE450" s="14"/>
      <c r="AF450" s="14">
        <v>4.9176372689977198E-3</v>
      </c>
      <c r="AG450" s="14">
        <v>2.0440011634578401E-2</v>
      </c>
      <c r="AH450" s="14">
        <v>9.5837448660577602E-3</v>
      </c>
      <c r="AI450" s="14">
        <v>1.30558036931279E-2</v>
      </c>
      <c r="AJ450" s="14">
        <v>0</v>
      </c>
      <c r="AK450" s="14"/>
      <c r="AL450" s="14">
        <v>4.2196502280244397E-3</v>
      </c>
      <c r="AM450" s="14">
        <v>8.1574730768849302E-2</v>
      </c>
      <c r="AN450" s="14">
        <v>0</v>
      </c>
      <c r="AO450" s="14"/>
      <c r="AP450" s="14">
        <v>1.48784310013818E-2</v>
      </c>
      <c r="AQ450" s="14">
        <v>9.0539652037651495E-3</v>
      </c>
      <c r="AR450" s="14"/>
      <c r="AS450" s="14">
        <v>1.5933811800323099E-2</v>
      </c>
      <c r="AT450" s="14">
        <v>6.8825896628439904E-3</v>
      </c>
      <c r="AU450" s="14"/>
      <c r="AV450" s="14">
        <v>3.4806154385764503E-2</v>
      </c>
      <c r="AW450" s="14">
        <v>5.0149371271390603E-3</v>
      </c>
      <c r="AX450" s="14"/>
      <c r="AY450" s="14">
        <v>1.55034705633801E-2</v>
      </c>
      <c r="AZ450" s="14">
        <v>1.02974573710499E-2</v>
      </c>
      <c r="BA450" s="14"/>
      <c r="BB450" s="14">
        <v>1.40005452502711E-2</v>
      </c>
      <c r="BC450" s="14">
        <v>1.62562761219728E-2</v>
      </c>
    </row>
    <row r="451" spans="2:55" x14ac:dyDescent="0.35">
      <c r="B451" t="s">
        <v>73</v>
      </c>
      <c r="C451" s="14">
        <v>2.5189126943157499E-2</v>
      </c>
      <c r="D451" s="14">
        <v>3.9534623022141301E-2</v>
      </c>
      <c r="E451" s="14">
        <v>1.1255273147215699E-2</v>
      </c>
      <c r="F451" s="14"/>
      <c r="G451" s="14">
        <v>7.0182485849256404E-2</v>
      </c>
      <c r="H451" s="14">
        <v>4.89331572118442E-2</v>
      </c>
      <c r="I451" s="14">
        <v>2.6548040741315899E-2</v>
      </c>
      <c r="J451" s="14">
        <v>1.1719554328910401E-2</v>
      </c>
      <c r="K451" s="14">
        <v>0</v>
      </c>
      <c r="L451" s="14">
        <v>2.7223410193017599E-3</v>
      </c>
      <c r="M451" s="14"/>
      <c r="N451" s="14">
        <v>2.3152361477989301E-2</v>
      </c>
      <c r="O451" s="14">
        <v>2.77629020859947E-2</v>
      </c>
      <c r="P451" s="14">
        <v>4.2432850615069198E-2</v>
      </c>
      <c r="Q451" s="14">
        <v>9.7595243440922498E-3</v>
      </c>
      <c r="R451" s="14"/>
      <c r="S451" s="14">
        <v>4.5254576747151498E-2</v>
      </c>
      <c r="T451" s="14">
        <v>1.3942995062424199E-2</v>
      </c>
      <c r="U451" s="14">
        <v>1.6659435000764899E-2</v>
      </c>
      <c r="V451" s="14">
        <v>3.07394751612972E-2</v>
      </c>
      <c r="W451" s="14">
        <v>3.5655232876097898E-2</v>
      </c>
      <c r="X451" s="14">
        <v>1.14127115229364E-2</v>
      </c>
      <c r="Y451" s="14">
        <v>2.6168154496158801E-2</v>
      </c>
      <c r="Z451" s="14">
        <v>1.0247470582827101E-2</v>
      </c>
      <c r="AA451" s="14">
        <v>4.1003270816974399E-2</v>
      </c>
      <c r="AB451" s="14">
        <v>2.1319284149813E-2</v>
      </c>
      <c r="AC451" s="14">
        <v>9.8894057429865703E-3</v>
      </c>
      <c r="AD451" s="14">
        <v>0</v>
      </c>
      <c r="AE451" s="14"/>
      <c r="AF451" s="14">
        <v>1.6311144366768698E-2</v>
      </c>
      <c r="AG451" s="14">
        <v>3.1857729356271597E-2</v>
      </c>
      <c r="AH451" s="14">
        <v>3.0346130297476102E-2</v>
      </c>
      <c r="AI451" s="14">
        <v>2.2170883327746999E-2</v>
      </c>
      <c r="AJ451" s="14">
        <v>3.7435217723409998E-2</v>
      </c>
      <c r="AK451" s="14"/>
      <c r="AL451" s="14">
        <v>1.5289621078036801E-2</v>
      </c>
      <c r="AM451" s="14">
        <v>0.119795333172646</v>
      </c>
      <c r="AN451" s="14">
        <v>0</v>
      </c>
      <c r="AO451" s="14"/>
      <c r="AP451" s="14">
        <v>3.1095237650792501E-2</v>
      </c>
      <c r="AQ451" s="14">
        <v>1.91094690384398E-2</v>
      </c>
      <c r="AR451" s="14"/>
      <c r="AS451" s="14">
        <v>2.94238542602611E-2</v>
      </c>
      <c r="AT451" s="14">
        <v>1.40042457524692E-2</v>
      </c>
      <c r="AU451" s="14"/>
      <c r="AV451" s="14">
        <v>4.4001319293478301E-2</v>
      </c>
      <c r="AW451" s="14">
        <v>1.6406562031817E-2</v>
      </c>
      <c r="AX451" s="14"/>
      <c r="AY451" s="14">
        <v>2.91084331495143E-2</v>
      </c>
      <c r="AZ451" s="14">
        <v>1.01129815374582E-2</v>
      </c>
      <c r="BA451" s="14"/>
      <c r="BB451" s="14">
        <v>2.6997682450493901E-2</v>
      </c>
      <c r="BC451" s="14">
        <v>1.15598312849623E-2</v>
      </c>
    </row>
    <row r="452" spans="2:55" x14ac:dyDescent="0.35">
      <c r="B452" t="s">
        <v>74</v>
      </c>
      <c r="C452" s="14">
        <v>4.18779935898363E-2</v>
      </c>
      <c r="D452" s="14">
        <v>4.6509443950198098E-2</v>
      </c>
      <c r="E452" s="14">
        <v>3.7478759621613199E-2</v>
      </c>
      <c r="F452" s="14"/>
      <c r="G452" s="14">
        <v>9.15433620060222E-2</v>
      </c>
      <c r="H452" s="14">
        <v>8.1975676786340101E-2</v>
      </c>
      <c r="I452" s="14">
        <v>6.0206173546854598E-2</v>
      </c>
      <c r="J452" s="14">
        <v>1.7508338611375199E-2</v>
      </c>
      <c r="K452" s="14">
        <v>9.4019743049390692E-3</v>
      </c>
      <c r="L452" s="14">
        <v>2.8847868690112599E-3</v>
      </c>
      <c r="M452" s="14"/>
      <c r="N452" s="14">
        <v>4.5009992212508503E-2</v>
      </c>
      <c r="O452" s="14">
        <v>3.2089025852001699E-2</v>
      </c>
      <c r="P452" s="14">
        <v>5.4782384433011602E-2</v>
      </c>
      <c r="Q452" s="14">
        <v>3.7668701535069501E-2</v>
      </c>
      <c r="R452" s="14"/>
      <c r="S452" s="14">
        <v>7.7149334374074993E-2</v>
      </c>
      <c r="T452" s="14">
        <v>1.21032958491005E-2</v>
      </c>
      <c r="U452" s="14">
        <v>2.7238616120388501E-2</v>
      </c>
      <c r="V452" s="14">
        <v>2.4016727360808999E-2</v>
      </c>
      <c r="W452" s="14">
        <v>8.1637497130133602E-2</v>
      </c>
      <c r="X452" s="14">
        <v>5.25972960234714E-2</v>
      </c>
      <c r="Y452" s="14">
        <v>1.94733939205513E-2</v>
      </c>
      <c r="Z452" s="14">
        <v>5.7544795571132401E-2</v>
      </c>
      <c r="AA452" s="14">
        <v>5.49441635265479E-2</v>
      </c>
      <c r="AB452" s="14">
        <v>1.3795356462839499E-2</v>
      </c>
      <c r="AC452" s="14">
        <v>2.3249049544493298E-2</v>
      </c>
      <c r="AD452" s="14">
        <v>7.96536654086787E-2</v>
      </c>
      <c r="AE452" s="14"/>
      <c r="AF452" s="14">
        <v>3.8062273267015397E-2</v>
      </c>
      <c r="AG452" s="14">
        <v>6.4538971843618703E-2</v>
      </c>
      <c r="AH452" s="14">
        <v>1.9409713350202199E-2</v>
      </c>
      <c r="AI452" s="14">
        <v>3.9775845941632998E-2</v>
      </c>
      <c r="AJ452" s="14">
        <v>4.9389417944784998E-2</v>
      </c>
      <c r="AK452" s="14"/>
      <c r="AL452" s="14">
        <v>3.7878075825167598E-2</v>
      </c>
      <c r="AM452" s="14">
        <v>8.6034935121428902E-2</v>
      </c>
      <c r="AN452" s="14">
        <v>2.1205623127381099E-2</v>
      </c>
      <c r="AO452" s="14"/>
      <c r="AP452" s="14">
        <v>3.6666505004397699E-2</v>
      </c>
      <c r="AQ452" s="14">
        <v>4.38093118926925E-2</v>
      </c>
      <c r="AR452" s="14"/>
      <c r="AS452" s="14">
        <v>4.1041875854962898E-2</v>
      </c>
      <c r="AT452" s="14">
        <v>4.0412612679772898E-2</v>
      </c>
      <c r="AU452" s="14"/>
      <c r="AV452" s="14">
        <v>7.9960106057595404E-2</v>
      </c>
      <c r="AW452" s="14">
        <v>2.97730160201801E-2</v>
      </c>
      <c r="AX452" s="14"/>
      <c r="AY452" s="14">
        <v>4.8959944243134698E-2</v>
      </c>
      <c r="AZ452" s="14">
        <v>1.5443414402379301E-2</v>
      </c>
      <c r="BA452" s="14"/>
      <c r="BB452" s="14">
        <v>4.2305780463294897E-2</v>
      </c>
      <c r="BC452" s="14">
        <v>2.3701954463115699E-2</v>
      </c>
    </row>
    <row r="453" spans="2:55" x14ac:dyDescent="0.35">
      <c r="B453" t="s">
        <v>75</v>
      </c>
      <c r="C453" s="14">
        <v>4.4209962974252101E-2</v>
      </c>
      <c r="D453" s="14">
        <v>5.8953131150687302E-2</v>
      </c>
      <c r="E453" s="14">
        <v>2.9943773704410901E-2</v>
      </c>
      <c r="F453" s="14"/>
      <c r="G453" s="14">
        <v>9.8252050364790094E-2</v>
      </c>
      <c r="H453" s="14">
        <v>9.4308037238432799E-2</v>
      </c>
      <c r="I453" s="14">
        <v>2.93360770433156E-2</v>
      </c>
      <c r="J453" s="14">
        <v>2.1014660257884E-2</v>
      </c>
      <c r="K453" s="14">
        <v>1.3964956443822601E-2</v>
      </c>
      <c r="L453" s="14">
        <v>1.8688584734956701E-2</v>
      </c>
      <c r="M453" s="14"/>
      <c r="N453" s="14">
        <v>7.4534719045541695E-2</v>
      </c>
      <c r="O453" s="14">
        <v>3.2647029107617798E-2</v>
      </c>
      <c r="P453" s="14">
        <v>3.0606176642578701E-2</v>
      </c>
      <c r="Q453" s="14">
        <v>3.5801981415675699E-2</v>
      </c>
      <c r="R453" s="14"/>
      <c r="S453" s="14">
        <v>8.3488911029671306E-2</v>
      </c>
      <c r="T453" s="14">
        <v>2.9368014888947101E-2</v>
      </c>
      <c r="U453" s="14">
        <v>3.5977875087088898E-2</v>
      </c>
      <c r="V453" s="14">
        <v>3.83378634831016E-2</v>
      </c>
      <c r="W453" s="14">
        <v>2.37998373007638E-2</v>
      </c>
      <c r="X453" s="14">
        <v>3.3958404598633703E-2</v>
      </c>
      <c r="Y453" s="14">
        <v>3.8654368014904503E-2</v>
      </c>
      <c r="Z453" s="14">
        <v>5.5933317026836203E-2</v>
      </c>
      <c r="AA453" s="14">
        <v>4.6245797854778302E-2</v>
      </c>
      <c r="AB453" s="14">
        <v>3.8898225129906802E-2</v>
      </c>
      <c r="AC453" s="14">
        <v>5.7683954312423499E-2</v>
      </c>
      <c r="AD453" s="14">
        <v>2.8297122477021201E-2</v>
      </c>
      <c r="AE453" s="14"/>
      <c r="AF453" s="14">
        <v>3.26376745081381E-2</v>
      </c>
      <c r="AG453" s="14">
        <v>6.2620115918415903E-2</v>
      </c>
      <c r="AH453" s="14">
        <v>4.7953489338104401E-2</v>
      </c>
      <c r="AI453" s="14">
        <v>4.3062514554876197E-2</v>
      </c>
      <c r="AJ453" s="14">
        <v>2.8280215553140101E-2</v>
      </c>
      <c r="AK453" s="14"/>
      <c r="AL453" s="14">
        <v>4.1204225415447E-2</v>
      </c>
      <c r="AM453" s="14">
        <v>9.3597878570720397E-2</v>
      </c>
      <c r="AN453" s="14">
        <v>0</v>
      </c>
      <c r="AO453" s="14"/>
      <c r="AP453" s="14">
        <v>3.5917949771957398E-2</v>
      </c>
      <c r="AQ453" s="14">
        <v>4.9314665348051998E-2</v>
      </c>
      <c r="AR453" s="14"/>
      <c r="AS453" s="14">
        <v>5.3454528630362902E-2</v>
      </c>
      <c r="AT453" s="14">
        <v>3.1362012472405297E-2</v>
      </c>
      <c r="AU453" s="14"/>
      <c r="AV453" s="14">
        <v>8.1010097938831904E-2</v>
      </c>
      <c r="AW453" s="14">
        <v>3.1111124719375199E-2</v>
      </c>
      <c r="AX453" s="14"/>
      <c r="AY453" s="14">
        <v>5.5741469500743497E-2</v>
      </c>
      <c r="AZ453" s="14">
        <v>1.1604045593566099E-2</v>
      </c>
      <c r="BA453" s="14"/>
      <c r="BB453" s="14">
        <v>5.3293600147834297E-2</v>
      </c>
      <c r="BC453" s="14">
        <v>2.9599282022530999E-2</v>
      </c>
    </row>
    <row r="454" spans="2:55" x14ac:dyDescent="0.35">
      <c r="B454" t="s">
        <v>76</v>
      </c>
      <c r="C454" s="14">
        <v>0.121801104831386</v>
      </c>
      <c r="D454" s="14">
        <v>0.12057154071979299</v>
      </c>
      <c r="E454" s="14">
        <v>0.12242094525187699</v>
      </c>
      <c r="F454" s="14"/>
      <c r="G454" s="14">
        <v>0.16006806600318599</v>
      </c>
      <c r="H454" s="14">
        <v>0.146225687190537</v>
      </c>
      <c r="I454" s="14">
        <v>0.16506849367947901</v>
      </c>
      <c r="J454" s="14">
        <v>0.11363765104667201</v>
      </c>
      <c r="K454" s="14">
        <v>6.47618876632928E-2</v>
      </c>
      <c r="L454" s="14">
        <v>8.6191189097560197E-2</v>
      </c>
      <c r="M454" s="14"/>
      <c r="N454" s="14">
        <v>0.15312749387621</v>
      </c>
      <c r="O454" s="14">
        <v>0.11184434853429499</v>
      </c>
      <c r="P454" s="14">
        <v>0.122471535602081</v>
      </c>
      <c r="Q454" s="14">
        <v>9.8715674037582593E-2</v>
      </c>
      <c r="R454" s="14"/>
      <c r="S454" s="14">
        <v>0.162061302300404</v>
      </c>
      <c r="T454" s="14">
        <v>0.11446323593050001</v>
      </c>
      <c r="U454" s="14">
        <v>0.10055592258674</v>
      </c>
      <c r="V454" s="14">
        <v>0.108883284870674</v>
      </c>
      <c r="W454" s="14">
        <v>9.7559459246792796E-2</v>
      </c>
      <c r="X454" s="14">
        <v>0.15324961399912099</v>
      </c>
      <c r="Y454" s="14">
        <v>9.1715351683746102E-2</v>
      </c>
      <c r="Z454" s="14">
        <v>0.132705432028316</v>
      </c>
      <c r="AA454" s="14">
        <v>0.16062755199515599</v>
      </c>
      <c r="AB454" s="14">
        <v>7.4985124685504501E-2</v>
      </c>
      <c r="AC454" s="14">
        <v>0.126425798728659</v>
      </c>
      <c r="AD454" s="14">
        <v>7.9306125577401604E-2</v>
      </c>
      <c r="AE454" s="14"/>
      <c r="AF454" s="14">
        <v>0.117870013875628</v>
      </c>
      <c r="AG454" s="14">
        <v>0.13158008050772299</v>
      </c>
      <c r="AH454" s="14">
        <v>0.13238876242626499</v>
      </c>
      <c r="AI454" s="14">
        <v>0.131732148465841</v>
      </c>
      <c r="AJ454" s="14">
        <v>0.16732798020108799</v>
      </c>
      <c r="AK454" s="14"/>
      <c r="AL454" s="14">
        <v>0.124482291327113</v>
      </c>
      <c r="AM454" s="14">
        <v>0.15607706117484901</v>
      </c>
      <c r="AN454" s="14">
        <v>2.26360120066743E-2</v>
      </c>
      <c r="AO454" s="14"/>
      <c r="AP454" s="14">
        <v>0.10210854121207701</v>
      </c>
      <c r="AQ454" s="14">
        <v>0.14002290857831501</v>
      </c>
      <c r="AR454" s="14"/>
      <c r="AS454" s="14">
        <v>0.11647836846038601</v>
      </c>
      <c r="AT454" s="14">
        <v>0.122402242199255</v>
      </c>
      <c r="AU454" s="14"/>
      <c r="AV454" s="14">
        <v>0.16680614105819799</v>
      </c>
      <c r="AW454" s="14">
        <v>0.103409823113111</v>
      </c>
      <c r="AX454" s="14"/>
      <c r="AY454" s="14">
        <v>0.11885949662672</v>
      </c>
      <c r="AZ454" s="14">
        <v>0.13420341592073201</v>
      </c>
      <c r="BA454" s="14"/>
      <c r="BB454" s="14">
        <v>0.113954511153867</v>
      </c>
      <c r="BC454" s="14">
        <v>0.17355092180859399</v>
      </c>
    </row>
    <row r="455" spans="2:55" x14ac:dyDescent="0.35">
      <c r="B455" t="s">
        <v>77</v>
      </c>
      <c r="C455" s="14">
        <v>0.32219811788347402</v>
      </c>
      <c r="D455" s="14">
        <v>0.29268723352695603</v>
      </c>
      <c r="E455" s="14">
        <v>0.35196296408936401</v>
      </c>
      <c r="F455" s="14"/>
      <c r="G455" s="14">
        <v>0.21023329736379401</v>
      </c>
      <c r="H455" s="14">
        <v>0.182012743300451</v>
      </c>
      <c r="I455" s="14">
        <v>0.24273888258665199</v>
      </c>
      <c r="J455" s="14">
        <v>0.34825130107234697</v>
      </c>
      <c r="K455" s="14">
        <v>0.43712168512416699</v>
      </c>
      <c r="L455" s="14">
        <v>0.47740104676747402</v>
      </c>
      <c r="M455" s="14"/>
      <c r="N455" s="14">
        <v>0.31088079899662502</v>
      </c>
      <c r="O455" s="14">
        <v>0.33670394517403501</v>
      </c>
      <c r="P455" s="14">
        <v>0.318920555593869</v>
      </c>
      <c r="Q455" s="14">
        <v>0.32072300171535001</v>
      </c>
      <c r="R455" s="14"/>
      <c r="S455" s="14">
        <v>0.23197270646423299</v>
      </c>
      <c r="T455" s="14">
        <v>0.33194920365859998</v>
      </c>
      <c r="U455" s="14">
        <v>0.36311313879144702</v>
      </c>
      <c r="V455" s="14">
        <v>0.33484816448147098</v>
      </c>
      <c r="W455" s="14">
        <v>0.379429195260506</v>
      </c>
      <c r="X455" s="14">
        <v>0.28076516907904497</v>
      </c>
      <c r="Y455" s="14">
        <v>0.29222369219021299</v>
      </c>
      <c r="Z455" s="14">
        <v>0.29947541732636002</v>
      </c>
      <c r="AA455" s="14">
        <v>0.32511385074525201</v>
      </c>
      <c r="AB455" s="14">
        <v>0.38349741533672099</v>
      </c>
      <c r="AC455" s="14">
        <v>0.332351357086972</v>
      </c>
      <c r="AD455" s="14">
        <v>0.44237777690609997</v>
      </c>
      <c r="AE455" s="14"/>
      <c r="AF455" s="14">
        <v>0.37476727237622898</v>
      </c>
      <c r="AG455" s="14">
        <v>0.29523977706959997</v>
      </c>
      <c r="AH455" s="14">
        <v>0.33456466643434402</v>
      </c>
      <c r="AI455" s="14">
        <v>0.34779569805202198</v>
      </c>
      <c r="AJ455" s="14">
        <v>0.33935614402973802</v>
      </c>
      <c r="AK455" s="14"/>
      <c r="AL455" s="14">
        <v>0.33452614928914198</v>
      </c>
      <c r="AM455" s="14">
        <v>0.25426005751547298</v>
      </c>
      <c r="AN455" s="14">
        <v>0.26531320268057901</v>
      </c>
      <c r="AO455" s="14"/>
      <c r="AP455" s="14">
        <v>0.258692617403882</v>
      </c>
      <c r="AQ455" s="14">
        <v>0.37410698110935298</v>
      </c>
      <c r="AR455" s="14"/>
      <c r="AS455" s="14">
        <v>0.29183665424270999</v>
      </c>
      <c r="AT455" s="14">
        <v>0.37227787878716601</v>
      </c>
      <c r="AU455" s="14"/>
      <c r="AV455" s="14">
        <v>0.25485468275732598</v>
      </c>
      <c r="AW455" s="14">
        <v>0.34848813855863803</v>
      </c>
      <c r="AX455" s="14"/>
      <c r="AY455" s="14">
        <v>0.308405485314804</v>
      </c>
      <c r="AZ455" s="14">
        <v>0.40214032960512203</v>
      </c>
      <c r="BA455" s="14"/>
      <c r="BB455" s="14">
        <v>0.32993735275988501</v>
      </c>
      <c r="BC455" s="14">
        <v>0.31147019281711003</v>
      </c>
    </row>
    <row r="456" spans="2:55" x14ac:dyDescent="0.35">
      <c r="B456" t="s">
        <v>78</v>
      </c>
      <c r="C456" s="14">
        <v>0.319394199979743</v>
      </c>
      <c r="D456" s="14">
        <v>0.293068557610068</v>
      </c>
      <c r="E456" s="14">
        <v>0.34403664437680198</v>
      </c>
      <c r="F456" s="14"/>
      <c r="G456" s="14">
        <v>0.19712680149102699</v>
      </c>
      <c r="H456" s="14">
        <v>0.31637193747272102</v>
      </c>
      <c r="I456" s="14">
        <v>0.30958773741923701</v>
      </c>
      <c r="J456" s="14">
        <v>0.36116140697668098</v>
      </c>
      <c r="K456" s="14">
        <v>0.396530830224883</v>
      </c>
      <c r="L456" s="14">
        <v>0.325047534300198</v>
      </c>
      <c r="M456" s="14"/>
      <c r="N456" s="14">
        <v>0.29147238550507099</v>
      </c>
      <c r="O456" s="14">
        <v>0.338480453024538</v>
      </c>
      <c r="P456" s="14">
        <v>0.310835201990037</v>
      </c>
      <c r="Q456" s="14">
        <v>0.33585206031252501</v>
      </c>
      <c r="R456" s="14"/>
      <c r="S456" s="14">
        <v>0.26322360549350698</v>
      </c>
      <c r="T456" s="14">
        <v>0.38762430823782101</v>
      </c>
      <c r="U456" s="14">
        <v>0.38182345735943002</v>
      </c>
      <c r="V456" s="14">
        <v>0.31059682177200998</v>
      </c>
      <c r="W456" s="14">
        <v>0.30083277646079498</v>
      </c>
      <c r="X456" s="14">
        <v>0.31657644390656697</v>
      </c>
      <c r="Y456" s="14">
        <v>0.35858943326796699</v>
      </c>
      <c r="Z456" s="14">
        <v>0.33985580353505002</v>
      </c>
      <c r="AA456" s="14">
        <v>0.27618109529750401</v>
      </c>
      <c r="AB456" s="14">
        <v>0.33590968356523898</v>
      </c>
      <c r="AC456" s="14">
        <v>0.303560720103834</v>
      </c>
      <c r="AD456" s="14">
        <v>0.20239209139929601</v>
      </c>
      <c r="AE456" s="14"/>
      <c r="AF456" s="14">
        <v>0.305036569272639</v>
      </c>
      <c r="AG456" s="14">
        <v>0.30487650827134499</v>
      </c>
      <c r="AH456" s="14">
        <v>0.32864645474270399</v>
      </c>
      <c r="AI456" s="14">
        <v>0.29499742130788298</v>
      </c>
      <c r="AJ456" s="14">
        <v>0.306642881165063</v>
      </c>
      <c r="AK456" s="14"/>
      <c r="AL456" s="14">
        <v>0.34011692873999499</v>
      </c>
      <c r="AM456" s="14">
        <v>0.134510385093875</v>
      </c>
      <c r="AN456" s="14">
        <v>0.34884378170348601</v>
      </c>
      <c r="AO456" s="14"/>
      <c r="AP456" s="14">
        <v>0.36546540141848299</v>
      </c>
      <c r="AQ456" s="14">
        <v>0.28718722439785099</v>
      </c>
      <c r="AR456" s="14"/>
      <c r="AS456" s="14">
        <v>0.32181368729807602</v>
      </c>
      <c r="AT456" s="14">
        <v>0.31972293839110899</v>
      </c>
      <c r="AU456" s="14"/>
      <c r="AV456" s="14">
        <v>0.247395810495876</v>
      </c>
      <c r="AW456" s="14">
        <v>0.34477597682748201</v>
      </c>
      <c r="AX456" s="14"/>
      <c r="AY456" s="14">
        <v>0.308629994706832</v>
      </c>
      <c r="AZ456" s="14">
        <v>0.314304174243838</v>
      </c>
      <c r="BA456" s="14"/>
      <c r="BB456" s="14">
        <v>0.31181388255425901</v>
      </c>
      <c r="BC456" s="14">
        <v>0.274097968511058</v>
      </c>
    </row>
    <row r="457" spans="2:55" x14ac:dyDescent="0.35">
      <c r="B457" t="s">
        <v>276</v>
      </c>
      <c r="C457" s="14">
        <v>0.108776272050934</v>
      </c>
      <c r="D457" s="14">
        <v>0.12440314872026099</v>
      </c>
      <c r="E457" s="14">
        <v>9.3837191616666399E-2</v>
      </c>
      <c r="F457" s="14"/>
      <c r="G457" s="14">
        <v>0.131945190376352</v>
      </c>
      <c r="H457" s="14">
        <v>0.100088762149071</v>
      </c>
      <c r="I457" s="14">
        <v>0.14242241210676401</v>
      </c>
      <c r="J457" s="14">
        <v>0.119374409592574</v>
      </c>
      <c r="K457" s="14">
        <v>7.5234434651561599E-2</v>
      </c>
      <c r="L457" s="14">
        <v>8.7064517211498396E-2</v>
      </c>
      <c r="M457" s="14"/>
      <c r="N457" s="14">
        <v>7.6684732975754094E-2</v>
      </c>
      <c r="O457" s="14">
        <v>0.10515661442495999</v>
      </c>
      <c r="P457" s="14">
        <v>0.107461970909771</v>
      </c>
      <c r="Q457" s="14">
        <v>0.149203335368636</v>
      </c>
      <c r="R457" s="14"/>
      <c r="S457" s="14">
        <v>9.9355519712291507E-2</v>
      </c>
      <c r="T457" s="14">
        <v>0.10703303870009701</v>
      </c>
      <c r="U457" s="14">
        <v>7.4631555054139695E-2</v>
      </c>
      <c r="V457" s="14">
        <v>0.13724343290836699</v>
      </c>
      <c r="W457" s="14">
        <v>7.2744276688829199E-2</v>
      </c>
      <c r="X457" s="14">
        <v>0.13740693749786601</v>
      </c>
      <c r="Y457" s="14">
        <v>0.16173058587092601</v>
      </c>
      <c r="Z457" s="14">
        <v>8.1473183190695395E-2</v>
      </c>
      <c r="AA457" s="14">
        <v>6.8817826812178601E-2</v>
      </c>
      <c r="AB457" s="14">
        <v>0.100240595650274</v>
      </c>
      <c r="AC457" s="14">
        <v>0.14683971448063199</v>
      </c>
      <c r="AD457" s="14">
        <v>0.16797321823150199</v>
      </c>
      <c r="AE457" s="14"/>
      <c r="AF457" s="14">
        <v>0.104237158402868</v>
      </c>
      <c r="AG457" s="14">
        <v>8.61240342974912E-2</v>
      </c>
      <c r="AH457" s="14">
        <v>7.5076535246200504E-2</v>
      </c>
      <c r="AI457" s="14">
        <v>0.10740968465686999</v>
      </c>
      <c r="AJ457" s="14">
        <v>6.2626801368106305E-2</v>
      </c>
      <c r="AK457" s="14"/>
      <c r="AL457" s="14">
        <v>0.102283058097074</v>
      </c>
      <c r="AM457" s="14">
        <v>3.3749890823509397E-2</v>
      </c>
      <c r="AN457" s="14">
        <v>0.33480750660268899</v>
      </c>
      <c r="AO457" s="14"/>
      <c r="AP457" s="14">
        <v>0.14914187602225501</v>
      </c>
      <c r="AQ457" s="14">
        <v>7.3861193068682399E-2</v>
      </c>
      <c r="AR457" s="14"/>
      <c r="AS457" s="14">
        <v>0.12547984740679999</v>
      </c>
      <c r="AT457" s="14">
        <v>8.9397539522340003E-2</v>
      </c>
      <c r="AU457" s="14"/>
      <c r="AV457" s="14">
        <v>8.1282677516470697E-2</v>
      </c>
      <c r="AW457" s="14">
        <v>0.118579809358188</v>
      </c>
      <c r="AX457" s="14"/>
      <c r="AY457" s="14">
        <v>0.10895708970023001</v>
      </c>
      <c r="AZ457" s="14">
        <v>0.101894181325855</v>
      </c>
      <c r="BA457" s="14"/>
      <c r="BB457" s="14">
        <v>0.10298775594506</v>
      </c>
      <c r="BC457" s="14">
        <v>0.15976357297065599</v>
      </c>
    </row>
    <row r="458" spans="2:55" x14ac:dyDescent="0.35">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14"/>
      <c r="BC458" s="14"/>
    </row>
    <row r="459" spans="2:55" x14ac:dyDescent="0.35">
      <c r="B459" s="6" t="s">
        <v>287</v>
      </c>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c r="AS459" s="14"/>
      <c r="AT459" s="14"/>
      <c r="AU459" s="14"/>
      <c r="AV459" s="14"/>
      <c r="AW459" s="14"/>
      <c r="AX459" s="14"/>
      <c r="AY459" s="14"/>
      <c r="AZ459" s="14"/>
      <c r="BA459" s="14"/>
      <c r="BB459" s="14"/>
      <c r="BC459" s="14"/>
    </row>
    <row r="460" spans="2:55" x14ac:dyDescent="0.35">
      <c r="B460" s="21" t="s">
        <v>82</v>
      </c>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c r="AR460" s="14"/>
      <c r="AS460" s="14"/>
      <c r="AT460" s="14"/>
      <c r="AU460" s="14"/>
      <c r="AV460" s="14"/>
      <c r="AW460" s="14"/>
      <c r="AX460" s="14"/>
      <c r="AY460" s="14"/>
      <c r="AZ460" s="14"/>
      <c r="BA460" s="14"/>
      <c r="BB460" s="14"/>
      <c r="BC460" s="14"/>
    </row>
    <row r="461" spans="2:55" x14ac:dyDescent="0.35">
      <c r="B461" t="s">
        <v>71</v>
      </c>
      <c r="C461" s="14">
        <v>2.0811154664238198E-3</v>
      </c>
      <c r="D461" s="14">
        <v>2.2452442754174202E-3</v>
      </c>
      <c r="E461" s="14">
        <v>1.9269730976547101E-3</v>
      </c>
      <c r="F461" s="14"/>
      <c r="G461" s="14">
        <v>4.2363618745606003E-3</v>
      </c>
      <c r="H461" s="14">
        <v>8.7224935659217899E-3</v>
      </c>
      <c r="I461" s="14">
        <v>0</v>
      </c>
      <c r="J461" s="14">
        <v>0</v>
      </c>
      <c r="K461" s="14">
        <v>0</v>
      </c>
      <c r="L461" s="14">
        <v>0</v>
      </c>
      <c r="M461" s="14"/>
      <c r="N461" s="14">
        <v>3.2304904805081601E-3</v>
      </c>
      <c r="O461" s="14">
        <v>0</v>
      </c>
      <c r="P461" s="14">
        <v>5.5187586740453997E-3</v>
      </c>
      <c r="Q461" s="14">
        <v>0</v>
      </c>
      <c r="R461" s="14"/>
      <c r="S461" s="14">
        <v>3.4581256874608602E-3</v>
      </c>
      <c r="T461" s="14">
        <v>0</v>
      </c>
      <c r="U461" s="14">
        <v>0</v>
      </c>
      <c r="V461" s="14">
        <v>0</v>
      </c>
      <c r="W461" s="14">
        <v>0</v>
      </c>
      <c r="X461" s="14">
        <v>4.3053084230555098E-3</v>
      </c>
      <c r="Y461" s="14">
        <v>7.8049341885968997E-3</v>
      </c>
      <c r="Z461" s="14">
        <v>1.4601611096737899E-2</v>
      </c>
      <c r="AA461" s="14">
        <v>0</v>
      </c>
      <c r="AB461" s="14">
        <v>0</v>
      </c>
      <c r="AC461" s="14">
        <v>0</v>
      </c>
      <c r="AD461" s="14">
        <v>0</v>
      </c>
      <c r="AE461" s="14"/>
      <c r="AF461" s="14">
        <v>1.8827438633850101E-3</v>
      </c>
      <c r="AG461" s="14">
        <v>1.7166318596696E-3</v>
      </c>
      <c r="AH461" s="14">
        <v>0</v>
      </c>
      <c r="AI461" s="14">
        <v>0</v>
      </c>
      <c r="AJ461" s="14">
        <v>1.24935659481656E-2</v>
      </c>
      <c r="AK461" s="14"/>
      <c r="AL461" s="14">
        <v>1.44394587854871E-3</v>
      </c>
      <c r="AM461" s="14">
        <v>8.4302131461271596E-3</v>
      </c>
      <c r="AN461" s="14">
        <v>0</v>
      </c>
      <c r="AO461" s="14"/>
      <c r="AP461" s="14">
        <v>3.3508768806560299E-3</v>
      </c>
      <c r="AQ461" s="14">
        <v>0</v>
      </c>
      <c r="AR461" s="14"/>
      <c r="AS461" s="14">
        <v>3.5723709082290298E-3</v>
      </c>
      <c r="AT461" s="14">
        <v>0</v>
      </c>
      <c r="AU461" s="14"/>
      <c r="AV461" s="14">
        <v>3.6651949220084801E-3</v>
      </c>
      <c r="AW461" s="14">
        <v>8.4667946523098398E-4</v>
      </c>
      <c r="AX461" s="14"/>
      <c r="AY461" s="14">
        <v>2.0382285418624499E-3</v>
      </c>
      <c r="AZ461" s="14">
        <v>0</v>
      </c>
      <c r="BA461" s="14"/>
      <c r="BB461" s="14">
        <v>2.1000398324260401E-3</v>
      </c>
      <c r="BC461" s="14">
        <v>0</v>
      </c>
    </row>
    <row r="462" spans="2:55" x14ac:dyDescent="0.35">
      <c r="B462" t="s">
        <v>72</v>
      </c>
      <c r="C462" s="14">
        <v>1.20516092276696E-2</v>
      </c>
      <c r="D462" s="14">
        <v>1.98298684360315E-2</v>
      </c>
      <c r="E462" s="14">
        <v>4.4918190959374396E-3</v>
      </c>
      <c r="F462" s="14"/>
      <c r="G462" s="14">
        <v>3.5694050369299297E-2</v>
      </c>
      <c r="H462" s="14">
        <v>2.0222690121354098E-2</v>
      </c>
      <c r="I462" s="14">
        <v>2.1398687683059602E-2</v>
      </c>
      <c r="J462" s="14">
        <v>0</v>
      </c>
      <c r="K462" s="14">
        <v>0</v>
      </c>
      <c r="L462" s="14">
        <v>0</v>
      </c>
      <c r="M462" s="14"/>
      <c r="N462" s="14">
        <v>1.35047777343647E-2</v>
      </c>
      <c r="O462" s="14">
        <v>1.13965559385502E-2</v>
      </c>
      <c r="P462" s="14">
        <v>1.8036189545965298E-2</v>
      </c>
      <c r="Q462" s="14">
        <v>6.0010014886994296E-3</v>
      </c>
      <c r="R462" s="14"/>
      <c r="S462" s="14">
        <v>1.9097502110438098E-2</v>
      </c>
      <c r="T462" s="14">
        <v>3.4340290982956198E-3</v>
      </c>
      <c r="U462" s="14">
        <v>0</v>
      </c>
      <c r="V462" s="14">
        <v>2.0693972548573501E-2</v>
      </c>
      <c r="W462" s="14">
        <v>1.46190566401654E-2</v>
      </c>
      <c r="X462" s="14">
        <v>4.9765003306280198E-3</v>
      </c>
      <c r="Y462" s="14">
        <v>0</v>
      </c>
      <c r="Z462" s="14">
        <v>2.2764580738783801E-2</v>
      </c>
      <c r="AA462" s="14">
        <v>2.4536423931427999E-2</v>
      </c>
      <c r="AB462" s="14">
        <v>2.2106757412318601E-2</v>
      </c>
      <c r="AC462" s="14">
        <v>0</v>
      </c>
      <c r="AD462" s="14">
        <v>0</v>
      </c>
      <c r="AE462" s="14"/>
      <c r="AF462" s="14">
        <v>1.2402502217400699E-2</v>
      </c>
      <c r="AG462" s="14">
        <v>1.5603814639249E-2</v>
      </c>
      <c r="AH462" s="14">
        <v>2.1723848442187301E-2</v>
      </c>
      <c r="AI462" s="14">
        <v>5.4240752815964801E-3</v>
      </c>
      <c r="AJ462" s="14">
        <v>8.9413420146691406E-3</v>
      </c>
      <c r="AK462" s="14"/>
      <c r="AL462" s="14">
        <v>4.7548459803715398E-3</v>
      </c>
      <c r="AM462" s="14">
        <v>7.8102379798808505E-2</v>
      </c>
      <c r="AN462" s="14">
        <v>0</v>
      </c>
      <c r="AO462" s="14"/>
      <c r="AP462" s="14">
        <v>1.8515768662551699E-2</v>
      </c>
      <c r="AQ462" s="14">
        <v>6.2061885031621201E-3</v>
      </c>
      <c r="AR462" s="14"/>
      <c r="AS462" s="14">
        <v>1.74256332859179E-2</v>
      </c>
      <c r="AT462" s="14">
        <v>3.4138804656112299E-3</v>
      </c>
      <c r="AU462" s="14"/>
      <c r="AV462" s="14">
        <v>2.6853562249736899E-2</v>
      </c>
      <c r="AW462" s="14">
        <v>7.0953670589624703E-3</v>
      </c>
      <c r="AX462" s="14"/>
      <c r="AY462" s="14">
        <v>1.5893903150956502E-2</v>
      </c>
      <c r="AZ462" s="14">
        <v>0</v>
      </c>
      <c r="BA462" s="14"/>
      <c r="BB462" s="14">
        <v>1.4711321117796701E-2</v>
      </c>
      <c r="BC462" s="14">
        <v>0</v>
      </c>
    </row>
    <row r="463" spans="2:55" x14ac:dyDescent="0.35">
      <c r="B463" t="s">
        <v>73</v>
      </c>
      <c r="C463" s="14">
        <v>2.1948029228926601E-2</v>
      </c>
      <c r="D463" s="14">
        <v>3.00333977802602E-2</v>
      </c>
      <c r="E463" s="14">
        <v>1.4117481470350199E-2</v>
      </c>
      <c r="F463" s="14"/>
      <c r="G463" s="14">
        <v>7.0464556093731798E-2</v>
      </c>
      <c r="H463" s="14">
        <v>3.4334053201298398E-2</v>
      </c>
      <c r="I463" s="14">
        <v>3.0201165456924899E-2</v>
      </c>
      <c r="J463" s="14">
        <v>6.8368142568273199E-3</v>
      </c>
      <c r="K463" s="14">
        <v>0</v>
      </c>
      <c r="L463" s="14">
        <v>0</v>
      </c>
      <c r="M463" s="14"/>
      <c r="N463" s="14">
        <v>2.9670979670882301E-2</v>
      </c>
      <c r="O463" s="14">
        <v>2.1181201037165101E-2</v>
      </c>
      <c r="P463" s="14">
        <v>1.7105738515693698E-2</v>
      </c>
      <c r="Q463" s="14">
        <v>1.88378377109822E-2</v>
      </c>
      <c r="R463" s="14"/>
      <c r="S463" s="14">
        <v>3.2035033291833402E-2</v>
      </c>
      <c r="T463" s="14">
        <v>1.7461208736782498E-2</v>
      </c>
      <c r="U463" s="14">
        <v>2.9678396894425401E-2</v>
      </c>
      <c r="V463" s="14">
        <v>1.05501406937066E-2</v>
      </c>
      <c r="W463" s="14">
        <v>3.7264028771132697E-2</v>
      </c>
      <c r="X463" s="14">
        <v>1.5647565255907402E-2</v>
      </c>
      <c r="Y463" s="14">
        <v>1.7102430955289599E-2</v>
      </c>
      <c r="Z463" s="14">
        <v>1.4420047885664601E-2</v>
      </c>
      <c r="AA463" s="14">
        <v>3.6748722359229401E-2</v>
      </c>
      <c r="AB463" s="14">
        <v>6.5882481970439399E-3</v>
      </c>
      <c r="AC463" s="14">
        <v>0</v>
      </c>
      <c r="AD463" s="14">
        <v>4.2148180170998098E-2</v>
      </c>
      <c r="AE463" s="14"/>
      <c r="AF463" s="14">
        <v>6.5468220002923398E-3</v>
      </c>
      <c r="AG463" s="14">
        <v>3.9874515147153497E-2</v>
      </c>
      <c r="AH463" s="14">
        <v>2.01316000246975E-2</v>
      </c>
      <c r="AI463" s="14">
        <v>2.2585898833549799E-2</v>
      </c>
      <c r="AJ463" s="14">
        <v>2.6813133140877299E-2</v>
      </c>
      <c r="AK463" s="14"/>
      <c r="AL463" s="14">
        <v>1.1003405163351E-2</v>
      </c>
      <c r="AM463" s="14">
        <v>0.116903957043094</v>
      </c>
      <c r="AN463" s="14">
        <v>1.11535880515009E-2</v>
      </c>
      <c r="AO463" s="14"/>
      <c r="AP463" s="14">
        <v>2.5101024745840798E-2</v>
      </c>
      <c r="AQ463" s="14">
        <v>1.7903120862785601E-2</v>
      </c>
      <c r="AR463" s="14"/>
      <c r="AS463" s="14">
        <v>1.9775057126303501E-2</v>
      </c>
      <c r="AT463" s="14">
        <v>2.0375199051154001E-2</v>
      </c>
      <c r="AU463" s="14"/>
      <c r="AV463" s="14">
        <v>3.6237043398491701E-2</v>
      </c>
      <c r="AW463" s="14">
        <v>1.6378448036456699E-2</v>
      </c>
      <c r="AX463" s="14"/>
      <c r="AY463" s="14">
        <v>2.52110398688082E-2</v>
      </c>
      <c r="AZ463" s="14">
        <v>1.5485961271899201E-2</v>
      </c>
      <c r="BA463" s="14"/>
      <c r="BB463" s="14">
        <v>2.4428530615849101E-2</v>
      </c>
      <c r="BC463" s="14">
        <v>1.9789297550683201E-2</v>
      </c>
    </row>
    <row r="464" spans="2:55" x14ac:dyDescent="0.35">
      <c r="B464" t="s">
        <v>74</v>
      </c>
      <c r="C464" s="14">
        <v>3.5343805395946101E-2</v>
      </c>
      <c r="D464" s="14">
        <v>4.4507665468445597E-2</v>
      </c>
      <c r="E464" s="14">
        <v>2.6499565223982301E-2</v>
      </c>
      <c r="F464" s="14"/>
      <c r="G464" s="14">
        <v>7.9487095602056704E-2</v>
      </c>
      <c r="H464" s="14">
        <v>7.37879219693474E-2</v>
      </c>
      <c r="I464" s="14">
        <v>3.6670283002812401E-2</v>
      </c>
      <c r="J464" s="14">
        <v>1.6572153937654599E-2</v>
      </c>
      <c r="K464" s="14">
        <v>1.46619370911304E-2</v>
      </c>
      <c r="L464" s="14">
        <v>2.7223410193017599E-3</v>
      </c>
      <c r="M464" s="14"/>
      <c r="N464" s="14">
        <v>4.8410109884480197E-2</v>
      </c>
      <c r="O464" s="14">
        <v>2.1588211176634901E-2</v>
      </c>
      <c r="P464" s="14">
        <v>4.1817525352142303E-2</v>
      </c>
      <c r="Q464" s="14">
        <v>3.0133394740619501E-2</v>
      </c>
      <c r="R464" s="14"/>
      <c r="S464" s="14">
        <v>7.2332064850868696E-2</v>
      </c>
      <c r="T464" s="14">
        <v>1.1371250107985099E-2</v>
      </c>
      <c r="U464" s="14">
        <v>2.0040527231497001E-2</v>
      </c>
      <c r="V464" s="14">
        <v>2.0139172821081099E-2</v>
      </c>
      <c r="W464" s="14">
        <v>3.4628675781535702E-2</v>
      </c>
      <c r="X464" s="14">
        <v>3.6616738974107998E-2</v>
      </c>
      <c r="Y464" s="14">
        <v>1.94733939205513E-2</v>
      </c>
      <c r="Z464" s="14">
        <v>2.5158265621128301E-2</v>
      </c>
      <c r="AA464" s="14">
        <v>3.0230701608404E-2</v>
      </c>
      <c r="AB464" s="14">
        <v>4.6312730314510303E-2</v>
      </c>
      <c r="AC464" s="14">
        <v>7.1390898075917406E-2</v>
      </c>
      <c r="AD464" s="14">
        <v>3.2516332127941201E-2</v>
      </c>
      <c r="AE464" s="14"/>
      <c r="AF464" s="14">
        <v>3.1163553786912199E-2</v>
      </c>
      <c r="AG464" s="14">
        <v>5.0511750051984203E-2</v>
      </c>
      <c r="AH464" s="14">
        <v>2.1966474043029201E-2</v>
      </c>
      <c r="AI464" s="14">
        <v>2.7022133062984701E-2</v>
      </c>
      <c r="AJ464" s="14">
        <v>2.6562578287783401E-2</v>
      </c>
      <c r="AK464" s="14"/>
      <c r="AL464" s="14">
        <v>2.6372747576556801E-2</v>
      </c>
      <c r="AM464" s="14">
        <v>0.123570543746753</v>
      </c>
      <c r="AN464" s="14">
        <v>8.1052135178578295E-3</v>
      </c>
      <c r="AO464" s="14"/>
      <c r="AP464" s="14">
        <v>3.5296926987020902E-2</v>
      </c>
      <c r="AQ464" s="14">
        <v>3.3503153035429202E-2</v>
      </c>
      <c r="AR464" s="14"/>
      <c r="AS464" s="14">
        <v>4.2191761287734601E-2</v>
      </c>
      <c r="AT464" s="14">
        <v>2.2974821816124699E-2</v>
      </c>
      <c r="AU464" s="14"/>
      <c r="AV464" s="14">
        <v>7.1582415702185903E-2</v>
      </c>
      <c r="AW464" s="14">
        <v>2.3151744208448798E-2</v>
      </c>
      <c r="AX464" s="14"/>
      <c r="AY464" s="14">
        <v>3.9601831274910598E-2</v>
      </c>
      <c r="AZ464" s="14">
        <v>1.76665730858298E-2</v>
      </c>
      <c r="BA464" s="14"/>
      <c r="BB464" s="14">
        <v>3.6988895423441102E-2</v>
      </c>
      <c r="BC464" s="14">
        <v>1.8163453317242499E-2</v>
      </c>
    </row>
    <row r="465" spans="2:55" x14ac:dyDescent="0.35">
      <c r="B465" t="s">
        <v>75</v>
      </c>
      <c r="C465" s="14">
        <v>3.91592145705279E-2</v>
      </c>
      <c r="D465" s="14">
        <v>4.8220429829205699E-2</v>
      </c>
      <c r="E465" s="14">
        <v>3.0426433477049701E-2</v>
      </c>
      <c r="F465" s="14"/>
      <c r="G465" s="14">
        <v>9.5188665029480105E-2</v>
      </c>
      <c r="H465" s="14">
        <v>6.8796513298033601E-2</v>
      </c>
      <c r="I465" s="14">
        <v>4.0496003571379002E-2</v>
      </c>
      <c r="J465" s="14">
        <v>2.5659847482185701E-2</v>
      </c>
      <c r="K465" s="14">
        <v>8.6047337017384797E-3</v>
      </c>
      <c r="L465" s="14">
        <v>8.2051995513441299E-3</v>
      </c>
      <c r="M465" s="14"/>
      <c r="N465" s="14">
        <v>4.9156419277702201E-2</v>
      </c>
      <c r="O465" s="14">
        <v>3.7352586541307797E-2</v>
      </c>
      <c r="P465" s="14">
        <v>2.9356591683451502E-2</v>
      </c>
      <c r="Q465" s="14">
        <v>3.9170706573820699E-2</v>
      </c>
      <c r="R465" s="14"/>
      <c r="S465" s="14">
        <v>8.0418553792571901E-2</v>
      </c>
      <c r="T465" s="14">
        <v>2.39381930800199E-2</v>
      </c>
      <c r="U465" s="14">
        <v>1.54960969455335E-2</v>
      </c>
      <c r="V465" s="14">
        <v>2.3884765751647601E-2</v>
      </c>
      <c r="W465" s="14">
        <v>6.3808678866080201E-2</v>
      </c>
      <c r="X465" s="14">
        <v>2.7094348981055099E-2</v>
      </c>
      <c r="Y465" s="14">
        <v>5.2471162969226597E-2</v>
      </c>
      <c r="Z465" s="14">
        <v>3.3448388892812202E-2</v>
      </c>
      <c r="AA465" s="14">
        <v>5.7123827649690498E-2</v>
      </c>
      <c r="AB465" s="14">
        <v>1.2394301359147E-2</v>
      </c>
      <c r="AC465" s="14">
        <v>8.6193816361024092E-3</v>
      </c>
      <c r="AD465" s="14">
        <v>3.7505485237680602E-2</v>
      </c>
      <c r="AE465" s="14"/>
      <c r="AF465" s="14">
        <v>4.4984299465971302E-2</v>
      </c>
      <c r="AG465" s="14">
        <v>5.3154281100112097E-2</v>
      </c>
      <c r="AH465" s="14">
        <v>3.5804506588858198E-2</v>
      </c>
      <c r="AI465" s="14">
        <v>4.03293474011455E-2</v>
      </c>
      <c r="AJ465" s="14">
        <v>1.8985298987855101E-2</v>
      </c>
      <c r="AK465" s="14"/>
      <c r="AL465" s="14">
        <v>3.6543342361549602E-2</v>
      </c>
      <c r="AM465" s="14">
        <v>7.3677389229799106E-2</v>
      </c>
      <c r="AN465" s="14">
        <v>1.5659660101635602E-2</v>
      </c>
      <c r="AO465" s="14"/>
      <c r="AP465" s="14">
        <v>3.6349841298651799E-2</v>
      </c>
      <c r="AQ465" s="14">
        <v>4.0110619794775697E-2</v>
      </c>
      <c r="AR465" s="14"/>
      <c r="AS465" s="14">
        <v>4.6433384043546098E-2</v>
      </c>
      <c r="AT465" s="14">
        <v>2.5038802833954401E-2</v>
      </c>
      <c r="AU465" s="14"/>
      <c r="AV465" s="14">
        <v>7.9756640644884899E-2</v>
      </c>
      <c r="AW465" s="14">
        <v>2.6212568425957299E-2</v>
      </c>
      <c r="AX465" s="14"/>
      <c r="AY465" s="14">
        <v>4.54214177497681E-2</v>
      </c>
      <c r="AZ465" s="14">
        <v>2.3269915563637101E-2</v>
      </c>
      <c r="BA465" s="14"/>
      <c r="BB465" s="14">
        <v>3.9185397740480903E-2</v>
      </c>
      <c r="BC465" s="14">
        <v>3.7267081082182102E-2</v>
      </c>
    </row>
    <row r="466" spans="2:55" x14ac:dyDescent="0.35">
      <c r="B466" t="s">
        <v>76</v>
      </c>
      <c r="C466" s="14">
        <v>0.32698705114257798</v>
      </c>
      <c r="D466" s="14">
        <v>0.31233677680168498</v>
      </c>
      <c r="E466" s="14">
        <v>0.34131573796598502</v>
      </c>
      <c r="F466" s="14"/>
      <c r="G466" s="14">
        <v>0.231761268583111</v>
      </c>
      <c r="H466" s="14">
        <v>0.25404135410337397</v>
      </c>
      <c r="I466" s="14">
        <v>0.36286910316526699</v>
      </c>
      <c r="J466" s="14">
        <v>0.34281978615544501</v>
      </c>
      <c r="K466" s="14">
        <v>0.34305992524810103</v>
      </c>
      <c r="L466" s="14">
        <v>0.39687928298659603</v>
      </c>
      <c r="M466" s="14"/>
      <c r="N466" s="14">
        <v>0.34873446892767601</v>
      </c>
      <c r="O466" s="14">
        <v>0.35019595278714799</v>
      </c>
      <c r="P466" s="14">
        <v>0.34095318392576002</v>
      </c>
      <c r="Q466" s="14">
        <v>0.26777632871043899</v>
      </c>
      <c r="R466" s="14"/>
      <c r="S466" s="14">
        <v>0.32311380211910701</v>
      </c>
      <c r="T466" s="14">
        <v>0.277933000991964</v>
      </c>
      <c r="U466" s="14">
        <v>0.31382751010089999</v>
      </c>
      <c r="V466" s="14">
        <v>0.30509554029976599</v>
      </c>
      <c r="W466" s="14">
        <v>0.31176638992135403</v>
      </c>
      <c r="X466" s="14">
        <v>0.39087736354569003</v>
      </c>
      <c r="Y466" s="14">
        <v>0.37516609770885501</v>
      </c>
      <c r="Z466" s="14">
        <v>0.41972574072118501</v>
      </c>
      <c r="AA466" s="14">
        <v>0.394908988849965</v>
      </c>
      <c r="AB466" s="14">
        <v>0.241807478501333</v>
      </c>
      <c r="AC466" s="14">
        <v>0.248433218694802</v>
      </c>
      <c r="AD466" s="14">
        <v>0.38627807105741802</v>
      </c>
      <c r="AE466" s="14"/>
      <c r="AF466" s="14">
        <v>0.32954010531516498</v>
      </c>
      <c r="AG466" s="14">
        <v>0.355116601935139</v>
      </c>
      <c r="AH466" s="14">
        <v>0.34737299188683102</v>
      </c>
      <c r="AI466" s="14">
        <v>0.35654229635865098</v>
      </c>
      <c r="AJ466" s="14">
        <v>0.25528567656995799</v>
      </c>
      <c r="AK466" s="14"/>
      <c r="AL466" s="14">
        <v>0.34196405254629603</v>
      </c>
      <c r="AM466" s="14">
        <v>0.241989867720623</v>
      </c>
      <c r="AN466" s="14">
        <v>0.26223366301015899</v>
      </c>
      <c r="AO466" s="14"/>
      <c r="AP466" s="14">
        <v>0.27988267289561702</v>
      </c>
      <c r="AQ466" s="14">
        <v>0.37220433454097301</v>
      </c>
      <c r="AR466" s="14"/>
      <c r="AS466" s="14">
        <v>0.309072542006605</v>
      </c>
      <c r="AT466" s="14">
        <v>0.35900774152237203</v>
      </c>
      <c r="AU466" s="14"/>
      <c r="AV466" s="14">
        <v>0.34679460442315102</v>
      </c>
      <c r="AW466" s="14">
        <v>0.32460013994443698</v>
      </c>
      <c r="AX466" s="14"/>
      <c r="AY466" s="14">
        <v>0.32698174662905599</v>
      </c>
      <c r="AZ466" s="14">
        <v>0.342384007743882</v>
      </c>
      <c r="BA466" s="14"/>
      <c r="BB466" s="14">
        <v>0.33020543765840199</v>
      </c>
      <c r="BC466" s="14">
        <v>0.34262613956631799</v>
      </c>
    </row>
    <row r="467" spans="2:55" x14ac:dyDescent="0.35">
      <c r="B467" t="s">
        <v>77</v>
      </c>
      <c r="C467" s="14">
        <v>0.26596550982982797</v>
      </c>
      <c r="D467" s="14">
        <v>0.23674419514598299</v>
      </c>
      <c r="E467" s="14">
        <v>0.29429544569468702</v>
      </c>
      <c r="F467" s="14"/>
      <c r="G467" s="14">
        <v>0.18532141661364099</v>
      </c>
      <c r="H467" s="14">
        <v>0.21236244864137299</v>
      </c>
      <c r="I467" s="14">
        <v>0.23757234432810601</v>
      </c>
      <c r="J467" s="14">
        <v>0.30519050420954602</v>
      </c>
      <c r="K467" s="14">
        <v>0.32870643396799798</v>
      </c>
      <c r="L467" s="14">
        <v>0.31231719435399302</v>
      </c>
      <c r="M467" s="14"/>
      <c r="N467" s="14">
        <v>0.24962342415408501</v>
      </c>
      <c r="O467" s="14">
        <v>0.26296139009200098</v>
      </c>
      <c r="P467" s="14">
        <v>0.28945831110346498</v>
      </c>
      <c r="Q467" s="14">
        <v>0.264149875838738</v>
      </c>
      <c r="R467" s="14"/>
      <c r="S467" s="14">
        <v>0.16277770746697801</v>
      </c>
      <c r="T467" s="14">
        <v>0.31985530634243697</v>
      </c>
      <c r="U467" s="14">
        <v>0.33555232485377001</v>
      </c>
      <c r="V467" s="14">
        <v>0.29726700388740701</v>
      </c>
      <c r="W467" s="14">
        <v>0.28010820616816401</v>
      </c>
      <c r="X467" s="14">
        <v>0.20491956197990499</v>
      </c>
      <c r="Y467" s="14">
        <v>0.26041113859942699</v>
      </c>
      <c r="Z467" s="14">
        <v>0.148923608687801</v>
      </c>
      <c r="AA467" s="14">
        <v>0.20452430528452301</v>
      </c>
      <c r="AB467" s="14">
        <v>0.39128921388849103</v>
      </c>
      <c r="AC467" s="14">
        <v>0.34735005673547498</v>
      </c>
      <c r="AD467" s="14">
        <v>0.27025088334847902</v>
      </c>
      <c r="AE467" s="14"/>
      <c r="AF467" s="14">
        <v>0.32718093325314501</v>
      </c>
      <c r="AG467" s="14">
        <v>0.23468953416352001</v>
      </c>
      <c r="AH467" s="14">
        <v>0.26146452883863902</v>
      </c>
      <c r="AI467" s="14">
        <v>0.25166291728724699</v>
      </c>
      <c r="AJ467" s="14">
        <v>0.32457199218646798</v>
      </c>
      <c r="AK467" s="14"/>
      <c r="AL467" s="14">
        <v>0.27783935123727299</v>
      </c>
      <c r="AM467" s="14">
        <v>0.21178367548062499</v>
      </c>
      <c r="AN467" s="14">
        <v>0.19126451896787899</v>
      </c>
      <c r="AO467" s="14"/>
      <c r="AP467" s="14">
        <v>0.24440022044353901</v>
      </c>
      <c r="AQ467" s="14">
        <v>0.283974779334143</v>
      </c>
      <c r="AR467" s="14"/>
      <c r="AS467" s="14">
        <v>0.26245524014280203</v>
      </c>
      <c r="AT467" s="14">
        <v>0.26616201109707099</v>
      </c>
      <c r="AU467" s="14"/>
      <c r="AV467" s="14">
        <v>0.228727960351952</v>
      </c>
      <c r="AW467" s="14">
        <v>0.27902066782188101</v>
      </c>
      <c r="AX467" s="14"/>
      <c r="AY467" s="14">
        <v>0.26108493194396099</v>
      </c>
      <c r="AZ467" s="14">
        <v>0.28740768806975803</v>
      </c>
      <c r="BA467" s="14"/>
      <c r="BB467" s="14">
        <v>0.27460744843499502</v>
      </c>
      <c r="BC467" s="14">
        <v>0.22545886549441499</v>
      </c>
    </row>
    <row r="468" spans="2:55" x14ac:dyDescent="0.35">
      <c r="B468" t="s">
        <v>78</v>
      </c>
      <c r="C468" s="14">
        <v>0.19705661584233999</v>
      </c>
      <c r="D468" s="14">
        <v>0.188033894406231</v>
      </c>
      <c r="E468" s="14">
        <v>0.20542982693138701</v>
      </c>
      <c r="F468" s="14"/>
      <c r="G468" s="14">
        <v>0.200396342287538</v>
      </c>
      <c r="H468" s="14">
        <v>0.247679272692514</v>
      </c>
      <c r="I468" s="14">
        <v>0.177318471561456</v>
      </c>
      <c r="J468" s="14">
        <v>0.185607651840209</v>
      </c>
      <c r="K468" s="14">
        <v>0.20113204009428301</v>
      </c>
      <c r="L468" s="14">
        <v>0.17604225301044699</v>
      </c>
      <c r="M468" s="14"/>
      <c r="N468" s="14">
        <v>0.177720957571225</v>
      </c>
      <c r="O468" s="14">
        <v>0.190487817209052</v>
      </c>
      <c r="P468" s="14">
        <v>0.19639339352450699</v>
      </c>
      <c r="Q468" s="14">
        <v>0.22493959248911799</v>
      </c>
      <c r="R468" s="14"/>
      <c r="S468" s="14">
        <v>0.20456178504372</v>
      </c>
      <c r="T468" s="14">
        <v>0.23879922518712199</v>
      </c>
      <c r="U468" s="14">
        <v>0.21143568000240501</v>
      </c>
      <c r="V468" s="14">
        <v>0.21820260498010499</v>
      </c>
      <c r="W468" s="14">
        <v>0.17150488982450801</v>
      </c>
      <c r="X468" s="14">
        <v>0.21352184895604501</v>
      </c>
      <c r="Y468" s="14">
        <v>0.13020204626826101</v>
      </c>
      <c r="Z468" s="14">
        <v>0.236603277964025</v>
      </c>
      <c r="AA468" s="14">
        <v>0.155084050825264</v>
      </c>
      <c r="AB468" s="14">
        <v>0.204979621456821</v>
      </c>
      <c r="AC468" s="14">
        <v>0.20200491344420601</v>
      </c>
      <c r="AD468" s="14">
        <v>0.13761813935019601</v>
      </c>
      <c r="AE468" s="14"/>
      <c r="AF468" s="14">
        <v>0.16091962929122</v>
      </c>
      <c r="AG468" s="14">
        <v>0.16903195450743899</v>
      </c>
      <c r="AH468" s="14">
        <v>0.20924805307922401</v>
      </c>
      <c r="AI468" s="14">
        <v>0.18034501781385701</v>
      </c>
      <c r="AJ468" s="14">
        <v>0.229234638504838</v>
      </c>
      <c r="AK468" s="14"/>
      <c r="AL468" s="14">
        <v>0.20768221857036101</v>
      </c>
      <c r="AM468" s="14">
        <v>0.10670150203218801</v>
      </c>
      <c r="AN468" s="14">
        <v>0.204293094328168</v>
      </c>
      <c r="AO468" s="14"/>
      <c r="AP468" s="14">
        <v>0.22135000181122799</v>
      </c>
      <c r="AQ468" s="14">
        <v>0.17570114025551301</v>
      </c>
      <c r="AR468" s="14"/>
      <c r="AS468" s="14">
        <v>0.19109379772514301</v>
      </c>
      <c r="AT468" s="14">
        <v>0.21250458166344899</v>
      </c>
      <c r="AU468" s="14"/>
      <c r="AV468" s="14">
        <v>0.13835290224253499</v>
      </c>
      <c r="AW468" s="14">
        <v>0.21150847696054301</v>
      </c>
      <c r="AX468" s="14"/>
      <c r="AY468" s="14">
        <v>0.18692611167665499</v>
      </c>
      <c r="AZ468" s="14">
        <v>0.211351881874449</v>
      </c>
      <c r="BA468" s="14"/>
      <c r="BB468" s="14">
        <v>0.17763304546932601</v>
      </c>
      <c r="BC468" s="14">
        <v>0.238828324140994</v>
      </c>
    </row>
    <row r="469" spans="2:55" x14ac:dyDescent="0.35">
      <c r="B469" t="s">
        <v>276</v>
      </c>
      <c r="C469" s="14">
        <v>9.94070492957599E-2</v>
      </c>
      <c r="D469" s="14">
        <v>0.11804852785674</v>
      </c>
      <c r="E469" s="14">
        <v>8.1496717042966904E-2</v>
      </c>
      <c r="F469" s="14"/>
      <c r="G469" s="14">
        <v>9.74502435465808E-2</v>
      </c>
      <c r="H469" s="14">
        <v>8.0053252406783904E-2</v>
      </c>
      <c r="I469" s="14">
        <v>9.34739412309952E-2</v>
      </c>
      <c r="J469" s="14">
        <v>0.117313242118132</v>
      </c>
      <c r="K469" s="14">
        <v>0.10383492989675</v>
      </c>
      <c r="L469" s="14">
        <v>0.10383372907831701</v>
      </c>
      <c r="M469" s="14"/>
      <c r="N469" s="14">
        <v>7.9948372299075504E-2</v>
      </c>
      <c r="O469" s="14">
        <v>0.10483628521814101</v>
      </c>
      <c r="P469" s="14">
        <v>6.1360307674970201E-2</v>
      </c>
      <c r="Q469" s="14">
        <v>0.14899126244758201</v>
      </c>
      <c r="R469" s="14"/>
      <c r="S469" s="14">
        <v>0.10220542563702199</v>
      </c>
      <c r="T469" s="14">
        <v>0.107207786455394</v>
      </c>
      <c r="U469" s="14">
        <v>7.3969463971468696E-2</v>
      </c>
      <c r="V469" s="14">
        <v>0.104166799017713</v>
      </c>
      <c r="W469" s="14">
        <v>8.6300074027060206E-2</v>
      </c>
      <c r="X469" s="14">
        <v>0.102040763553606</v>
      </c>
      <c r="Y469" s="14">
        <v>0.13736879538979399</v>
      </c>
      <c r="Z469" s="14">
        <v>8.4354478391861804E-2</v>
      </c>
      <c r="AA469" s="14">
        <v>9.6842979491495798E-2</v>
      </c>
      <c r="AB469" s="14">
        <v>7.45216488703353E-2</v>
      </c>
      <c r="AC469" s="14">
        <v>0.122201531413498</v>
      </c>
      <c r="AD469" s="14">
        <v>9.3682908707286905E-2</v>
      </c>
      <c r="AE469" s="14"/>
      <c r="AF469" s="14">
        <v>8.5379410806508696E-2</v>
      </c>
      <c r="AG469" s="14">
        <v>8.0300916595733601E-2</v>
      </c>
      <c r="AH469" s="14">
        <v>8.2287997096533699E-2</v>
      </c>
      <c r="AI469" s="14">
        <v>0.116088313960968</v>
      </c>
      <c r="AJ469" s="14">
        <v>9.7111774359386699E-2</v>
      </c>
      <c r="AK469" s="14"/>
      <c r="AL469" s="14">
        <v>9.2396090685691698E-2</v>
      </c>
      <c r="AM469" s="14">
        <v>3.8840471801981698E-2</v>
      </c>
      <c r="AN469" s="14">
        <v>0.30729026202280002</v>
      </c>
      <c r="AO469" s="14"/>
      <c r="AP469" s="14">
        <v>0.13575266627489499</v>
      </c>
      <c r="AQ469" s="14">
        <v>7.0396663673217993E-2</v>
      </c>
      <c r="AR469" s="14"/>
      <c r="AS469" s="14">
        <v>0.107980213473718</v>
      </c>
      <c r="AT469" s="14">
        <v>9.05229615502635E-2</v>
      </c>
      <c r="AU469" s="14"/>
      <c r="AV469" s="14">
        <v>6.8029676065053904E-2</v>
      </c>
      <c r="AW469" s="14">
        <v>0.111185908078082</v>
      </c>
      <c r="AX469" s="14"/>
      <c r="AY469" s="14">
        <v>9.68407891640225E-2</v>
      </c>
      <c r="AZ469" s="14">
        <v>0.102433972390545</v>
      </c>
      <c r="BA469" s="14"/>
      <c r="BB469" s="14">
        <v>0.10013988370728399</v>
      </c>
      <c r="BC469" s="14">
        <v>0.117866838848165</v>
      </c>
    </row>
    <row r="470" spans="2:55" x14ac:dyDescent="0.35">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c r="AQ470" s="14"/>
      <c r="AR470" s="14"/>
      <c r="AS470" s="14"/>
      <c r="AT470" s="14"/>
      <c r="AU470" s="14"/>
      <c r="AV470" s="14"/>
      <c r="AW470" s="14"/>
      <c r="AX470" s="14"/>
      <c r="AY470" s="14"/>
      <c r="AZ470" s="14"/>
      <c r="BA470" s="14"/>
      <c r="BB470" s="14"/>
      <c r="BC470" s="14"/>
    </row>
    <row r="471" spans="2:55" x14ac:dyDescent="0.35">
      <c r="B471" s="6" t="s">
        <v>288</v>
      </c>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c r="AQ471" s="14"/>
      <c r="AR471" s="14"/>
      <c r="AS471" s="14"/>
      <c r="AT471" s="14"/>
      <c r="AU471" s="14"/>
      <c r="AV471" s="14"/>
      <c r="AW471" s="14"/>
      <c r="AX471" s="14"/>
      <c r="AY471" s="14"/>
      <c r="AZ471" s="14"/>
      <c r="BA471" s="14"/>
      <c r="BB471" s="14"/>
      <c r="BC471" s="14"/>
    </row>
    <row r="472" spans="2:55" x14ac:dyDescent="0.35">
      <c r="B472" s="21" t="s">
        <v>82</v>
      </c>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c r="AQ472" s="14"/>
      <c r="AR472" s="14"/>
      <c r="AS472" s="14"/>
      <c r="AT472" s="14"/>
      <c r="AU472" s="14"/>
      <c r="AV472" s="14"/>
      <c r="AW472" s="14"/>
      <c r="AX472" s="14"/>
      <c r="AY472" s="14"/>
      <c r="AZ472" s="14"/>
      <c r="BA472" s="14"/>
      <c r="BB472" s="14"/>
      <c r="BC472" s="14"/>
    </row>
    <row r="473" spans="2:55" x14ac:dyDescent="0.35">
      <c r="B473" t="s">
        <v>71</v>
      </c>
      <c r="C473" s="14">
        <v>3.4370704435954302E-2</v>
      </c>
      <c r="D473" s="14">
        <v>4.1651197990600498E-2</v>
      </c>
      <c r="E473" s="14">
        <v>2.73626567052936E-2</v>
      </c>
      <c r="F473" s="14"/>
      <c r="G473" s="14">
        <v>7.3796206596525901E-2</v>
      </c>
      <c r="H473" s="14">
        <v>6.46434978956342E-2</v>
      </c>
      <c r="I473" s="14">
        <v>3.2756999514630299E-2</v>
      </c>
      <c r="J473" s="14">
        <v>2.38528584590771E-2</v>
      </c>
      <c r="K473" s="14">
        <v>5.9150650826266804E-3</v>
      </c>
      <c r="L473" s="14">
        <v>1.2453080410179901E-2</v>
      </c>
      <c r="M473" s="14"/>
      <c r="N473" s="14">
        <v>4.9153596431724497E-2</v>
      </c>
      <c r="O473" s="14">
        <v>2.32812276244403E-2</v>
      </c>
      <c r="P473" s="14">
        <v>4.3907659410060002E-2</v>
      </c>
      <c r="Q473" s="14">
        <v>2.18355846306016E-2</v>
      </c>
      <c r="R473" s="14"/>
      <c r="S473" s="14">
        <v>5.6893169251953903E-2</v>
      </c>
      <c r="T473" s="14">
        <v>1.15446835061799E-2</v>
      </c>
      <c r="U473" s="14">
        <v>2.5064639514370001E-2</v>
      </c>
      <c r="V473" s="14">
        <v>2.5581746459946101E-2</v>
      </c>
      <c r="W473" s="14">
        <v>3.7327594523558903E-2</v>
      </c>
      <c r="X473" s="14">
        <v>4.3875415581933599E-2</v>
      </c>
      <c r="Y473" s="14">
        <v>3.8780474936284101E-2</v>
      </c>
      <c r="Z473" s="14">
        <v>4.4170151846036003E-2</v>
      </c>
      <c r="AA473" s="14">
        <v>4.5874417824186303E-2</v>
      </c>
      <c r="AB473" s="14">
        <v>2.9524888792549699E-2</v>
      </c>
      <c r="AC473" s="14">
        <v>8.2183473147058698E-3</v>
      </c>
      <c r="AD473" s="14">
        <v>3.5095139080653703E-2</v>
      </c>
      <c r="AE473" s="14"/>
      <c r="AF473" s="14">
        <v>3.1912687858840598E-2</v>
      </c>
      <c r="AG473" s="14">
        <v>2.9853823228926199E-2</v>
      </c>
      <c r="AH473" s="14">
        <v>3.0836916759900499E-2</v>
      </c>
      <c r="AI473" s="14">
        <v>5.4560053879922701E-2</v>
      </c>
      <c r="AJ473" s="14">
        <v>6.8753191649657402E-2</v>
      </c>
      <c r="AK473" s="14"/>
      <c r="AL473" s="14">
        <v>2.8664453982082099E-2</v>
      </c>
      <c r="AM473" s="14">
        <v>8.2819697408067605E-2</v>
      </c>
      <c r="AN473" s="14">
        <v>3.0615924472522E-2</v>
      </c>
      <c r="AO473" s="14"/>
      <c r="AP473" s="14">
        <v>4.1331304935484502E-2</v>
      </c>
      <c r="AQ473" s="14">
        <v>2.7854113263405599E-2</v>
      </c>
      <c r="AR473" s="14"/>
      <c r="AS473" s="14">
        <v>3.7685627885299201E-2</v>
      </c>
      <c r="AT473" s="14">
        <v>2.96558463563362E-2</v>
      </c>
      <c r="AU473" s="14"/>
      <c r="AV473" s="14">
        <v>5.3936146270703901E-2</v>
      </c>
      <c r="AW473" s="14">
        <v>2.7405623325378801E-2</v>
      </c>
      <c r="AX473" s="14"/>
      <c r="AY473" s="14">
        <v>4.1970798626292397E-2</v>
      </c>
      <c r="AZ473" s="14">
        <v>1.0797919578212099E-2</v>
      </c>
      <c r="BA473" s="14"/>
      <c r="BB473" s="14">
        <v>3.8500070234247501E-2</v>
      </c>
      <c r="BC473" s="14">
        <v>2.31857981014492E-2</v>
      </c>
    </row>
    <row r="474" spans="2:55" x14ac:dyDescent="0.35">
      <c r="B474" t="s">
        <v>72</v>
      </c>
      <c r="C474" s="14">
        <v>0.12986868829609499</v>
      </c>
      <c r="D474" s="14">
        <v>0.13818864190409599</v>
      </c>
      <c r="E474" s="14">
        <v>0.12110950497319201</v>
      </c>
      <c r="F474" s="14"/>
      <c r="G474" s="14">
        <v>0.20525845044889099</v>
      </c>
      <c r="H474" s="14">
        <v>0.2161222174962</v>
      </c>
      <c r="I474" s="14">
        <v>0.15449261155313601</v>
      </c>
      <c r="J474" s="14">
        <v>0.108746762279333</v>
      </c>
      <c r="K474" s="14">
        <v>6.0089199292332099E-2</v>
      </c>
      <c r="L474" s="14">
        <v>5.3328804941672303E-2</v>
      </c>
      <c r="M474" s="14"/>
      <c r="N474" s="14">
        <v>0.152860084769084</v>
      </c>
      <c r="O474" s="14">
        <v>0.16389047779343499</v>
      </c>
      <c r="P474" s="14">
        <v>0.13409929270282001</v>
      </c>
      <c r="Q474" s="14">
        <v>6.5059574843051804E-2</v>
      </c>
      <c r="R474" s="14"/>
      <c r="S474" s="14">
        <v>0.17393872210719699</v>
      </c>
      <c r="T474" s="14">
        <v>0.12254198309533799</v>
      </c>
      <c r="U474" s="14">
        <v>9.6557022618185606E-2</v>
      </c>
      <c r="V474" s="14">
        <v>0.113640966456886</v>
      </c>
      <c r="W474" s="14">
        <v>0.113681475554681</v>
      </c>
      <c r="X474" s="14">
        <v>0.16994905074844399</v>
      </c>
      <c r="Y474" s="14">
        <v>0.117200476304546</v>
      </c>
      <c r="Z474" s="14">
        <v>8.9899682814461201E-2</v>
      </c>
      <c r="AA474" s="14">
        <v>0.17695613779959399</v>
      </c>
      <c r="AB474" s="14">
        <v>0.141192330513806</v>
      </c>
      <c r="AC474" s="14">
        <v>4.3087482357754801E-2</v>
      </c>
      <c r="AD474" s="14">
        <v>3.7505485237680602E-2</v>
      </c>
      <c r="AE474" s="14"/>
      <c r="AF474" s="14">
        <v>0.134804674215316</v>
      </c>
      <c r="AG474" s="14">
        <v>0.16230148480419099</v>
      </c>
      <c r="AH474" s="14">
        <v>0.10530419295029</v>
      </c>
      <c r="AI474" s="14">
        <v>9.6380845892494807E-2</v>
      </c>
      <c r="AJ474" s="14">
        <v>0.15627898317615699</v>
      </c>
      <c r="AK474" s="14"/>
      <c r="AL474" s="14">
        <v>0.122141699044545</v>
      </c>
      <c r="AM474" s="14">
        <v>0.22118626678270101</v>
      </c>
      <c r="AN474" s="14">
        <v>7.9289585691891803E-2</v>
      </c>
      <c r="AO474" s="14"/>
      <c r="AP474" s="14">
        <v>0.13040969343230899</v>
      </c>
      <c r="AQ474" s="14">
        <v>0.12994218340579</v>
      </c>
      <c r="AR474" s="14"/>
      <c r="AS474" s="14">
        <v>0.14217405487936499</v>
      </c>
      <c r="AT474" s="14">
        <v>0.11078773735063301</v>
      </c>
      <c r="AU474" s="14"/>
      <c r="AV474" s="14">
        <v>0.239654463376551</v>
      </c>
      <c r="AW474" s="14">
        <v>9.3981904876101405E-2</v>
      </c>
      <c r="AX474" s="14"/>
      <c r="AY474" s="14">
        <v>0.15099787234487</v>
      </c>
      <c r="AZ474" s="14">
        <v>7.0474790139652702E-2</v>
      </c>
      <c r="BA474" s="14"/>
      <c r="BB474" s="14">
        <v>0.14297549632012799</v>
      </c>
      <c r="BC474" s="14">
        <v>0.10201858858782201</v>
      </c>
    </row>
    <row r="475" spans="2:55" x14ac:dyDescent="0.35">
      <c r="B475" t="s">
        <v>73</v>
      </c>
      <c r="C475" s="14">
        <v>6.9538274049286905E-2</v>
      </c>
      <c r="D475" s="14">
        <v>8.6963469421879103E-2</v>
      </c>
      <c r="E475" s="14">
        <v>5.2727702066632597E-2</v>
      </c>
      <c r="F475" s="14"/>
      <c r="G475" s="14">
        <v>0.13098507363633999</v>
      </c>
      <c r="H475" s="14">
        <v>0.111288748252376</v>
      </c>
      <c r="I475" s="14">
        <v>0.105899656760642</v>
      </c>
      <c r="J475" s="14">
        <v>3.3968478161435799E-2</v>
      </c>
      <c r="K475" s="14">
        <v>2.4540962820482098E-2</v>
      </c>
      <c r="L475" s="14">
        <v>2.4237026009652302E-2</v>
      </c>
      <c r="M475" s="14"/>
      <c r="N475" s="14">
        <v>0.10463831225395399</v>
      </c>
      <c r="O475" s="14">
        <v>8.4158833334699396E-2</v>
      </c>
      <c r="P475" s="14">
        <v>5.3723465836946101E-2</v>
      </c>
      <c r="Q475" s="14">
        <v>3.0894983939240801E-2</v>
      </c>
      <c r="R475" s="14"/>
      <c r="S475" s="14">
        <v>0.147272054299599</v>
      </c>
      <c r="T475" s="14">
        <v>3.27077416179129E-2</v>
      </c>
      <c r="U475" s="14">
        <v>2.8884239175792002E-2</v>
      </c>
      <c r="V475" s="14">
        <v>6.7573259479832101E-2</v>
      </c>
      <c r="W475" s="14">
        <v>9.6377688743098905E-2</v>
      </c>
      <c r="X475" s="14">
        <v>9.0684482372476699E-2</v>
      </c>
      <c r="Y475" s="14">
        <v>3.5043799914664199E-2</v>
      </c>
      <c r="Z475" s="14">
        <v>5.6920589421150997E-2</v>
      </c>
      <c r="AA475" s="14">
        <v>7.9827293919319003E-2</v>
      </c>
      <c r="AB475" s="14">
        <v>4.8314323576231499E-2</v>
      </c>
      <c r="AC475" s="14">
        <v>4.87473425149497E-2</v>
      </c>
      <c r="AD475" s="14">
        <v>2.4599138863932099E-2</v>
      </c>
      <c r="AE475" s="14"/>
      <c r="AF475" s="14">
        <v>8.0295852625852607E-2</v>
      </c>
      <c r="AG475" s="14">
        <v>9.0418221703639307E-2</v>
      </c>
      <c r="AH475" s="14">
        <v>5.1247207106725E-2</v>
      </c>
      <c r="AI475" s="14">
        <v>7.0055273831687498E-2</v>
      </c>
      <c r="AJ475" s="14">
        <v>7.6505560060148303E-2</v>
      </c>
      <c r="AK475" s="14"/>
      <c r="AL475" s="14">
        <v>6.1816707263994998E-2</v>
      </c>
      <c r="AM475" s="14">
        <v>0.166083073564529</v>
      </c>
      <c r="AN475" s="14">
        <v>9.6320752155591299E-3</v>
      </c>
      <c r="AO475" s="14"/>
      <c r="AP475" s="14">
        <v>7.64926705604414E-2</v>
      </c>
      <c r="AQ475" s="14">
        <v>6.1905672137121497E-2</v>
      </c>
      <c r="AR475" s="14"/>
      <c r="AS475" s="14">
        <v>8.4442868039650801E-2</v>
      </c>
      <c r="AT475" s="14">
        <v>4.8275486914179301E-2</v>
      </c>
      <c r="AU475" s="14"/>
      <c r="AV475" s="14">
        <v>0.118777926849903</v>
      </c>
      <c r="AW475" s="14">
        <v>5.0732122731465101E-2</v>
      </c>
      <c r="AX475" s="14"/>
      <c r="AY475" s="14">
        <v>8.5094054690421597E-2</v>
      </c>
      <c r="AZ475" s="14">
        <v>2.2692412268717099E-2</v>
      </c>
      <c r="BA475" s="14"/>
      <c r="BB475" s="14">
        <v>7.9190043041739905E-2</v>
      </c>
      <c r="BC475" s="14">
        <v>5.9622085716352101E-2</v>
      </c>
    </row>
    <row r="476" spans="2:55" x14ac:dyDescent="0.35">
      <c r="B476" t="s">
        <v>74</v>
      </c>
      <c r="C476" s="14">
        <v>6.4834402918561906E-2</v>
      </c>
      <c r="D476" s="14">
        <v>7.71385469696384E-2</v>
      </c>
      <c r="E476" s="14">
        <v>5.3010554796716298E-2</v>
      </c>
      <c r="F476" s="14"/>
      <c r="G476" s="14">
        <v>0.133032351014572</v>
      </c>
      <c r="H476" s="14">
        <v>0.12917240131855401</v>
      </c>
      <c r="I476" s="14">
        <v>6.2663192697009096E-2</v>
      </c>
      <c r="J476" s="14">
        <v>4.5761244101517599E-2</v>
      </c>
      <c r="K476" s="14">
        <v>2.2890059041145699E-2</v>
      </c>
      <c r="L476" s="14">
        <v>1.24495549376625E-2</v>
      </c>
      <c r="M476" s="14"/>
      <c r="N476" s="14">
        <v>7.5131879120165598E-2</v>
      </c>
      <c r="O476" s="14">
        <v>6.4847344432382395E-2</v>
      </c>
      <c r="P476" s="14">
        <v>6.7912876547230203E-2</v>
      </c>
      <c r="Q476" s="14">
        <v>4.9383686482256502E-2</v>
      </c>
      <c r="R476" s="14"/>
      <c r="S476" s="14">
        <v>0.103565657658535</v>
      </c>
      <c r="T476" s="14">
        <v>3.2650551191043001E-2</v>
      </c>
      <c r="U476" s="14">
        <v>5.3865924386141802E-2</v>
      </c>
      <c r="V476" s="14">
        <v>6.0845148618975102E-2</v>
      </c>
      <c r="W476" s="14">
        <v>6.4284811784654103E-2</v>
      </c>
      <c r="X476" s="14">
        <v>5.7689980229925303E-2</v>
      </c>
      <c r="Y476" s="14">
        <v>3.9119838805026799E-2</v>
      </c>
      <c r="Z476" s="14">
        <v>6.5819945807999103E-2</v>
      </c>
      <c r="AA476" s="14">
        <v>9.0406950449478898E-2</v>
      </c>
      <c r="AB476" s="14">
        <v>6.4660663300346699E-2</v>
      </c>
      <c r="AC476" s="14">
        <v>4.3192933745349098E-2</v>
      </c>
      <c r="AD476" s="14">
        <v>9.7161773416395994E-2</v>
      </c>
      <c r="AE476" s="14"/>
      <c r="AF476" s="14">
        <v>5.9173920605818497E-2</v>
      </c>
      <c r="AG476" s="14">
        <v>8.62270926501814E-2</v>
      </c>
      <c r="AH476" s="14">
        <v>4.6318871586310303E-2</v>
      </c>
      <c r="AI476" s="14">
        <v>4.5687898893703997E-2</v>
      </c>
      <c r="AJ476" s="14">
        <v>6.2893428536886203E-2</v>
      </c>
      <c r="AK476" s="14"/>
      <c r="AL476" s="14">
        <v>5.85278124803289E-2</v>
      </c>
      <c r="AM476" s="14">
        <v>0.12977947674507301</v>
      </c>
      <c r="AN476" s="14">
        <v>4.05150629208531E-2</v>
      </c>
      <c r="AO476" s="14"/>
      <c r="AP476" s="14">
        <v>5.8236400905122103E-2</v>
      </c>
      <c r="AQ476" s="14">
        <v>6.8538160568437895E-2</v>
      </c>
      <c r="AR476" s="14"/>
      <c r="AS476" s="14">
        <v>7.7113354000619597E-2</v>
      </c>
      <c r="AT476" s="14">
        <v>4.4253669762133602E-2</v>
      </c>
      <c r="AU476" s="14"/>
      <c r="AV476" s="14">
        <v>0.11282571968699399</v>
      </c>
      <c r="AW476" s="14">
        <v>4.8793157013965499E-2</v>
      </c>
      <c r="AX476" s="14"/>
      <c r="AY476" s="14">
        <v>7.0654096047363196E-2</v>
      </c>
      <c r="AZ476" s="14">
        <v>2.25764388026948E-2</v>
      </c>
      <c r="BA476" s="14"/>
      <c r="BB476" s="14">
        <v>6.2343516876837798E-2</v>
      </c>
      <c r="BC476" s="14">
        <v>4.7080898971906003E-2</v>
      </c>
    </row>
    <row r="477" spans="2:55" x14ac:dyDescent="0.35">
      <c r="B477" t="s">
        <v>75</v>
      </c>
      <c r="C477" s="14">
        <v>3.13217178496542E-2</v>
      </c>
      <c r="D477" s="14">
        <v>3.2602160661564301E-2</v>
      </c>
      <c r="E477" s="14">
        <v>3.0163583625967501E-2</v>
      </c>
      <c r="F477" s="14"/>
      <c r="G477" s="14">
        <v>7.9616456992713594E-2</v>
      </c>
      <c r="H477" s="14">
        <v>2.8484237969437599E-2</v>
      </c>
      <c r="I477" s="14">
        <v>5.8835280414158503E-2</v>
      </c>
      <c r="J477" s="14">
        <v>2.3807922803600199E-2</v>
      </c>
      <c r="K477" s="14">
        <v>5.5364143860614102E-3</v>
      </c>
      <c r="L477" s="14">
        <v>2.7092812645547401E-3</v>
      </c>
      <c r="M477" s="14"/>
      <c r="N477" s="14">
        <v>4.2883424000309103E-2</v>
      </c>
      <c r="O477" s="14">
        <v>2.66893016712638E-2</v>
      </c>
      <c r="P477" s="14">
        <v>2.6679681568052199E-2</v>
      </c>
      <c r="Q477" s="14">
        <v>2.7985364230090098E-2</v>
      </c>
      <c r="R477" s="14"/>
      <c r="S477" s="14">
        <v>6.2021284214155703E-2</v>
      </c>
      <c r="T477" s="14">
        <v>1.8381697545579698E-2</v>
      </c>
      <c r="U477" s="14">
        <v>3.1083496427059699E-2</v>
      </c>
      <c r="V477" s="14">
        <v>2.4224686144960102E-2</v>
      </c>
      <c r="W477" s="14">
        <v>4.2652218149937797E-2</v>
      </c>
      <c r="X477" s="14">
        <v>2.5495101377143201E-2</v>
      </c>
      <c r="Y477" s="14">
        <v>3.2178616904749997E-2</v>
      </c>
      <c r="Z477" s="14">
        <v>3.2405763780084203E-2</v>
      </c>
      <c r="AA477" s="14">
        <v>2.8849527943308199E-2</v>
      </c>
      <c r="AB477" s="14">
        <v>2.9100980909075098E-2</v>
      </c>
      <c r="AC477" s="14">
        <v>1.30119308339651E-2</v>
      </c>
      <c r="AD477" s="14">
        <v>0</v>
      </c>
      <c r="AE477" s="14"/>
      <c r="AF477" s="14">
        <v>2.6188086592749401E-2</v>
      </c>
      <c r="AG477" s="14">
        <v>4.2647476541103999E-2</v>
      </c>
      <c r="AH477" s="14">
        <v>1.6319874653399499E-2</v>
      </c>
      <c r="AI477" s="14">
        <v>4.1660981906221799E-2</v>
      </c>
      <c r="AJ477" s="14">
        <v>4.3092850628632898E-2</v>
      </c>
      <c r="AK477" s="14"/>
      <c r="AL477" s="14">
        <v>3.0590604613658898E-2</v>
      </c>
      <c r="AM477" s="14">
        <v>4.52598084007199E-2</v>
      </c>
      <c r="AN477" s="14">
        <v>1.7161946179492901E-2</v>
      </c>
      <c r="AO477" s="14"/>
      <c r="AP477" s="14">
        <v>3.3493759367835003E-2</v>
      </c>
      <c r="AQ477" s="14">
        <v>2.93758831484284E-2</v>
      </c>
      <c r="AR477" s="14"/>
      <c r="AS477" s="14">
        <v>3.78104459823655E-2</v>
      </c>
      <c r="AT477" s="14">
        <v>2.0166150266311501E-2</v>
      </c>
      <c r="AU477" s="14"/>
      <c r="AV477" s="14">
        <v>4.3994478916348001E-2</v>
      </c>
      <c r="AW477" s="14">
        <v>2.6318852858956899E-2</v>
      </c>
      <c r="AX477" s="14"/>
      <c r="AY477" s="14">
        <v>3.6688970399755799E-2</v>
      </c>
      <c r="AZ477" s="14">
        <v>1.43321304782072E-2</v>
      </c>
      <c r="BA477" s="14"/>
      <c r="BB477" s="14">
        <v>3.0794331005877501E-2</v>
      </c>
      <c r="BC477" s="14">
        <v>2.8655794162479199E-2</v>
      </c>
    </row>
    <row r="478" spans="2:55" x14ac:dyDescent="0.35">
      <c r="B478" t="s">
        <v>76</v>
      </c>
      <c r="C478" s="14">
        <v>3.9630641654339299E-2</v>
      </c>
      <c r="D478" s="14">
        <v>3.1170213998566999E-2</v>
      </c>
      <c r="E478" s="14">
        <v>4.7022003523127097E-2</v>
      </c>
      <c r="F478" s="14"/>
      <c r="G478" s="14">
        <v>7.3776211379444206E-2</v>
      </c>
      <c r="H478" s="14">
        <v>6.6706009786238599E-2</v>
      </c>
      <c r="I478" s="14">
        <v>4.9723350939559603E-2</v>
      </c>
      <c r="J478" s="14">
        <v>2.1044761343741399E-2</v>
      </c>
      <c r="K478" s="14">
        <v>5.0369999636111799E-3</v>
      </c>
      <c r="L478" s="14">
        <v>2.4984152820051099E-2</v>
      </c>
      <c r="M478" s="14"/>
      <c r="N478" s="14">
        <v>3.6726557909175603E-2</v>
      </c>
      <c r="O478" s="14">
        <v>4.7314195470889601E-2</v>
      </c>
      <c r="P478" s="14">
        <v>4.0923503670472802E-2</v>
      </c>
      <c r="Q478" s="14">
        <v>3.3955684165381902E-2</v>
      </c>
      <c r="R478" s="14"/>
      <c r="S478" s="14">
        <v>5.60359397658634E-2</v>
      </c>
      <c r="T478" s="14">
        <v>2.8987801295376099E-2</v>
      </c>
      <c r="U478" s="14">
        <v>4.7276901812753798E-2</v>
      </c>
      <c r="V478" s="14">
        <v>1.5390927508921E-2</v>
      </c>
      <c r="W478" s="14">
        <v>2.6123116123975099E-2</v>
      </c>
      <c r="X478" s="14">
        <v>6.9358497707369196E-2</v>
      </c>
      <c r="Y478" s="14">
        <v>2.53097759419126E-2</v>
      </c>
      <c r="Z478" s="14">
        <v>3.4052321578918701E-2</v>
      </c>
      <c r="AA478" s="14">
        <v>5.5260126675716198E-2</v>
      </c>
      <c r="AB478" s="14">
        <v>3.0744508528411801E-2</v>
      </c>
      <c r="AC478" s="14">
        <v>3.3266989909706897E-2</v>
      </c>
      <c r="AD478" s="14">
        <v>2.9526138250357301E-2</v>
      </c>
      <c r="AE478" s="14"/>
      <c r="AF478" s="14">
        <v>3.29173896544874E-2</v>
      </c>
      <c r="AG478" s="14">
        <v>4.3652229807920398E-2</v>
      </c>
      <c r="AH478" s="14">
        <v>2.5598848509852501E-2</v>
      </c>
      <c r="AI478" s="14">
        <v>3.9549332807262298E-2</v>
      </c>
      <c r="AJ478" s="14">
        <v>7.74758183132572E-2</v>
      </c>
      <c r="AK478" s="14"/>
      <c r="AL478" s="14">
        <v>3.9771379766558798E-2</v>
      </c>
      <c r="AM478" s="14">
        <v>3.7373136933541599E-2</v>
      </c>
      <c r="AN478" s="14">
        <v>4.1603384857737701E-2</v>
      </c>
      <c r="AO478" s="14"/>
      <c r="AP478" s="14">
        <v>3.1679778309586903E-2</v>
      </c>
      <c r="AQ478" s="14">
        <v>4.6562580161752E-2</v>
      </c>
      <c r="AR478" s="14"/>
      <c r="AS478" s="14">
        <v>3.8636247555264999E-2</v>
      </c>
      <c r="AT478" s="14">
        <v>4.23781959288968E-2</v>
      </c>
      <c r="AU478" s="14"/>
      <c r="AV478" s="14">
        <v>4.6713069733743201E-2</v>
      </c>
      <c r="AW478" s="14">
        <v>3.4675392299538699E-2</v>
      </c>
      <c r="AX478" s="14"/>
      <c r="AY478" s="14">
        <v>4.4473491243086402E-2</v>
      </c>
      <c r="AZ478" s="14">
        <v>4.1253929904650301E-2</v>
      </c>
      <c r="BA478" s="14"/>
      <c r="BB478" s="14">
        <v>3.7908057139204303E-2</v>
      </c>
      <c r="BC478" s="14">
        <v>5.1904995286013597E-2</v>
      </c>
    </row>
    <row r="479" spans="2:55" x14ac:dyDescent="0.35">
      <c r="B479" t="s">
        <v>77</v>
      </c>
      <c r="C479" s="14">
        <v>2.4518802858588099E-2</v>
      </c>
      <c r="D479" s="14">
        <v>2.27757817083785E-2</v>
      </c>
      <c r="E479" s="14">
        <v>2.6292977521423001E-2</v>
      </c>
      <c r="F479" s="14"/>
      <c r="G479" s="14">
        <v>4.2023839562885003E-2</v>
      </c>
      <c r="H479" s="14">
        <v>2.54849577236652E-2</v>
      </c>
      <c r="I479" s="14">
        <v>3.1376030964651497E-2</v>
      </c>
      <c r="J479" s="14">
        <v>1.5541466214609599E-2</v>
      </c>
      <c r="K479" s="14">
        <v>3.0634174614454501E-2</v>
      </c>
      <c r="L479" s="14">
        <v>9.7640891446510898E-3</v>
      </c>
      <c r="M479" s="14"/>
      <c r="N479" s="14">
        <v>2.2948672788524301E-2</v>
      </c>
      <c r="O479" s="14">
        <v>2.3490371681746999E-2</v>
      </c>
      <c r="P479" s="14">
        <v>2.9201413443427599E-2</v>
      </c>
      <c r="Q479" s="14">
        <v>2.3363358457927599E-2</v>
      </c>
      <c r="R479" s="14"/>
      <c r="S479" s="14">
        <v>2.5866555230315901E-2</v>
      </c>
      <c r="T479" s="14">
        <v>3.4468503152764798E-3</v>
      </c>
      <c r="U479" s="14">
        <v>2.55539143252448E-2</v>
      </c>
      <c r="V479" s="14">
        <v>3.9357311352682098E-2</v>
      </c>
      <c r="W479" s="14">
        <v>2.0212819125731401E-2</v>
      </c>
      <c r="X479" s="14">
        <v>4.8649087752071904E-3</v>
      </c>
      <c r="Y479" s="14">
        <v>2.73913188130731E-2</v>
      </c>
      <c r="Z479" s="14">
        <v>2.1063024458223199E-2</v>
      </c>
      <c r="AA479" s="14">
        <v>1.9049527229658601E-2</v>
      </c>
      <c r="AB479" s="14">
        <v>3.6518384377634001E-2</v>
      </c>
      <c r="AC479" s="14">
        <v>3.05266304444415E-2</v>
      </c>
      <c r="AD479" s="14">
        <v>0.10162623503792401</v>
      </c>
      <c r="AE479" s="14"/>
      <c r="AF479" s="14">
        <v>1.35015160271937E-2</v>
      </c>
      <c r="AG479" s="14">
        <v>3.6543117306658199E-2</v>
      </c>
      <c r="AH479" s="14">
        <v>6.7304234072088102E-3</v>
      </c>
      <c r="AI479" s="14">
        <v>1.6749202371008898E-2</v>
      </c>
      <c r="AJ479" s="14">
        <v>8.17411363594088E-3</v>
      </c>
      <c r="AK479" s="14"/>
      <c r="AL479" s="14">
        <v>2.3253298034841E-2</v>
      </c>
      <c r="AM479" s="14">
        <v>4.8649869701386003E-2</v>
      </c>
      <c r="AN479" s="14">
        <v>0</v>
      </c>
      <c r="AO479" s="14"/>
      <c r="AP479" s="14">
        <v>2.55951300392467E-2</v>
      </c>
      <c r="AQ479" s="14">
        <v>2.33360569262131E-2</v>
      </c>
      <c r="AR479" s="14"/>
      <c r="AS479" s="14">
        <v>2.2241705461635501E-2</v>
      </c>
      <c r="AT479" s="14">
        <v>2.4793499187247901E-2</v>
      </c>
      <c r="AU479" s="14"/>
      <c r="AV479" s="14">
        <v>3.0395057151492301E-2</v>
      </c>
      <c r="AW479" s="14">
        <v>2.22414856525294E-2</v>
      </c>
      <c r="AX479" s="14"/>
      <c r="AY479" s="14">
        <v>2.1407741825057801E-2</v>
      </c>
      <c r="AZ479" s="14">
        <v>2.78284462388203E-2</v>
      </c>
      <c r="BA479" s="14"/>
      <c r="BB479" s="14">
        <v>2.12479251979985E-2</v>
      </c>
      <c r="BC479" s="14">
        <v>2.9314497485152798E-2</v>
      </c>
    </row>
    <row r="480" spans="2:55" x14ac:dyDescent="0.35">
      <c r="B480" t="s">
        <v>78</v>
      </c>
      <c r="C480" s="14">
        <v>0.11554767165902199</v>
      </c>
      <c r="D480" s="14">
        <v>9.5094684052628595E-2</v>
      </c>
      <c r="E480" s="14">
        <v>0.13585953045791099</v>
      </c>
      <c r="F480" s="14"/>
      <c r="G480" s="14">
        <v>0.105536243017675</v>
      </c>
      <c r="H480" s="14">
        <v>0.14017588878444401</v>
      </c>
      <c r="I480" s="14">
        <v>0.15040284813098301</v>
      </c>
      <c r="J480" s="14">
        <v>0.15363323764461601</v>
      </c>
      <c r="K480" s="14">
        <v>8.63734265655383E-2</v>
      </c>
      <c r="L480" s="14">
        <v>6.2251775487574899E-2</v>
      </c>
      <c r="M480" s="14"/>
      <c r="N480" s="14">
        <v>0.107515282205411</v>
      </c>
      <c r="O480" s="14">
        <v>9.7456773700616103E-2</v>
      </c>
      <c r="P480" s="14">
        <v>0.118984253410504</v>
      </c>
      <c r="Q480" s="14">
        <v>0.140928086486136</v>
      </c>
      <c r="R480" s="14"/>
      <c r="S480" s="14">
        <v>9.44345970625034E-2</v>
      </c>
      <c r="T480" s="14">
        <v>0.11337407492861699</v>
      </c>
      <c r="U480" s="14">
        <v>0.10589992425967901</v>
      </c>
      <c r="V480" s="14">
        <v>0.12795948610018101</v>
      </c>
      <c r="W480" s="14">
        <v>0.11503343503206501</v>
      </c>
      <c r="X480" s="14">
        <v>9.3581896362266007E-2</v>
      </c>
      <c r="Y480" s="14">
        <v>0.114620596030235</v>
      </c>
      <c r="Z480" s="14">
        <v>0.15104902806384399</v>
      </c>
      <c r="AA480" s="14">
        <v>0.133284821012984</v>
      </c>
      <c r="AB480" s="14">
        <v>0.15545770274654699</v>
      </c>
      <c r="AC480" s="14">
        <v>9.8036824036341799E-2</v>
      </c>
      <c r="AD480" s="14">
        <v>7.8801029988173205E-2</v>
      </c>
      <c r="AE480" s="14"/>
      <c r="AF480" s="14">
        <v>9.3461413902065194E-2</v>
      </c>
      <c r="AG480" s="14">
        <v>0.10165071577731501</v>
      </c>
      <c r="AH480" s="14">
        <v>0.134172376050366</v>
      </c>
      <c r="AI480" s="14">
        <v>9.5019836178682801E-2</v>
      </c>
      <c r="AJ480" s="14">
        <v>0.15283557091529201</v>
      </c>
      <c r="AK480" s="14"/>
      <c r="AL480" s="14">
        <v>0.123967536427727</v>
      </c>
      <c r="AM480" s="14">
        <v>8.7989888604576502E-2</v>
      </c>
      <c r="AN480" s="14">
        <v>4.3354890662680397E-2</v>
      </c>
      <c r="AO480" s="14"/>
      <c r="AP480" s="14">
        <v>0.115887070203863</v>
      </c>
      <c r="AQ480" s="14">
        <v>0.11721462876811301</v>
      </c>
      <c r="AR480" s="14"/>
      <c r="AS480" s="14">
        <v>0.12594842875881701</v>
      </c>
      <c r="AT480" s="14">
        <v>0.101152726938608</v>
      </c>
      <c r="AU480" s="14"/>
      <c r="AV480" s="14">
        <v>7.6451722106467598E-2</v>
      </c>
      <c r="AW480" s="14">
        <v>0.12743115839581501</v>
      </c>
      <c r="AX480" s="14"/>
      <c r="AY480" s="14">
        <v>0.110052161541875</v>
      </c>
      <c r="AZ480" s="14">
        <v>0.14787993830114701</v>
      </c>
      <c r="BA480" s="14"/>
      <c r="BB480" s="14">
        <v>0.11241754816227401</v>
      </c>
      <c r="BC480" s="14">
        <v>0.13093517370274099</v>
      </c>
    </row>
    <row r="481" spans="2:55" x14ac:dyDescent="0.35">
      <c r="B481" t="s">
        <v>276</v>
      </c>
      <c r="C481" s="14">
        <v>0.49036909627849801</v>
      </c>
      <c r="D481" s="14">
        <v>0.47441530329264803</v>
      </c>
      <c r="E481" s="14">
        <v>0.50645148632973702</v>
      </c>
      <c r="F481" s="14"/>
      <c r="G481" s="14">
        <v>0.15597516735095299</v>
      </c>
      <c r="H481" s="14">
        <v>0.21792204077344901</v>
      </c>
      <c r="I481" s="14">
        <v>0.35385002902523</v>
      </c>
      <c r="J481" s="14">
        <v>0.57364326899206997</v>
      </c>
      <c r="K481" s="14">
        <v>0.75898369823374801</v>
      </c>
      <c r="L481" s="14">
        <v>0.79782223498400096</v>
      </c>
      <c r="M481" s="14"/>
      <c r="N481" s="14">
        <v>0.40814219052165202</v>
      </c>
      <c r="O481" s="14">
        <v>0.468871474290526</v>
      </c>
      <c r="P481" s="14">
        <v>0.48456785341048703</v>
      </c>
      <c r="Q481" s="14">
        <v>0.60659367676531295</v>
      </c>
      <c r="R481" s="14"/>
      <c r="S481" s="14">
        <v>0.27997202040987701</v>
      </c>
      <c r="T481" s="14">
        <v>0.63636461650467702</v>
      </c>
      <c r="U481" s="14">
        <v>0.58581393748077304</v>
      </c>
      <c r="V481" s="14">
        <v>0.52542646787761604</v>
      </c>
      <c r="W481" s="14">
        <v>0.48430684096229798</v>
      </c>
      <c r="X481" s="14">
        <v>0.44450066684523498</v>
      </c>
      <c r="Y481" s="14">
        <v>0.57035510234950804</v>
      </c>
      <c r="Z481" s="14">
        <v>0.50461949222928204</v>
      </c>
      <c r="AA481" s="14">
        <v>0.37049119714575501</v>
      </c>
      <c r="AB481" s="14">
        <v>0.46448621725539702</v>
      </c>
      <c r="AC481" s="14">
        <v>0.681911518842785</v>
      </c>
      <c r="AD481" s="14">
        <v>0.59568506012488298</v>
      </c>
      <c r="AE481" s="14"/>
      <c r="AF481" s="14">
        <v>0.52774445851767604</v>
      </c>
      <c r="AG481" s="14">
        <v>0.406705838180065</v>
      </c>
      <c r="AH481" s="14">
        <v>0.58347128897594702</v>
      </c>
      <c r="AI481" s="14">
        <v>0.54033657423901504</v>
      </c>
      <c r="AJ481" s="14">
        <v>0.35399048308402797</v>
      </c>
      <c r="AK481" s="14"/>
      <c r="AL481" s="14">
        <v>0.51126650838626397</v>
      </c>
      <c r="AM481" s="14">
        <v>0.18085878185940499</v>
      </c>
      <c r="AN481" s="14">
        <v>0.73782712999926303</v>
      </c>
      <c r="AO481" s="14"/>
      <c r="AP481" s="14">
        <v>0.486874192246111</v>
      </c>
      <c r="AQ481" s="14">
        <v>0.49527072162073799</v>
      </c>
      <c r="AR481" s="14"/>
      <c r="AS481" s="14">
        <v>0.43394726743698298</v>
      </c>
      <c r="AT481" s="14">
        <v>0.578536687295653</v>
      </c>
      <c r="AU481" s="14"/>
      <c r="AV481" s="14">
        <v>0.27725141590779701</v>
      </c>
      <c r="AW481" s="14">
        <v>0.568420302846249</v>
      </c>
      <c r="AX481" s="14"/>
      <c r="AY481" s="14">
        <v>0.43866081328127698</v>
      </c>
      <c r="AZ481" s="14">
        <v>0.64216399428789905</v>
      </c>
      <c r="BA481" s="14"/>
      <c r="BB481" s="14">
        <v>0.47462301202169199</v>
      </c>
      <c r="BC481" s="14">
        <v>0.52728216798608396</v>
      </c>
    </row>
    <row r="482" spans="2:55" x14ac:dyDescent="0.35">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c r="BA482" s="14"/>
      <c r="BB482" s="14"/>
      <c r="BC482" s="14"/>
    </row>
    <row r="483" spans="2:55" x14ac:dyDescent="0.35">
      <c r="B483" s="6" t="s">
        <v>289</v>
      </c>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c r="AQ483" s="14"/>
      <c r="AR483" s="14"/>
      <c r="AS483" s="14"/>
      <c r="AT483" s="14"/>
      <c r="AU483" s="14"/>
      <c r="AV483" s="14"/>
      <c r="AW483" s="14"/>
      <c r="AX483" s="14"/>
      <c r="AY483" s="14"/>
      <c r="AZ483" s="14"/>
      <c r="BA483" s="14"/>
      <c r="BB483" s="14"/>
      <c r="BC483" s="14"/>
    </row>
    <row r="484" spans="2:55" x14ac:dyDescent="0.35">
      <c r="B484" s="21" t="s">
        <v>82</v>
      </c>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c r="AN484" s="14"/>
      <c r="AO484" s="14"/>
      <c r="AP484" s="14"/>
      <c r="AQ484" s="14"/>
      <c r="AR484" s="14"/>
      <c r="AS484" s="14"/>
      <c r="AT484" s="14"/>
      <c r="AU484" s="14"/>
      <c r="AV484" s="14"/>
      <c r="AW484" s="14"/>
      <c r="AX484" s="14"/>
      <c r="AY484" s="14"/>
      <c r="AZ484" s="14"/>
      <c r="BA484" s="14"/>
      <c r="BB484" s="14"/>
      <c r="BC484" s="14"/>
    </row>
    <row r="485" spans="2:55" x14ac:dyDescent="0.35">
      <c r="B485" t="s">
        <v>71</v>
      </c>
      <c r="C485" s="14">
        <v>5.4387899267191696E-3</v>
      </c>
      <c r="D485" s="14">
        <v>6.56925876705772E-3</v>
      </c>
      <c r="E485" s="14">
        <v>4.3509247224995202E-3</v>
      </c>
      <c r="F485" s="14"/>
      <c r="G485" s="14">
        <v>1.9843511086151198E-2</v>
      </c>
      <c r="H485" s="14">
        <v>4.9202848408549001E-3</v>
      </c>
      <c r="I485" s="14">
        <v>1.08504608207051E-2</v>
      </c>
      <c r="J485" s="14">
        <v>0</v>
      </c>
      <c r="K485" s="14">
        <v>0</v>
      </c>
      <c r="L485" s="14">
        <v>0</v>
      </c>
      <c r="M485" s="14"/>
      <c r="N485" s="14">
        <v>8.5083818490457406E-3</v>
      </c>
      <c r="O485" s="14">
        <v>1.75778767887809E-3</v>
      </c>
      <c r="P485" s="14">
        <v>9.2836548681609204E-3</v>
      </c>
      <c r="Q485" s="14">
        <v>2.6171211740097901E-3</v>
      </c>
      <c r="R485" s="14"/>
      <c r="S485" s="14">
        <v>0</v>
      </c>
      <c r="T485" s="14">
        <v>6.7550804838427802E-3</v>
      </c>
      <c r="U485" s="14">
        <v>0</v>
      </c>
      <c r="V485" s="14">
        <v>5.1502852110611097E-3</v>
      </c>
      <c r="W485" s="14">
        <v>9.0083738770243092E-3</v>
      </c>
      <c r="X485" s="14">
        <v>4.3053084230555098E-3</v>
      </c>
      <c r="Y485" s="14">
        <v>4.719543901E-3</v>
      </c>
      <c r="Z485" s="14">
        <v>2.5953772647260901E-2</v>
      </c>
      <c r="AA485" s="14">
        <v>9.1430239953206194E-3</v>
      </c>
      <c r="AB485" s="14">
        <v>7.2721563256434498E-3</v>
      </c>
      <c r="AC485" s="14">
        <v>0</v>
      </c>
      <c r="AD485" s="14">
        <v>0</v>
      </c>
      <c r="AE485" s="14"/>
      <c r="AF485" s="14">
        <v>1.8827438633850101E-3</v>
      </c>
      <c r="AG485" s="14">
        <v>1.12636706892793E-2</v>
      </c>
      <c r="AH485" s="14">
        <v>6.4561049628918104E-3</v>
      </c>
      <c r="AI485" s="14">
        <v>0</v>
      </c>
      <c r="AJ485" s="14">
        <v>0</v>
      </c>
      <c r="AK485" s="14"/>
      <c r="AL485" s="14">
        <v>1.7475994626544699E-3</v>
      </c>
      <c r="AM485" s="14">
        <v>3.84799709708658E-2</v>
      </c>
      <c r="AN485" s="14">
        <v>0</v>
      </c>
      <c r="AO485" s="14"/>
      <c r="AP485" s="14">
        <v>5.0959602108402897E-3</v>
      </c>
      <c r="AQ485" s="14">
        <v>3.94705027357177E-3</v>
      </c>
      <c r="AR485" s="14"/>
      <c r="AS485" s="14">
        <v>6.9595731283239003E-3</v>
      </c>
      <c r="AT485" s="14">
        <v>2.0889891537428599E-3</v>
      </c>
      <c r="AU485" s="14"/>
      <c r="AV485" s="14">
        <v>1.7677200123748599E-2</v>
      </c>
      <c r="AW485" s="14">
        <v>8.8682407747294996E-4</v>
      </c>
      <c r="AX485" s="14"/>
      <c r="AY485" s="14">
        <v>7.6064401009613902E-3</v>
      </c>
      <c r="AZ485" s="14">
        <v>0</v>
      </c>
      <c r="BA485" s="14"/>
      <c r="BB485" s="14">
        <v>7.1796869023226699E-3</v>
      </c>
      <c r="BC485" s="14">
        <v>0</v>
      </c>
    </row>
    <row r="486" spans="2:55" x14ac:dyDescent="0.35">
      <c r="B486" t="s">
        <v>72</v>
      </c>
      <c r="C486" s="14">
        <v>1.5359043783873001E-2</v>
      </c>
      <c r="D486" s="14">
        <v>2.50537882320012E-2</v>
      </c>
      <c r="E486" s="14">
        <v>5.9375918943121199E-3</v>
      </c>
      <c r="F486" s="14"/>
      <c r="G486" s="14">
        <v>4.0615044263245997E-2</v>
      </c>
      <c r="H486" s="14">
        <v>4.1176553991797399E-2</v>
      </c>
      <c r="I486" s="14">
        <v>1.32321977403924E-2</v>
      </c>
      <c r="J486" s="14">
        <v>2.5038291253589701E-3</v>
      </c>
      <c r="K486" s="14">
        <v>0</v>
      </c>
      <c r="L486" s="14">
        <v>0</v>
      </c>
      <c r="M486" s="14"/>
      <c r="N486" s="14">
        <v>1.7409099961600099E-2</v>
      </c>
      <c r="O486" s="14">
        <v>1.61992285230479E-2</v>
      </c>
      <c r="P486" s="14">
        <v>1.8712346177443499E-2</v>
      </c>
      <c r="Q486" s="14">
        <v>9.4478696170399896E-3</v>
      </c>
      <c r="R486" s="14"/>
      <c r="S486" s="14">
        <v>2.1947633818170099E-2</v>
      </c>
      <c r="T486" s="14">
        <v>0</v>
      </c>
      <c r="U486" s="14">
        <v>1.07666316737375E-2</v>
      </c>
      <c r="V486" s="14">
        <v>1.01781285820503E-2</v>
      </c>
      <c r="W486" s="14">
        <v>3.7349799364028297E-2</v>
      </c>
      <c r="X486" s="14">
        <v>2.1667573132239701E-2</v>
      </c>
      <c r="Y486" s="14">
        <v>6.1914435271447797E-3</v>
      </c>
      <c r="Z486" s="14">
        <v>1.4261568294364899E-2</v>
      </c>
      <c r="AA486" s="14">
        <v>2.2530099508851001E-2</v>
      </c>
      <c r="AB486" s="14">
        <v>7.0326736793943903E-3</v>
      </c>
      <c r="AC486" s="14">
        <v>9.8894057429865703E-3</v>
      </c>
      <c r="AD486" s="14">
        <v>4.2148180170998098E-2</v>
      </c>
      <c r="AE486" s="14"/>
      <c r="AF486" s="14">
        <v>1.020845855631E-2</v>
      </c>
      <c r="AG486" s="14">
        <v>3.1019655056156802E-2</v>
      </c>
      <c r="AH486" s="14">
        <v>1.06539708535475E-2</v>
      </c>
      <c r="AI486" s="14">
        <v>1.47122742283329E-2</v>
      </c>
      <c r="AJ486" s="14">
        <v>0</v>
      </c>
      <c r="AK486" s="14"/>
      <c r="AL486" s="14">
        <v>1.12960669218656E-2</v>
      </c>
      <c r="AM486" s="14">
        <v>5.7025092247812798E-2</v>
      </c>
      <c r="AN486" s="14">
        <v>0</v>
      </c>
      <c r="AO486" s="14"/>
      <c r="AP486" s="14">
        <v>1.5837048862126502E-2</v>
      </c>
      <c r="AQ486" s="14">
        <v>1.43975979327082E-2</v>
      </c>
      <c r="AR486" s="14"/>
      <c r="AS486" s="14">
        <v>1.6548183833804998E-2</v>
      </c>
      <c r="AT486" s="14">
        <v>1.14129227501333E-2</v>
      </c>
      <c r="AU486" s="14"/>
      <c r="AV486" s="14">
        <v>3.0550978454928601E-2</v>
      </c>
      <c r="AW486" s="14">
        <v>1.09988527241833E-2</v>
      </c>
      <c r="AX486" s="14"/>
      <c r="AY486" s="14">
        <v>1.9460002117411002E-2</v>
      </c>
      <c r="AZ486" s="14">
        <v>1.01129815374582E-2</v>
      </c>
      <c r="BA486" s="14"/>
      <c r="BB486" s="14">
        <v>1.9415189482079601E-2</v>
      </c>
      <c r="BC486" s="14">
        <v>7.8178541301389508E-3</v>
      </c>
    </row>
    <row r="487" spans="2:55" x14ac:dyDescent="0.35">
      <c r="B487" t="s">
        <v>73</v>
      </c>
      <c r="C487" s="14">
        <v>2.4087195621564399E-2</v>
      </c>
      <c r="D487" s="14">
        <v>2.9257801404156701E-2</v>
      </c>
      <c r="E487" s="14">
        <v>1.9109130575854699E-2</v>
      </c>
      <c r="F487" s="14"/>
      <c r="G487" s="14">
        <v>5.5796433947088497E-2</v>
      </c>
      <c r="H487" s="14">
        <v>4.0040937486825801E-2</v>
      </c>
      <c r="I487" s="14">
        <v>4.1404699236509503E-2</v>
      </c>
      <c r="J487" s="14">
        <v>4.73821294356343E-3</v>
      </c>
      <c r="K487" s="14">
        <v>8.2892295904487493E-3</v>
      </c>
      <c r="L487" s="14">
        <v>2.29193451091302E-3</v>
      </c>
      <c r="M487" s="14"/>
      <c r="N487" s="14">
        <v>3.9123735630254397E-2</v>
      </c>
      <c r="O487" s="14">
        <v>1.9843335266147899E-2</v>
      </c>
      <c r="P487" s="14">
        <v>1.7863342917329501E-2</v>
      </c>
      <c r="Q487" s="14">
        <v>1.7928128859978399E-2</v>
      </c>
      <c r="R487" s="14"/>
      <c r="S487" s="14">
        <v>3.7041756404910899E-2</v>
      </c>
      <c r="T487" s="14">
        <v>7.4879504240447899E-3</v>
      </c>
      <c r="U487" s="14">
        <v>1.8911765220687899E-2</v>
      </c>
      <c r="V487" s="14">
        <v>1.28153670527481E-2</v>
      </c>
      <c r="W487" s="14">
        <v>3.5011058754237802E-2</v>
      </c>
      <c r="X487" s="14">
        <v>1.49487254754449E-2</v>
      </c>
      <c r="Y487" s="14">
        <v>2.89751556649342E-2</v>
      </c>
      <c r="Z487" s="14">
        <v>2.2309116515024201E-2</v>
      </c>
      <c r="AA487" s="14">
        <v>3.7489381871404499E-2</v>
      </c>
      <c r="AB487" s="14">
        <v>2.5077172052408801E-2</v>
      </c>
      <c r="AC487" s="14">
        <v>0</v>
      </c>
      <c r="AD487" s="14">
        <v>6.2104624101612597E-2</v>
      </c>
      <c r="AE487" s="14"/>
      <c r="AF487" s="14">
        <v>1.52177934771135E-2</v>
      </c>
      <c r="AG487" s="14">
        <v>3.2523409721963603E-2</v>
      </c>
      <c r="AH487" s="14">
        <v>1.9604641333643501E-2</v>
      </c>
      <c r="AI487" s="14">
        <v>3.0863429421629798E-2</v>
      </c>
      <c r="AJ487" s="14">
        <v>3.2129295681238901E-2</v>
      </c>
      <c r="AK487" s="14"/>
      <c r="AL487" s="14">
        <v>1.53726779870951E-2</v>
      </c>
      <c r="AM487" s="14">
        <v>9.7939206836272899E-2</v>
      </c>
      <c r="AN487" s="14">
        <v>1.85983833570692E-2</v>
      </c>
      <c r="AO487" s="14"/>
      <c r="AP487" s="14">
        <v>2.60649112386168E-2</v>
      </c>
      <c r="AQ487" s="14">
        <v>2.31700697075225E-2</v>
      </c>
      <c r="AR487" s="14"/>
      <c r="AS487" s="14">
        <v>2.15321328047961E-2</v>
      </c>
      <c r="AT487" s="14">
        <v>2.7989276470973601E-2</v>
      </c>
      <c r="AU487" s="14"/>
      <c r="AV487" s="14">
        <v>4.3995935377785102E-2</v>
      </c>
      <c r="AW487" s="14">
        <v>1.5769597457441501E-2</v>
      </c>
      <c r="AX487" s="14"/>
      <c r="AY487" s="14">
        <v>2.9233636926155E-2</v>
      </c>
      <c r="AZ487" s="14">
        <v>9.5846412944857705E-3</v>
      </c>
      <c r="BA487" s="14"/>
      <c r="BB487" s="14">
        <v>2.6929069867532799E-2</v>
      </c>
      <c r="BC487" s="14">
        <v>2.46139107127764E-2</v>
      </c>
    </row>
    <row r="488" spans="2:55" x14ac:dyDescent="0.35">
      <c r="B488" t="s">
        <v>74</v>
      </c>
      <c r="C488" s="14">
        <v>3.4956673005342498E-2</v>
      </c>
      <c r="D488" s="14">
        <v>4.2941872896010702E-2</v>
      </c>
      <c r="E488" s="14">
        <v>2.7262223199631699E-2</v>
      </c>
      <c r="F488" s="14"/>
      <c r="G488" s="14">
        <v>8.2288751657915105E-2</v>
      </c>
      <c r="H488" s="14">
        <v>8.8546748776781897E-2</v>
      </c>
      <c r="I488" s="14">
        <v>3.6099128467421901E-2</v>
      </c>
      <c r="J488" s="14">
        <v>6.8024901547500899E-3</v>
      </c>
      <c r="K488" s="14">
        <v>7.7291652763619304E-3</v>
      </c>
      <c r="L488" s="14">
        <v>0</v>
      </c>
      <c r="M488" s="14"/>
      <c r="N488" s="14">
        <v>4.7786666009870298E-2</v>
      </c>
      <c r="O488" s="14">
        <v>3.01391522620706E-2</v>
      </c>
      <c r="P488" s="14">
        <v>3.1567015332179899E-2</v>
      </c>
      <c r="Q488" s="14">
        <v>2.93720458300579E-2</v>
      </c>
      <c r="R488" s="14"/>
      <c r="S488" s="14">
        <v>8.7286214728599099E-2</v>
      </c>
      <c r="T488" s="14">
        <v>1.38401215057719E-2</v>
      </c>
      <c r="U488" s="14">
        <v>1.9066626830424298E-2</v>
      </c>
      <c r="V488" s="14">
        <v>2.1580824829263399E-2</v>
      </c>
      <c r="W488" s="14">
        <v>3.3787397204625098E-2</v>
      </c>
      <c r="X488" s="14">
        <v>2.6359834710784E-2</v>
      </c>
      <c r="Y488" s="14">
        <v>1.94991601373793E-2</v>
      </c>
      <c r="Z488" s="14">
        <v>2.46675184684918E-2</v>
      </c>
      <c r="AA488" s="14">
        <v>4.6735778970332501E-2</v>
      </c>
      <c r="AB488" s="14">
        <v>4.2393457213371802E-2</v>
      </c>
      <c r="AC488" s="14">
        <v>2.4788744429500999E-2</v>
      </c>
      <c r="AD488" s="14">
        <v>0</v>
      </c>
      <c r="AE488" s="14"/>
      <c r="AF488" s="14">
        <v>4.0683478407041201E-2</v>
      </c>
      <c r="AG488" s="14">
        <v>4.5581760629329199E-2</v>
      </c>
      <c r="AH488" s="14">
        <v>3.1561894284352202E-2</v>
      </c>
      <c r="AI488" s="14">
        <v>2.53613746013008E-2</v>
      </c>
      <c r="AJ488" s="14">
        <v>1.6651769797720799E-2</v>
      </c>
      <c r="AK488" s="14"/>
      <c r="AL488" s="14">
        <v>2.3602084435269999E-2</v>
      </c>
      <c r="AM488" s="14">
        <v>0.14689633059037599</v>
      </c>
      <c r="AN488" s="14">
        <v>0</v>
      </c>
      <c r="AO488" s="14"/>
      <c r="AP488" s="14">
        <v>3.7569240070147697E-2</v>
      </c>
      <c r="AQ488" s="14">
        <v>2.8139610708934601E-2</v>
      </c>
      <c r="AR488" s="14"/>
      <c r="AS488" s="14">
        <v>4.16961017163055E-2</v>
      </c>
      <c r="AT488" s="14">
        <v>2.0116723671746901E-2</v>
      </c>
      <c r="AU488" s="14"/>
      <c r="AV488" s="14">
        <v>8.1779314102817094E-2</v>
      </c>
      <c r="AW488" s="14">
        <v>1.7924765669427901E-2</v>
      </c>
      <c r="AX488" s="14"/>
      <c r="AY488" s="14">
        <v>3.9229884602452303E-2</v>
      </c>
      <c r="AZ488" s="14">
        <v>1.2611000763695699E-2</v>
      </c>
      <c r="BA488" s="14"/>
      <c r="BB488" s="14">
        <v>3.3137259252758497E-2</v>
      </c>
      <c r="BC488" s="14">
        <v>1.27117259512072E-2</v>
      </c>
    </row>
    <row r="489" spans="2:55" x14ac:dyDescent="0.35">
      <c r="B489" t="s">
        <v>75</v>
      </c>
      <c r="C489" s="14">
        <v>2.1685621380636001E-2</v>
      </c>
      <c r="D489" s="14">
        <v>3.1198932506560799E-2</v>
      </c>
      <c r="E489" s="14">
        <v>1.24599540779979E-2</v>
      </c>
      <c r="F489" s="14"/>
      <c r="G489" s="14">
        <v>4.6189018735097703E-2</v>
      </c>
      <c r="H489" s="14">
        <v>3.8216734953143497E-2</v>
      </c>
      <c r="I489" s="14">
        <v>2.95879860604806E-2</v>
      </c>
      <c r="J489" s="14">
        <v>1.15648764486465E-2</v>
      </c>
      <c r="K489" s="14">
        <v>8.2966807612265998E-3</v>
      </c>
      <c r="L489" s="14">
        <v>2.7223410193017599E-3</v>
      </c>
      <c r="M489" s="14"/>
      <c r="N489" s="14">
        <v>2.7737736089991499E-2</v>
      </c>
      <c r="O489" s="14">
        <v>2.4143957799992299E-2</v>
      </c>
      <c r="P489" s="14">
        <v>2.1967115343770501E-2</v>
      </c>
      <c r="Q489" s="14">
        <v>1.25212355343412E-2</v>
      </c>
      <c r="R489" s="14"/>
      <c r="S489" s="14">
        <v>3.5805765911639503E-2</v>
      </c>
      <c r="T489" s="14">
        <v>1.1836871705643799E-2</v>
      </c>
      <c r="U489" s="14">
        <v>1.07666316737375E-2</v>
      </c>
      <c r="V489" s="14">
        <v>2.25575435364198E-2</v>
      </c>
      <c r="W489" s="14">
        <v>1.9605046762537701E-2</v>
      </c>
      <c r="X489" s="14">
        <v>2.1927001566639601E-2</v>
      </c>
      <c r="Y489" s="14">
        <v>1.2913131775219701E-2</v>
      </c>
      <c r="Z489" s="14">
        <v>5.4666928196253399E-2</v>
      </c>
      <c r="AA489" s="14">
        <v>2.9320559036739299E-2</v>
      </c>
      <c r="AB489" s="14">
        <v>1.9298781018727899E-2</v>
      </c>
      <c r="AC489" s="14">
        <v>1.42737709334622E-2</v>
      </c>
      <c r="AD489" s="14">
        <v>0</v>
      </c>
      <c r="AE489" s="14"/>
      <c r="AF489" s="14">
        <v>2.6133107771434301E-2</v>
      </c>
      <c r="AG489" s="14">
        <v>2.49537737803208E-2</v>
      </c>
      <c r="AH489" s="14">
        <v>1.4176653615432E-2</v>
      </c>
      <c r="AI489" s="14">
        <v>2.0931632384865999E-2</v>
      </c>
      <c r="AJ489" s="14">
        <v>9.6410447072194996E-3</v>
      </c>
      <c r="AK489" s="14"/>
      <c r="AL489" s="14">
        <v>1.65944143269461E-2</v>
      </c>
      <c r="AM489" s="14">
        <v>7.1396923121283901E-2</v>
      </c>
      <c r="AN489" s="14">
        <v>6.8619581434964097E-3</v>
      </c>
      <c r="AO489" s="14"/>
      <c r="AP489" s="14">
        <v>2.1161457987995999E-2</v>
      </c>
      <c r="AQ489" s="14">
        <v>2.2062369452675298E-2</v>
      </c>
      <c r="AR489" s="14"/>
      <c r="AS489" s="14">
        <v>2.82269702248528E-2</v>
      </c>
      <c r="AT489" s="14">
        <v>1.11402904947451E-2</v>
      </c>
      <c r="AU489" s="14"/>
      <c r="AV489" s="14">
        <v>4.5364020597143603E-2</v>
      </c>
      <c r="AW489" s="14">
        <v>1.3581948860733601E-2</v>
      </c>
      <c r="AX489" s="14"/>
      <c r="AY489" s="14">
        <v>2.4598923356289899E-2</v>
      </c>
      <c r="AZ489" s="14">
        <v>1.0885802507249E-2</v>
      </c>
      <c r="BA489" s="14"/>
      <c r="BB489" s="14">
        <v>1.9955607538709501E-2</v>
      </c>
      <c r="BC489" s="14">
        <v>1.9963783725220102E-2</v>
      </c>
    </row>
    <row r="490" spans="2:55" x14ac:dyDescent="0.35">
      <c r="B490" t="s">
        <v>76</v>
      </c>
      <c r="C490" s="14">
        <v>3.9112184032314402E-2</v>
      </c>
      <c r="D490" s="14">
        <v>4.1999467958328297E-2</v>
      </c>
      <c r="E490" s="14">
        <v>3.6407941241933299E-2</v>
      </c>
      <c r="F490" s="14"/>
      <c r="G490" s="14">
        <v>5.7233601587662698E-2</v>
      </c>
      <c r="H490" s="14">
        <v>5.59723794601052E-2</v>
      </c>
      <c r="I490" s="14">
        <v>6.5146592359512895E-2</v>
      </c>
      <c r="J490" s="14">
        <v>2.4202407117861299E-2</v>
      </c>
      <c r="K490" s="14">
        <v>1.2824451149263101E-2</v>
      </c>
      <c r="L490" s="14">
        <v>2.19041803127977E-2</v>
      </c>
      <c r="M490" s="14"/>
      <c r="N490" s="14">
        <v>5.8814565011190201E-2</v>
      </c>
      <c r="O490" s="14">
        <v>4.2450553975679602E-2</v>
      </c>
      <c r="P490" s="14">
        <v>2.9442892486434301E-2</v>
      </c>
      <c r="Q490" s="14">
        <v>2.3179609971675501E-2</v>
      </c>
      <c r="R490" s="14"/>
      <c r="S490" s="14">
        <v>8.9385306500291806E-2</v>
      </c>
      <c r="T490" s="14">
        <v>2.5134585344615001E-2</v>
      </c>
      <c r="U490" s="14">
        <v>1.8003459858544499E-2</v>
      </c>
      <c r="V490" s="14">
        <v>1.79326425596626E-2</v>
      </c>
      <c r="W490" s="14">
        <v>1.86821631912093E-2</v>
      </c>
      <c r="X490" s="14">
        <v>4.8225475295752003E-2</v>
      </c>
      <c r="Y490" s="14">
        <v>3.4833767742299897E-2</v>
      </c>
      <c r="Z490" s="14">
        <v>1.08796315674704E-2</v>
      </c>
      <c r="AA490" s="14">
        <v>7.2776796767019106E-2</v>
      </c>
      <c r="AB490" s="14">
        <v>1.3876334632597E-2</v>
      </c>
      <c r="AC490" s="14">
        <v>1.0113780378942099E-2</v>
      </c>
      <c r="AD490" s="14">
        <v>5.4706986713469602E-2</v>
      </c>
      <c r="AE490" s="14"/>
      <c r="AF490" s="14">
        <v>3.4693484033308297E-2</v>
      </c>
      <c r="AG490" s="14">
        <v>4.83523865493211E-2</v>
      </c>
      <c r="AH490" s="14">
        <v>2.1682579274340801E-2</v>
      </c>
      <c r="AI490" s="14">
        <v>4.3431577838524103E-2</v>
      </c>
      <c r="AJ490" s="14">
        <v>4.6663351192906301E-2</v>
      </c>
      <c r="AK490" s="14"/>
      <c r="AL490" s="14">
        <v>3.6656430062807097E-2</v>
      </c>
      <c r="AM490" s="14">
        <v>6.7751550864104698E-2</v>
      </c>
      <c r="AN490" s="14">
        <v>2.3714611942678099E-2</v>
      </c>
      <c r="AO490" s="14"/>
      <c r="AP490" s="14">
        <v>4.4524735120097803E-2</v>
      </c>
      <c r="AQ490" s="14">
        <v>3.5798221455598599E-2</v>
      </c>
      <c r="AR490" s="14"/>
      <c r="AS490" s="14">
        <v>4.8711926129055498E-2</v>
      </c>
      <c r="AT490" s="14">
        <v>2.47584054384529E-2</v>
      </c>
      <c r="AU490" s="14"/>
      <c r="AV490" s="14">
        <v>6.1015674799812999E-2</v>
      </c>
      <c r="AW490" s="14">
        <v>3.0138287454471599E-2</v>
      </c>
      <c r="AX490" s="14"/>
      <c r="AY490" s="14">
        <v>4.3201502469370899E-2</v>
      </c>
      <c r="AZ490" s="14">
        <v>2.5183124697013601E-2</v>
      </c>
      <c r="BA490" s="14"/>
      <c r="BB490" s="14">
        <v>4.7246137967061799E-2</v>
      </c>
      <c r="BC490" s="14">
        <v>1.29945650997348E-2</v>
      </c>
    </row>
    <row r="491" spans="2:55" x14ac:dyDescent="0.35">
      <c r="B491" t="s">
        <v>77</v>
      </c>
      <c r="C491" s="14">
        <v>5.66486208382736E-2</v>
      </c>
      <c r="D491" s="14">
        <v>6.9582303924586197E-2</v>
      </c>
      <c r="E491" s="14">
        <v>4.4185953180600701E-2</v>
      </c>
      <c r="F491" s="14"/>
      <c r="G491" s="14">
        <v>5.93944443793641E-2</v>
      </c>
      <c r="H491" s="14">
        <v>4.9880562811941601E-2</v>
      </c>
      <c r="I491" s="14">
        <v>4.3403658874245001E-2</v>
      </c>
      <c r="J491" s="14">
        <v>3.4148411143284797E-2</v>
      </c>
      <c r="K491" s="14">
        <v>5.4800210104808601E-2</v>
      </c>
      <c r="L491" s="14">
        <v>9.0688964041382103E-2</v>
      </c>
      <c r="M491" s="14"/>
      <c r="N491" s="14">
        <v>5.6423928262304801E-2</v>
      </c>
      <c r="O491" s="14">
        <v>5.0301971519797102E-2</v>
      </c>
      <c r="P491" s="14">
        <v>6.3122195562854394E-2</v>
      </c>
      <c r="Q491" s="14">
        <v>5.8252159839073898E-2</v>
      </c>
      <c r="R491" s="14"/>
      <c r="S491" s="14">
        <v>7.1564556728818299E-2</v>
      </c>
      <c r="T491" s="14">
        <v>5.5917978504202402E-2</v>
      </c>
      <c r="U491" s="14">
        <v>4.7031601034364497E-2</v>
      </c>
      <c r="V491" s="14">
        <v>8.3748210810408202E-2</v>
      </c>
      <c r="W491" s="14">
        <v>8.4328784600237697E-2</v>
      </c>
      <c r="X491" s="14">
        <v>3.9706854540846701E-2</v>
      </c>
      <c r="Y491" s="14">
        <v>2.6849064648878599E-2</v>
      </c>
      <c r="Z491" s="14">
        <v>5.8695910366248299E-2</v>
      </c>
      <c r="AA491" s="14">
        <v>5.5083829080280103E-2</v>
      </c>
      <c r="AB491" s="14">
        <v>4.3713237967260198E-2</v>
      </c>
      <c r="AC491" s="14">
        <v>3.7850929520042903E-2</v>
      </c>
      <c r="AD491" s="14">
        <v>7.3252719971996297E-2</v>
      </c>
      <c r="AE491" s="14"/>
      <c r="AF491" s="14">
        <v>7.4471999465843694E-2</v>
      </c>
      <c r="AG491" s="14">
        <v>6.9000679841010507E-2</v>
      </c>
      <c r="AH491" s="14">
        <v>4.9694205492569497E-2</v>
      </c>
      <c r="AI491" s="14">
        <v>5.3295724903574301E-2</v>
      </c>
      <c r="AJ491" s="14">
        <v>6.2346208175405399E-2</v>
      </c>
      <c r="AK491" s="14"/>
      <c r="AL491" s="14">
        <v>5.6732551714459102E-2</v>
      </c>
      <c r="AM491" s="14">
        <v>7.9418016922714593E-2</v>
      </c>
      <c r="AN491" s="14">
        <v>1.51540764297898E-2</v>
      </c>
      <c r="AO491" s="14"/>
      <c r="AP491" s="14">
        <v>4.9653874307720502E-2</v>
      </c>
      <c r="AQ491" s="14">
        <v>6.4146075980649905E-2</v>
      </c>
      <c r="AR491" s="14"/>
      <c r="AS491" s="14">
        <v>5.0920515766756297E-2</v>
      </c>
      <c r="AT491" s="14">
        <v>6.5661492449940101E-2</v>
      </c>
      <c r="AU491" s="14"/>
      <c r="AV491" s="14">
        <v>6.9780626791365194E-2</v>
      </c>
      <c r="AW491" s="14">
        <v>5.4398710091042399E-2</v>
      </c>
      <c r="AX491" s="14"/>
      <c r="AY491" s="14">
        <v>5.5080270362989098E-2</v>
      </c>
      <c r="AZ491" s="14">
        <v>5.6093769826223203E-2</v>
      </c>
      <c r="BA491" s="14"/>
      <c r="BB491" s="14">
        <v>5.9199552672805501E-2</v>
      </c>
      <c r="BC491" s="14">
        <v>5.7340118314251599E-2</v>
      </c>
    </row>
    <row r="492" spans="2:55" x14ac:dyDescent="0.35">
      <c r="B492" t="s">
        <v>78</v>
      </c>
      <c r="C492" s="14">
        <v>0.16118920911672999</v>
      </c>
      <c r="D492" s="14">
        <v>0.152791746702931</v>
      </c>
      <c r="E492" s="14">
        <v>0.16986350251422</v>
      </c>
      <c r="F492" s="14"/>
      <c r="G492" s="14">
        <v>0.19916771114562101</v>
      </c>
      <c r="H492" s="14">
        <v>0.20891130377112199</v>
      </c>
      <c r="I492" s="14">
        <v>0.15254811476183999</v>
      </c>
      <c r="J492" s="14">
        <v>0.152351588615148</v>
      </c>
      <c r="K492" s="14">
        <v>0.12672513029662499</v>
      </c>
      <c r="L492" s="14">
        <v>0.13432584587171401</v>
      </c>
      <c r="M492" s="14"/>
      <c r="N492" s="14">
        <v>0.16668735033854601</v>
      </c>
      <c r="O492" s="14">
        <v>0.15973130429972099</v>
      </c>
      <c r="P492" s="14">
        <v>0.177813663819192</v>
      </c>
      <c r="Q492" s="14">
        <v>0.14131182690552099</v>
      </c>
      <c r="R492" s="14"/>
      <c r="S492" s="14">
        <v>0.13617086038687501</v>
      </c>
      <c r="T492" s="14">
        <v>0.175271442857866</v>
      </c>
      <c r="U492" s="14">
        <v>0.175584796713699</v>
      </c>
      <c r="V492" s="14">
        <v>0.16217691005219101</v>
      </c>
      <c r="W492" s="14">
        <v>0.13647043284247501</v>
      </c>
      <c r="X492" s="14">
        <v>0.19268749662999499</v>
      </c>
      <c r="Y492" s="14">
        <v>0.16608687301425401</v>
      </c>
      <c r="Z492" s="14">
        <v>0.14523751654752701</v>
      </c>
      <c r="AA492" s="14">
        <v>0.15350150936820101</v>
      </c>
      <c r="AB492" s="14">
        <v>0.170851181268386</v>
      </c>
      <c r="AC492" s="14">
        <v>0.14981225040954699</v>
      </c>
      <c r="AD492" s="14">
        <v>0.165488343670215</v>
      </c>
      <c r="AE492" s="14"/>
      <c r="AF492" s="14">
        <v>0.14376961688787099</v>
      </c>
      <c r="AG492" s="14">
        <v>0.153577137729274</v>
      </c>
      <c r="AH492" s="14">
        <v>0.17625952191025299</v>
      </c>
      <c r="AI492" s="14">
        <v>0.16882873556598099</v>
      </c>
      <c r="AJ492" s="14">
        <v>0.25378328971647801</v>
      </c>
      <c r="AK492" s="14"/>
      <c r="AL492" s="14">
        <v>0.16693372697565301</v>
      </c>
      <c r="AM492" s="14">
        <v>0.16020978669640401</v>
      </c>
      <c r="AN492" s="14">
        <v>8.0400192239070301E-2</v>
      </c>
      <c r="AO492" s="14"/>
      <c r="AP492" s="14">
        <v>0.15667306157143099</v>
      </c>
      <c r="AQ492" s="14">
        <v>0.16804917148597601</v>
      </c>
      <c r="AR492" s="14"/>
      <c r="AS492" s="14">
        <v>0.16908312273425599</v>
      </c>
      <c r="AT492" s="14">
        <v>0.15110247457305601</v>
      </c>
      <c r="AU492" s="14"/>
      <c r="AV492" s="14">
        <v>0.16753106901836301</v>
      </c>
      <c r="AW492" s="14">
        <v>0.15792797862160499</v>
      </c>
      <c r="AX492" s="14"/>
      <c r="AY492" s="14">
        <v>0.16030650446200001</v>
      </c>
      <c r="AZ492" s="14">
        <v>0.167647900723191</v>
      </c>
      <c r="BA492" s="14"/>
      <c r="BB492" s="14">
        <v>0.166097010503063</v>
      </c>
      <c r="BC492" s="14">
        <v>0.17855064433394399</v>
      </c>
    </row>
    <row r="493" spans="2:55" x14ac:dyDescent="0.35">
      <c r="B493" t="s">
        <v>276</v>
      </c>
      <c r="C493" s="14">
        <v>0.64152266229454702</v>
      </c>
      <c r="D493" s="14">
        <v>0.60060482760836797</v>
      </c>
      <c r="E493" s="14">
        <v>0.68042277859294997</v>
      </c>
      <c r="F493" s="14"/>
      <c r="G493" s="14">
        <v>0.43947148319785301</v>
      </c>
      <c r="H493" s="14">
        <v>0.47233449390742799</v>
      </c>
      <c r="I493" s="14">
        <v>0.60772716167889296</v>
      </c>
      <c r="J493" s="14">
        <v>0.76368818445138698</v>
      </c>
      <c r="K493" s="14">
        <v>0.78133513282126599</v>
      </c>
      <c r="L493" s="14">
        <v>0.74806673424389103</v>
      </c>
      <c r="M493" s="14"/>
      <c r="N493" s="14">
        <v>0.57750853684719605</v>
      </c>
      <c r="O493" s="14">
        <v>0.65543270867466596</v>
      </c>
      <c r="P493" s="14">
        <v>0.63022777349263503</v>
      </c>
      <c r="Q493" s="14">
        <v>0.70537000226830204</v>
      </c>
      <c r="R493" s="14"/>
      <c r="S493" s="14">
        <v>0.52079790552069505</v>
      </c>
      <c r="T493" s="14">
        <v>0.70375596917401295</v>
      </c>
      <c r="U493" s="14">
        <v>0.69986848699480397</v>
      </c>
      <c r="V493" s="14">
        <v>0.66386008736619495</v>
      </c>
      <c r="W493" s="14">
        <v>0.62575694340362498</v>
      </c>
      <c r="X493" s="14">
        <v>0.63017173022524198</v>
      </c>
      <c r="Y493" s="14">
        <v>0.69993185958889004</v>
      </c>
      <c r="Z493" s="14">
        <v>0.643328037397359</v>
      </c>
      <c r="AA493" s="14">
        <v>0.57341902140185197</v>
      </c>
      <c r="AB493" s="14">
        <v>0.67048500584221005</v>
      </c>
      <c r="AC493" s="14">
        <v>0.75327111858551798</v>
      </c>
      <c r="AD493" s="14">
        <v>0.60229914537170903</v>
      </c>
      <c r="AE493" s="14"/>
      <c r="AF493" s="14">
        <v>0.65293931753769296</v>
      </c>
      <c r="AG493" s="14">
        <v>0.58372752600334499</v>
      </c>
      <c r="AH493" s="14">
        <v>0.66991042827296998</v>
      </c>
      <c r="AI493" s="14">
        <v>0.64257525105579105</v>
      </c>
      <c r="AJ493" s="14">
        <v>0.57878504072903103</v>
      </c>
      <c r="AK493" s="14"/>
      <c r="AL493" s="14">
        <v>0.67106444811324995</v>
      </c>
      <c r="AM493" s="14">
        <v>0.280883121750165</v>
      </c>
      <c r="AN493" s="14">
        <v>0.85527077788789596</v>
      </c>
      <c r="AO493" s="14"/>
      <c r="AP493" s="14">
        <v>0.64341971063102299</v>
      </c>
      <c r="AQ493" s="14">
        <v>0.64028983300236297</v>
      </c>
      <c r="AR493" s="14"/>
      <c r="AS493" s="14">
        <v>0.61632147366184897</v>
      </c>
      <c r="AT493" s="14">
        <v>0.68572942499720901</v>
      </c>
      <c r="AU493" s="14"/>
      <c r="AV493" s="14">
        <v>0.482305180734035</v>
      </c>
      <c r="AW493" s="14">
        <v>0.69837303504362103</v>
      </c>
      <c r="AX493" s="14"/>
      <c r="AY493" s="14">
        <v>0.62128283560237096</v>
      </c>
      <c r="AZ493" s="14">
        <v>0.70788077865068399</v>
      </c>
      <c r="BA493" s="14"/>
      <c r="BB493" s="14">
        <v>0.62084048581366602</v>
      </c>
      <c r="BC493" s="14">
        <v>0.68600739773272701</v>
      </c>
    </row>
    <row r="494" spans="2:55" x14ac:dyDescent="0.35">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c r="AS494" s="14"/>
      <c r="AT494" s="14"/>
      <c r="AU494" s="14"/>
      <c r="AV494" s="14"/>
      <c r="AW494" s="14"/>
      <c r="AX494" s="14"/>
      <c r="AY494" s="14"/>
      <c r="AZ494" s="14"/>
      <c r="BA494" s="14"/>
      <c r="BB494" s="14"/>
      <c r="BC494" s="14"/>
    </row>
    <row r="495" spans="2:55" x14ac:dyDescent="0.35">
      <c r="B495" s="6" t="s">
        <v>290</v>
      </c>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c r="AR495" s="14"/>
      <c r="AS495" s="14"/>
      <c r="AT495" s="14"/>
      <c r="AU495" s="14"/>
      <c r="AV495" s="14"/>
      <c r="AW495" s="14"/>
      <c r="AX495" s="14"/>
      <c r="AY495" s="14"/>
      <c r="AZ495" s="14"/>
      <c r="BA495" s="14"/>
      <c r="BB495" s="14"/>
      <c r="BC495" s="14"/>
    </row>
    <row r="496" spans="2:55" x14ac:dyDescent="0.35">
      <c r="B496" s="21" t="s">
        <v>82</v>
      </c>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c r="AN496" s="14"/>
      <c r="AO496" s="14"/>
      <c r="AP496" s="14"/>
      <c r="AQ496" s="14"/>
      <c r="AR496" s="14"/>
      <c r="AS496" s="14"/>
      <c r="AT496" s="14"/>
      <c r="AU496" s="14"/>
      <c r="AV496" s="14"/>
      <c r="AW496" s="14"/>
      <c r="AX496" s="14"/>
      <c r="AY496" s="14"/>
      <c r="AZ496" s="14"/>
      <c r="BA496" s="14"/>
      <c r="BB496" s="14"/>
      <c r="BC496" s="14"/>
    </row>
    <row r="497" spans="2:55" x14ac:dyDescent="0.35">
      <c r="B497" t="s">
        <v>71</v>
      </c>
      <c r="C497" s="14">
        <v>1.37245146394783E-2</v>
      </c>
      <c r="D497" s="14">
        <v>1.79143597846705E-2</v>
      </c>
      <c r="E497" s="14">
        <v>9.6736372022169694E-3</v>
      </c>
      <c r="F497" s="14"/>
      <c r="G497" s="14">
        <v>2.1766938778447899E-2</v>
      </c>
      <c r="H497" s="14">
        <v>3.0097509712265599E-2</v>
      </c>
      <c r="I497" s="14">
        <v>3.0117170428690301E-2</v>
      </c>
      <c r="J497" s="14">
        <v>2.5038291253589701E-3</v>
      </c>
      <c r="K497" s="14">
        <v>0</v>
      </c>
      <c r="L497" s="14">
        <v>0</v>
      </c>
      <c r="M497" s="14"/>
      <c r="N497" s="14">
        <v>2.5462011815179202E-2</v>
      </c>
      <c r="O497" s="14">
        <v>7.8705322969913494E-3</v>
      </c>
      <c r="P497" s="14">
        <v>1.6071211762952901E-2</v>
      </c>
      <c r="Q497" s="14">
        <v>5.1873968038862496E-3</v>
      </c>
      <c r="R497" s="14"/>
      <c r="S497" s="14">
        <v>2.9028239286519E-2</v>
      </c>
      <c r="T497" s="14">
        <v>3.7538854802858001E-3</v>
      </c>
      <c r="U497" s="14">
        <v>1.54960969455335E-2</v>
      </c>
      <c r="V497" s="14">
        <v>1.2209989426469701E-2</v>
      </c>
      <c r="W497" s="14">
        <v>7.8861274991184702E-3</v>
      </c>
      <c r="X497" s="14">
        <v>1.11034570703279E-2</v>
      </c>
      <c r="Y497" s="14">
        <v>4.719543901E-3</v>
      </c>
      <c r="Z497" s="14">
        <v>1.4601611096737899E-2</v>
      </c>
      <c r="AA497" s="14">
        <v>3.0181427339902402E-2</v>
      </c>
      <c r="AB497" s="14">
        <v>5.6276994498010201E-3</v>
      </c>
      <c r="AC497" s="14">
        <v>9.8894057429865703E-3</v>
      </c>
      <c r="AD497" s="14">
        <v>0</v>
      </c>
      <c r="AE497" s="14"/>
      <c r="AF497" s="14">
        <v>5.7986780415853097E-3</v>
      </c>
      <c r="AG497" s="14">
        <v>2.51227037408869E-2</v>
      </c>
      <c r="AH497" s="14">
        <v>2.7465334923989799E-2</v>
      </c>
      <c r="AI497" s="14">
        <v>0</v>
      </c>
      <c r="AJ497" s="14">
        <v>2.1644394821430699E-2</v>
      </c>
      <c r="AK497" s="14"/>
      <c r="AL497" s="14">
        <v>7.2493641584118499E-3</v>
      </c>
      <c r="AM497" s="14">
        <v>6.9842905422718898E-2</v>
      </c>
      <c r="AN497" s="14">
        <v>7.4447953055683099E-3</v>
      </c>
      <c r="AO497" s="14"/>
      <c r="AP497" s="14">
        <v>8.6473909192360601E-3</v>
      </c>
      <c r="AQ497" s="14">
        <v>1.6228272026468399E-2</v>
      </c>
      <c r="AR497" s="14"/>
      <c r="AS497" s="14">
        <v>1.8811731618023599E-2</v>
      </c>
      <c r="AT497" s="14">
        <v>5.6371356654369197E-3</v>
      </c>
      <c r="AU497" s="14"/>
      <c r="AV497" s="14">
        <v>3.3474664046401502E-2</v>
      </c>
      <c r="AW497" s="14">
        <v>6.4348934677646401E-3</v>
      </c>
      <c r="AX497" s="14"/>
      <c r="AY497" s="14">
        <v>1.7384565881635599E-2</v>
      </c>
      <c r="AZ497" s="14">
        <v>1.01129815374582E-2</v>
      </c>
      <c r="BA497" s="14"/>
      <c r="BB497" s="14">
        <v>1.7911769986063399E-2</v>
      </c>
      <c r="BC497" s="14">
        <v>7.8178541301389508E-3</v>
      </c>
    </row>
    <row r="498" spans="2:55" x14ac:dyDescent="0.35">
      <c r="B498" t="s">
        <v>72</v>
      </c>
      <c r="C498" s="14">
        <v>7.7238454245557003E-2</v>
      </c>
      <c r="D498" s="14">
        <v>9.8730455339329004E-2</v>
      </c>
      <c r="E498" s="14">
        <v>5.6479419165617099E-2</v>
      </c>
      <c r="F498" s="14"/>
      <c r="G498" s="14">
        <v>0.200189499907966</v>
      </c>
      <c r="H498" s="14">
        <v>0.15980304170808099</v>
      </c>
      <c r="I498" s="14">
        <v>7.8200978906956195E-2</v>
      </c>
      <c r="J498" s="14">
        <v>2.2639176313867599E-2</v>
      </c>
      <c r="K498" s="14">
        <v>3.11248093766032E-2</v>
      </c>
      <c r="L498" s="14">
        <v>2.8412176167514399E-3</v>
      </c>
      <c r="M498" s="14"/>
      <c r="N498" s="14">
        <v>0.103247290346898</v>
      </c>
      <c r="O498" s="14">
        <v>6.3645261083677004E-2</v>
      </c>
      <c r="P498" s="14">
        <v>8.7820357122143797E-2</v>
      </c>
      <c r="Q498" s="14">
        <v>5.4610610838331797E-2</v>
      </c>
      <c r="R498" s="14"/>
      <c r="S498" s="14">
        <v>0.12719563543308701</v>
      </c>
      <c r="T498" s="14">
        <v>3.71388616358901E-2</v>
      </c>
      <c r="U498" s="14">
        <v>3.7995840319408197E-2</v>
      </c>
      <c r="V498" s="14">
        <v>4.8976361072058501E-2</v>
      </c>
      <c r="W498" s="14">
        <v>4.7202482797062503E-2</v>
      </c>
      <c r="X498" s="14">
        <v>0.132308840501626</v>
      </c>
      <c r="Y498" s="14">
        <v>8.9733353966592294E-2</v>
      </c>
      <c r="Z498" s="14">
        <v>0.108326097723589</v>
      </c>
      <c r="AA498" s="14">
        <v>8.77049151085489E-2</v>
      </c>
      <c r="AB498" s="14">
        <v>7.4490069151654903E-2</v>
      </c>
      <c r="AC498" s="14">
        <v>2.29013365769517E-2</v>
      </c>
      <c r="AD498" s="14">
        <v>9.7851858835928396E-2</v>
      </c>
      <c r="AE498" s="14"/>
      <c r="AF498" s="14">
        <v>5.6360908340000203E-2</v>
      </c>
      <c r="AG498" s="14">
        <v>0.116020340827414</v>
      </c>
      <c r="AH498" s="14">
        <v>5.26138018662934E-2</v>
      </c>
      <c r="AI498" s="14">
        <v>7.5215600452215398E-2</v>
      </c>
      <c r="AJ498" s="14">
        <v>6.3842985103983799E-2</v>
      </c>
      <c r="AK498" s="14"/>
      <c r="AL498" s="14">
        <v>6.3995025481776102E-2</v>
      </c>
      <c r="AM498" s="14">
        <v>0.200923042961277</v>
      </c>
      <c r="AN498" s="14">
        <v>4.8633809454571499E-2</v>
      </c>
      <c r="AO498" s="14"/>
      <c r="AP498" s="14">
        <v>7.7744421644912701E-2</v>
      </c>
      <c r="AQ498" s="14">
        <v>7.5823215325168197E-2</v>
      </c>
      <c r="AR498" s="14"/>
      <c r="AS498" s="14">
        <v>9.5101833485346995E-2</v>
      </c>
      <c r="AT498" s="14">
        <v>4.8955354691615598E-2</v>
      </c>
      <c r="AU498" s="14"/>
      <c r="AV498" s="14">
        <v>0.14817278340638701</v>
      </c>
      <c r="AW498" s="14">
        <v>5.1338111518361797E-2</v>
      </c>
      <c r="AX498" s="14"/>
      <c r="AY498" s="14">
        <v>9.2479203107642599E-2</v>
      </c>
      <c r="AZ498" s="14">
        <v>4.4881501342340098E-2</v>
      </c>
      <c r="BA498" s="14"/>
      <c r="BB498" s="14">
        <v>8.7165989111011005E-2</v>
      </c>
      <c r="BC498" s="14">
        <v>6.2574554201483695E-2</v>
      </c>
    </row>
    <row r="499" spans="2:55" x14ac:dyDescent="0.35">
      <c r="B499" t="s">
        <v>73</v>
      </c>
      <c r="C499" s="14">
        <v>0.106137087870495</v>
      </c>
      <c r="D499" s="14">
        <v>0.126785362466945</v>
      </c>
      <c r="E499" s="14">
        <v>8.5347710330263102E-2</v>
      </c>
      <c r="F499" s="14"/>
      <c r="G499" s="14">
        <v>0.21293306882093399</v>
      </c>
      <c r="H499" s="14">
        <v>0.15413470404708399</v>
      </c>
      <c r="I499" s="14">
        <v>0.12932119249976601</v>
      </c>
      <c r="J499" s="14">
        <v>8.9818044298394198E-2</v>
      </c>
      <c r="K499" s="14">
        <v>4.72247543472663E-2</v>
      </c>
      <c r="L499" s="14">
        <v>3.0098607367752599E-2</v>
      </c>
      <c r="M499" s="14"/>
      <c r="N499" s="14">
        <v>0.107360312420332</v>
      </c>
      <c r="O499" s="14">
        <v>0.104120076383033</v>
      </c>
      <c r="P499" s="14">
        <v>0.123838852811405</v>
      </c>
      <c r="Q499" s="14">
        <v>9.2202802234275696E-2</v>
      </c>
      <c r="R499" s="14"/>
      <c r="S499" s="14">
        <v>0.16131625367886901</v>
      </c>
      <c r="T499" s="14">
        <v>8.17816040084616E-2</v>
      </c>
      <c r="U499" s="14">
        <v>8.74311007066432E-2</v>
      </c>
      <c r="V499" s="14">
        <v>8.9044474444959304E-2</v>
      </c>
      <c r="W499" s="14">
        <v>0.110671242320397</v>
      </c>
      <c r="X499" s="14">
        <v>9.3002521526530699E-2</v>
      </c>
      <c r="Y499" s="14">
        <v>9.9028666526236195E-2</v>
      </c>
      <c r="Z499" s="14">
        <v>7.7108650415095001E-2</v>
      </c>
      <c r="AA499" s="14">
        <v>0.146466092302485</v>
      </c>
      <c r="AB499" s="14">
        <v>6.9740782424025594E-2</v>
      </c>
      <c r="AC499" s="14">
        <v>9.9191427472158006E-2</v>
      </c>
      <c r="AD499" s="14">
        <v>0.114336610714451</v>
      </c>
      <c r="AE499" s="14"/>
      <c r="AF499" s="14">
        <v>8.8594546760622395E-2</v>
      </c>
      <c r="AG499" s="14">
        <v>0.12954536414856399</v>
      </c>
      <c r="AH499" s="14">
        <v>8.7298683968475801E-2</v>
      </c>
      <c r="AI499" s="14">
        <v>0.10224264495079601</v>
      </c>
      <c r="AJ499" s="14">
        <v>7.9694755841295206E-2</v>
      </c>
      <c r="AK499" s="14"/>
      <c r="AL499" s="14">
        <v>9.5875721264287395E-2</v>
      </c>
      <c r="AM499" s="14">
        <v>0.227451895147842</v>
      </c>
      <c r="AN499" s="14">
        <v>3.8887224591034199E-2</v>
      </c>
      <c r="AO499" s="14"/>
      <c r="AP499" s="14">
        <v>0.105393331108914</v>
      </c>
      <c r="AQ499" s="14">
        <v>0.10403294122177301</v>
      </c>
      <c r="AR499" s="14"/>
      <c r="AS499" s="14">
        <v>0.112200953469255</v>
      </c>
      <c r="AT499" s="14">
        <v>9.0909983610454895E-2</v>
      </c>
      <c r="AU499" s="14"/>
      <c r="AV499" s="14">
        <v>0.14790505553209399</v>
      </c>
      <c r="AW499" s="14">
        <v>9.2166848488619293E-2</v>
      </c>
      <c r="AX499" s="14"/>
      <c r="AY499" s="14">
        <v>0.117717760955974</v>
      </c>
      <c r="AZ499" s="14">
        <v>9.2684915547884703E-2</v>
      </c>
      <c r="BA499" s="14"/>
      <c r="BB499" s="14">
        <v>0.108728437975012</v>
      </c>
      <c r="BC499" s="14">
        <v>0.114779453508108</v>
      </c>
    </row>
    <row r="500" spans="2:55" x14ac:dyDescent="0.35">
      <c r="B500" t="s">
        <v>74</v>
      </c>
      <c r="C500" s="14">
        <v>0.15935883897240899</v>
      </c>
      <c r="D500" s="14">
        <v>0.15857926242190701</v>
      </c>
      <c r="E500" s="14">
        <v>0.160589086167476</v>
      </c>
      <c r="F500" s="14"/>
      <c r="G500" s="14">
        <v>0.23962112568931401</v>
      </c>
      <c r="H500" s="14">
        <v>0.25912675399093299</v>
      </c>
      <c r="I500" s="14">
        <v>0.18231439378355499</v>
      </c>
      <c r="J500" s="14">
        <v>0.149509977802121</v>
      </c>
      <c r="K500" s="14">
        <v>0.10068894971716801</v>
      </c>
      <c r="L500" s="14">
        <v>5.3264582276855897E-2</v>
      </c>
      <c r="M500" s="14"/>
      <c r="N500" s="14">
        <v>0.15934311428210299</v>
      </c>
      <c r="O500" s="14">
        <v>0.15772384818320301</v>
      </c>
      <c r="P500" s="14">
        <v>0.16122285790548299</v>
      </c>
      <c r="Q500" s="14">
        <v>0.158573775415742</v>
      </c>
      <c r="R500" s="14"/>
      <c r="S500" s="14">
        <v>0.21940931359417601</v>
      </c>
      <c r="T500" s="14">
        <v>0.132398560745184</v>
      </c>
      <c r="U500" s="14">
        <v>0.13405606740128501</v>
      </c>
      <c r="V500" s="14">
        <v>0.122752559181365</v>
      </c>
      <c r="W500" s="14">
        <v>0.18047118824562799</v>
      </c>
      <c r="X500" s="14">
        <v>0.17355537140956501</v>
      </c>
      <c r="Y500" s="14">
        <v>0.13245430493369001</v>
      </c>
      <c r="Z500" s="14">
        <v>0.166888750352849</v>
      </c>
      <c r="AA500" s="14">
        <v>0.168373385613905</v>
      </c>
      <c r="AB500" s="14">
        <v>0.16603045618029799</v>
      </c>
      <c r="AC500" s="14">
        <v>0.121660936211116</v>
      </c>
      <c r="AD500" s="14">
        <v>0.15295010218406499</v>
      </c>
      <c r="AE500" s="14"/>
      <c r="AF500" s="14">
        <v>0.13286710431032001</v>
      </c>
      <c r="AG500" s="14">
        <v>0.17617825891194799</v>
      </c>
      <c r="AH500" s="14">
        <v>0.13897903666945199</v>
      </c>
      <c r="AI500" s="14">
        <v>0.153859551996327</v>
      </c>
      <c r="AJ500" s="14">
        <v>0.144553095367596</v>
      </c>
      <c r="AK500" s="14"/>
      <c r="AL500" s="14">
        <v>0.155610222462889</v>
      </c>
      <c r="AM500" s="14">
        <v>0.21894466566412099</v>
      </c>
      <c r="AN500" s="14">
        <v>0.10777610792110601</v>
      </c>
      <c r="AO500" s="14"/>
      <c r="AP500" s="14">
        <v>0.17150860883407301</v>
      </c>
      <c r="AQ500" s="14">
        <v>0.14944887553868999</v>
      </c>
      <c r="AR500" s="14"/>
      <c r="AS500" s="14">
        <v>0.18233475377952199</v>
      </c>
      <c r="AT500" s="14">
        <v>0.12811679135913701</v>
      </c>
      <c r="AU500" s="14"/>
      <c r="AV500" s="14">
        <v>0.215765431928859</v>
      </c>
      <c r="AW500" s="14">
        <v>0.138364414614978</v>
      </c>
      <c r="AX500" s="14"/>
      <c r="AY500" s="14">
        <v>0.17062258818654899</v>
      </c>
      <c r="AZ500" s="14">
        <v>0.119194387479984</v>
      </c>
      <c r="BA500" s="14"/>
      <c r="BB500" s="14">
        <v>0.162725300054813</v>
      </c>
      <c r="BC500" s="14">
        <v>0.13581095155834499</v>
      </c>
    </row>
    <row r="501" spans="2:55" x14ac:dyDescent="0.35">
      <c r="B501" t="s">
        <v>75</v>
      </c>
      <c r="C501" s="14">
        <v>0.15805477924765901</v>
      </c>
      <c r="D501" s="14">
        <v>0.16053327473961801</v>
      </c>
      <c r="E501" s="14">
        <v>0.15511311512151399</v>
      </c>
      <c r="F501" s="14"/>
      <c r="G501" s="14">
        <v>0.12649331690919399</v>
      </c>
      <c r="H501" s="14">
        <v>0.167808000906495</v>
      </c>
      <c r="I501" s="14">
        <v>0.189575669861791</v>
      </c>
      <c r="J501" s="14">
        <v>0.21687801594591799</v>
      </c>
      <c r="K501" s="14">
        <v>0.16716474335251999</v>
      </c>
      <c r="L501" s="14">
        <v>9.1357664669192998E-2</v>
      </c>
      <c r="M501" s="14"/>
      <c r="N501" s="14">
        <v>0.131874742301753</v>
      </c>
      <c r="O501" s="14">
        <v>0.16835933081436799</v>
      </c>
      <c r="P501" s="14">
        <v>0.16492301661299399</v>
      </c>
      <c r="Q501" s="14">
        <v>0.17082403927499701</v>
      </c>
      <c r="R501" s="14"/>
      <c r="S501" s="14">
        <v>0.139997939477424</v>
      </c>
      <c r="T501" s="14">
        <v>0.14535964401106299</v>
      </c>
      <c r="U501" s="14">
        <v>0.16785777019204701</v>
      </c>
      <c r="V501" s="14">
        <v>0.18514439233477001</v>
      </c>
      <c r="W501" s="14">
        <v>0.16924540633632501</v>
      </c>
      <c r="X501" s="14">
        <v>0.127037696893045</v>
      </c>
      <c r="Y501" s="14">
        <v>0.18007224600031799</v>
      </c>
      <c r="Z501" s="14">
        <v>0.15422004988924201</v>
      </c>
      <c r="AA501" s="14">
        <v>0.148828857058944</v>
      </c>
      <c r="AB501" s="14">
        <v>0.18067501784041201</v>
      </c>
      <c r="AC501" s="14">
        <v>0.144451347418943</v>
      </c>
      <c r="AD501" s="14">
        <v>0.191868111091438</v>
      </c>
      <c r="AE501" s="14"/>
      <c r="AF501" s="14">
        <v>0.131967014992462</v>
      </c>
      <c r="AG501" s="14">
        <v>0.16427621748624299</v>
      </c>
      <c r="AH501" s="14">
        <v>9.4123828604383397E-2</v>
      </c>
      <c r="AI501" s="14">
        <v>0.17890249404195999</v>
      </c>
      <c r="AJ501" s="14">
        <v>0.19438134414479799</v>
      </c>
      <c r="AK501" s="14"/>
      <c r="AL501" s="14">
        <v>0.164003177495256</v>
      </c>
      <c r="AM501" s="14">
        <v>0.110640170747821</v>
      </c>
      <c r="AN501" s="14">
        <v>0.15650074959334601</v>
      </c>
      <c r="AO501" s="14"/>
      <c r="AP501" s="14">
        <v>0.15788764911720399</v>
      </c>
      <c r="AQ501" s="14">
        <v>0.15757923681052299</v>
      </c>
      <c r="AR501" s="14"/>
      <c r="AS501" s="14">
        <v>0.14720382344674299</v>
      </c>
      <c r="AT501" s="14">
        <v>0.17206669397772301</v>
      </c>
      <c r="AU501" s="14"/>
      <c r="AV501" s="14">
        <v>0.143147561221379</v>
      </c>
      <c r="AW501" s="14">
        <v>0.16322985755376601</v>
      </c>
      <c r="AX501" s="14"/>
      <c r="AY501" s="14">
        <v>0.14712624364219101</v>
      </c>
      <c r="AZ501" s="14">
        <v>0.14875115494302499</v>
      </c>
      <c r="BA501" s="14"/>
      <c r="BB501" s="14">
        <v>0.143849753583422</v>
      </c>
      <c r="BC501" s="14">
        <v>0.14027586982349199</v>
      </c>
    </row>
    <row r="502" spans="2:55" x14ac:dyDescent="0.35">
      <c r="B502" t="s">
        <v>76</v>
      </c>
      <c r="C502" s="14">
        <v>0.19795958810806399</v>
      </c>
      <c r="D502" s="14">
        <v>0.172900512740116</v>
      </c>
      <c r="E502" s="14">
        <v>0.22301171481034701</v>
      </c>
      <c r="F502" s="14"/>
      <c r="G502" s="14">
        <v>0.135122316674085</v>
      </c>
      <c r="H502" s="14">
        <v>0.115564930059406</v>
      </c>
      <c r="I502" s="14">
        <v>0.21356595733331499</v>
      </c>
      <c r="J502" s="14">
        <v>0.29317747224826601</v>
      </c>
      <c r="K502" s="14">
        <v>0.26272950265180001</v>
      </c>
      <c r="L502" s="14">
        <v>0.17339196697968801</v>
      </c>
      <c r="M502" s="14"/>
      <c r="N502" s="14">
        <v>0.15123324104571201</v>
      </c>
      <c r="O502" s="14">
        <v>0.22549137556283699</v>
      </c>
      <c r="P502" s="14">
        <v>0.16733432488810701</v>
      </c>
      <c r="Q502" s="14">
        <v>0.242439808699973</v>
      </c>
      <c r="R502" s="14"/>
      <c r="S502" s="14">
        <v>0.14198676476792399</v>
      </c>
      <c r="T502" s="14">
        <v>0.24693485052564701</v>
      </c>
      <c r="U502" s="14">
        <v>0.23843936286739101</v>
      </c>
      <c r="V502" s="14">
        <v>0.20840573493122999</v>
      </c>
      <c r="W502" s="14">
        <v>0.164563928052954</v>
      </c>
      <c r="X502" s="14">
        <v>0.209905280850783</v>
      </c>
      <c r="Y502" s="14">
        <v>0.1931892460247</v>
      </c>
      <c r="Z502" s="14">
        <v>0.212430148539588</v>
      </c>
      <c r="AA502" s="14">
        <v>0.158064010342784</v>
      </c>
      <c r="AB502" s="14">
        <v>0.17310158868963399</v>
      </c>
      <c r="AC502" s="14">
        <v>0.27172168109868899</v>
      </c>
      <c r="AD502" s="14">
        <v>0.240393726056219</v>
      </c>
      <c r="AE502" s="14"/>
      <c r="AF502" s="14">
        <v>0.17064908962346501</v>
      </c>
      <c r="AG502" s="14">
        <v>0.17776781527890501</v>
      </c>
      <c r="AH502" s="14">
        <v>0.21618649915879401</v>
      </c>
      <c r="AI502" s="14">
        <v>0.19734347899995999</v>
      </c>
      <c r="AJ502" s="14">
        <v>0.290493604376522</v>
      </c>
      <c r="AK502" s="14"/>
      <c r="AL502" s="14">
        <v>0.21228522077093501</v>
      </c>
      <c r="AM502" s="14">
        <v>8.7425909470602803E-2</v>
      </c>
      <c r="AN502" s="14">
        <v>0.187748378145974</v>
      </c>
      <c r="AO502" s="14"/>
      <c r="AP502" s="14">
        <v>0.19012013888137999</v>
      </c>
      <c r="AQ502" s="14">
        <v>0.204835688485944</v>
      </c>
      <c r="AR502" s="14"/>
      <c r="AS502" s="14">
        <v>0.198207367289155</v>
      </c>
      <c r="AT502" s="14">
        <v>0.20450903082536201</v>
      </c>
      <c r="AU502" s="14"/>
      <c r="AV502" s="14">
        <v>0.16254258766645499</v>
      </c>
      <c r="AW502" s="14">
        <v>0.21058446164216801</v>
      </c>
      <c r="AX502" s="14"/>
      <c r="AY502" s="14">
        <v>0.18026557053449299</v>
      </c>
      <c r="AZ502" s="14">
        <v>0.258027845548704</v>
      </c>
      <c r="BA502" s="14"/>
      <c r="BB502" s="14">
        <v>0.176534524028861</v>
      </c>
      <c r="BC502" s="14">
        <v>0.27706952930203699</v>
      </c>
    </row>
    <row r="503" spans="2:55" x14ac:dyDescent="0.35">
      <c r="B503" t="s">
        <v>77</v>
      </c>
      <c r="C503" s="14">
        <v>5.3935069045613897E-2</v>
      </c>
      <c r="D503" s="14">
        <v>4.9414721602489102E-2</v>
      </c>
      <c r="E503" s="14">
        <v>5.7490610333470603E-2</v>
      </c>
      <c r="F503" s="14"/>
      <c r="G503" s="14">
        <v>1.5031547035733899E-2</v>
      </c>
      <c r="H503" s="14">
        <v>3.7843935645252798E-2</v>
      </c>
      <c r="I503" s="14">
        <v>6.5090446640396496E-2</v>
      </c>
      <c r="J503" s="14">
        <v>4.3351778050330698E-2</v>
      </c>
      <c r="K503" s="14">
        <v>8.9463089539523297E-2</v>
      </c>
      <c r="L503" s="14">
        <v>6.8558243929860901E-2</v>
      </c>
      <c r="M503" s="14"/>
      <c r="N503" s="14">
        <v>5.4417828051071801E-2</v>
      </c>
      <c r="O503" s="14">
        <v>4.82765725833171E-2</v>
      </c>
      <c r="P503" s="14">
        <v>5.71658709378986E-2</v>
      </c>
      <c r="Q503" s="14">
        <v>5.6887318249610401E-2</v>
      </c>
      <c r="R503" s="14"/>
      <c r="S503" s="14">
        <v>3.7716899200089603E-2</v>
      </c>
      <c r="T503" s="14">
        <v>5.5543081938683E-2</v>
      </c>
      <c r="U503" s="14">
        <v>8.1868837039015999E-2</v>
      </c>
      <c r="V503" s="14">
        <v>5.3910720651261103E-2</v>
      </c>
      <c r="W503" s="14">
        <v>8.4260473023948304E-2</v>
      </c>
      <c r="X503" s="14">
        <v>3.35730082901027E-2</v>
      </c>
      <c r="Y503" s="14">
        <v>6.2909469948429997E-2</v>
      </c>
      <c r="Z503" s="14">
        <v>4.4467934669861701E-2</v>
      </c>
      <c r="AA503" s="14">
        <v>4.3997925633232099E-2</v>
      </c>
      <c r="AB503" s="14">
        <v>5.7082954340813202E-2</v>
      </c>
      <c r="AC503" s="14">
        <v>3.5165538537526603E-2</v>
      </c>
      <c r="AD503" s="14">
        <v>8.5412593468894502E-2</v>
      </c>
      <c r="AE503" s="14"/>
      <c r="AF503" s="14">
        <v>6.0990531482380997E-2</v>
      </c>
      <c r="AG503" s="14">
        <v>4.5188147080372297E-2</v>
      </c>
      <c r="AH503" s="14">
        <v>6.5390910114866793E-2</v>
      </c>
      <c r="AI503" s="14">
        <v>4.2639434237296797E-2</v>
      </c>
      <c r="AJ503" s="14">
        <v>4.3641012579109399E-2</v>
      </c>
      <c r="AK503" s="14"/>
      <c r="AL503" s="14">
        <v>5.7910732092164602E-2</v>
      </c>
      <c r="AM503" s="14">
        <v>4.0255867797746099E-2</v>
      </c>
      <c r="AN503" s="14">
        <v>2.1027645708583401E-2</v>
      </c>
      <c r="AO503" s="14"/>
      <c r="AP503" s="14">
        <v>5.6466634705576203E-2</v>
      </c>
      <c r="AQ503" s="14">
        <v>5.1182680683810301E-2</v>
      </c>
      <c r="AR503" s="14"/>
      <c r="AS503" s="14">
        <v>4.6985524992862002E-2</v>
      </c>
      <c r="AT503" s="14">
        <v>6.0084469682009797E-2</v>
      </c>
      <c r="AU503" s="14"/>
      <c r="AV503" s="14">
        <v>4.2752085531117701E-2</v>
      </c>
      <c r="AW503" s="14">
        <v>5.8578995309220901E-2</v>
      </c>
      <c r="AX503" s="14"/>
      <c r="AY503" s="14">
        <v>4.9105841082857003E-2</v>
      </c>
      <c r="AZ503" s="14">
        <v>5.5793626676935298E-2</v>
      </c>
      <c r="BA503" s="14"/>
      <c r="BB503" s="14">
        <v>5.4282105971558803E-2</v>
      </c>
      <c r="BC503" s="14">
        <v>5.9348601026352601E-2</v>
      </c>
    </row>
    <row r="504" spans="2:55" x14ac:dyDescent="0.35">
      <c r="B504" t="s">
        <v>78</v>
      </c>
      <c r="C504" s="14">
        <v>8.8770588917424606E-2</v>
      </c>
      <c r="D504" s="14">
        <v>7.5650215004896396E-2</v>
      </c>
      <c r="E504" s="14">
        <v>0.10184354095072</v>
      </c>
      <c r="F504" s="14"/>
      <c r="G504" s="14">
        <v>3.5559940238279998E-2</v>
      </c>
      <c r="H504" s="14">
        <v>4.6824440125403197E-2</v>
      </c>
      <c r="I504" s="14">
        <v>6.0154886395375702E-2</v>
      </c>
      <c r="J504" s="14">
        <v>8.1649665661841203E-2</v>
      </c>
      <c r="K504" s="14">
        <v>0.126069773118616</v>
      </c>
      <c r="L504" s="14">
        <v>0.16237346377878301</v>
      </c>
      <c r="M504" s="14"/>
      <c r="N504" s="14">
        <v>8.3997980128792296E-2</v>
      </c>
      <c r="O504" s="14">
        <v>7.9360742142202706E-2</v>
      </c>
      <c r="P504" s="14">
        <v>9.8794081314102597E-2</v>
      </c>
      <c r="Q504" s="14">
        <v>9.5604734348848905E-2</v>
      </c>
      <c r="R504" s="14"/>
      <c r="S504" s="14">
        <v>6.2763908487814102E-2</v>
      </c>
      <c r="T504" s="14">
        <v>0.121562675582521</v>
      </c>
      <c r="U504" s="14">
        <v>5.5617336151012803E-2</v>
      </c>
      <c r="V504" s="14">
        <v>8.5186754292194994E-2</v>
      </c>
      <c r="W504" s="14">
        <v>9.7025671424928295E-2</v>
      </c>
      <c r="X504" s="14">
        <v>9.5917212949292396E-2</v>
      </c>
      <c r="Y504" s="14">
        <v>8.2258483047621997E-2</v>
      </c>
      <c r="Z504" s="14">
        <v>9.7566286802504607E-2</v>
      </c>
      <c r="AA504" s="14">
        <v>6.8322909428700507E-2</v>
      </c>
      <c r="AB504" s="14">
        <v>0.117972088147428</v>
      </c>
      <c r="AC504" s="14">
        <v>0.124210571781219</v>
      </c>
      <c r="AD504" s="14">
        <v>6.0592752694962199E-2</v>
      </c>
      <c r="AE504" s="14"/>
      <c r="AF504" s="14">
        <v>9.8972888157630598E-2</v>
      </c>
      <c r="AG504" s="14">
        <v>7.7413953894565596E-2</v>
      </c>
      <c r="AH504" s="14">
        <v>9.5732112957920501E-2</v>
      </c>
      <c r="AI504" s="14">
        <v>9.9447097522636294E-2</v>
      </c>
      <c r="AJ504" s="14">
        <v>7.7609809015710907E-2</v>
      </c>
      <c r="AK504" s="14"/>
      <c r="AL504" s="14">
        <v>9.6975156046623698E-2</v>
      </c>
      <c r="AM504" s="14">
        <v>2.7119630085236299E-2</v>
      </c>
      <c r="AN504" s="14">
        <v>7.99961155318719E-2</v>
      </c>
      <c r="AO504" s="14"/>
      <c r="AP504" s="14">
        <v>8.5391451445361297E-2</v>
      </c>
      <c r="AQ504" s="14">
        <v>9.3378789419479094E-2</v>
      </c>
      <c r="AR504" s="14"/>
      <c r="AS504" s="14">
        <v>7.8563908073235794E-2</v>
      </c>
      <c r="AT504" s="14">
        <v>0.1018660784597</v>
      </c>
      <c r="AU504" s="14"/>
      <c r="AV504" s="14">
        <v>5.3583182771113298E-2</v>
      </c>
      <c r="AW504" s="14">
        <v>0.100890754319065</v>
      </c>
      <c r="AX504" s="14"/>
      <c r="AY504" s="14">
        <v>8.5308067218944197E-2</v>
      </c>
      <c r="AZ504" s="14">
        <v>0.104898533027283</v>
      </c>
      <c r="BA504" s="14"/>
      <c r="BB504" s="14">
        <v>8.9439575962864698E-2</v>
      </c>
      <c r="BC504" s="14">
        <v>9.9157742118712602E-2</v>
      </c>
    </row>
    <row r="505" spans="2:55" x14ac:dyDescent="0.35">
      <c r="B505" t="s">
        <v>276</v>
      </c>
      <c r="C505" s="14">
        <v>0.14482107895329799</v>
      </c>
      <c r="D505" s="14">
        <v>0.139491835900029</v>
      </c>
      <c r="E505" s="14">
        <v>0.15045116591837501</v>
      </c>
      <c r="F505" s="14"/>
      <c r="G505" s="14">
        <v>1.3282245946046701E-2</v>
      </c>
      <c r="H505" s="14">
        <v>2.87966838050796E-2</v>
      </c>
      <c r="I505" s="14">
        <v>5.1659304150154302E-2</v>
      </c>
      <c r="J505" s="14">
        <v>0.10047204055390301</v>
      </c>
      <c r="K505" s="14">
        <v>0.175534377896503</v>
      </c>
      <c r="L505" s="14">
        <v>0.41811425338111502</v>
      </c>
      <c r="M505" s="14"/>
      <c r="N505" s="14">
        <v>0.183063479608159</v>
      </c>
      <c r="O505" s="14">
        <v>0.14515226095037101</v>
      </c>
      <c r="P505" s="14">
        <v>0.122829426644913</v>
      </c>
      <c r="Q505" s="14">
        <v>0.123669514134335</v>
      </c>
      <c r="R505" s="14"/>
      <c r="S505" s="14">
        <v>8.0585046074097999E-2</v>
      </c>
      <c r="T505" s="14">
        <v>0.17552683607226499</v>
      </c>
      <c r="U505" s="14">
        <v>0.18123758837766299</v>
      </c>
      <c r="V505" s="14">
        <v>0.19436901366569101</v>
      </c>
      <c r="W505" s="14">
        <v>0.138673480299638</v>
      </c>
      <c r="X505" s="14">
        <v>0.123596610508727</v>
      </c>
      <c r="Y505" s="14">
        <v>0.155634685651412</v>
      </c>
      <c r="Z505" s="14">
        <v>0.12439047051053199</v>
      </c>
      <c r="AA505" s="14">
        <v>0.14806047717149801</v>
      </c>
      <c r="AB505" s="14">
        <v>0.155279343775933</v>
      </c>
      <c r="AC505" s="14">
        <v>0.170807755160411</v>
      </c>
      <c r="AD505" s="14">
        <v>5.65942449540425E-2</v>
      </c>
      <c r="AE505" s="14"/>
      <c r="AF505" s="14">
        <v>0.253799238291534</v>
      </c>
      <c r="AG505" s="14">
        <v>8.8487198631101993E-2</v>
      </c>
      <c r="AH505" s="14">
        <v>0.222209791735825</v>
      </c>
      <c r="AI505" s="14">
        <v>0.150349697798808</v>
      </c>
      <c r="AJ505" s="14">
        <v>8.4138998749553204E-2</v>
      </c>
      <c r="AK505" s="14"/>
      <c r="AL505" s="14">
        <v>0.146095380227656</v>
      </c>
      <c r="AM505" s="14">
        <v>1.73959127026358E-2</v>
      </c>
      <c r="AN505" s="14">
        <v>0.35198517374794502</v>
      </c>
      <c r="AO505" s="14"/>
      <c r="AP505" s="14">
        <v>0.14684037334334299</v>
      </c>
      <c r="AQ505" s="14">
        <v>0.14749030048814399</v>
      </c>
      <c r="AR505" s="14"/>
      <c r="AS505" s="14">
        <v>0.120590103845857</v>
      </c>
      <c r="AT505" s="14">
        <v>0.18785446172855999</v>
      </c>
      <c r="AU505" s="14"/>
      <c r="AV505" s="14">
        <v>5.2656647896193703E-2</v>
      </c>
      <c r="AW505" s="14">
        <v>0.17841166308605699</v>
      </c>
      <c r="AX505" s="14"/>
      <c r="AY505" s="14">
        <v>0.13999015938971399</v>
      </c>
      <c r="AZ505" s="14">
        <v>0.16565505389638499</v>
      </c>
      <c r="BA505" s="14"/>
      <c r="BB505" s="14">
        <v>0.15936254332639399</v>
      </c>
      <c r="BC505" s="14">
        <v>0.10316544433133</v>
      </c>
    </row>
    <row r="506" spans="2:55" x14ac:dyDescent="0.35">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c r="AQ506" s="14"/>
      <c r="AR506" s="14"/>
      <c r="AS506" s="14"/>
      <c r="AT506" s="14"/>
      <c r="AU506" s="14"/>
      <c r="AV506" s="14"/>
      <c r="AW506" s="14"/>
      <c r="AX506" s="14"/>
      <c r="AY506" s="14"/>
      <c r="AZ506" s="14"/>
      <c r="BA506" s="14"/>
      <c r="BB506" s="14"/>
      <c r="BC506" s="14"/>
    </row>
    <row r="507" spans="2:55" x14ac:dyDescent="0.35">
      <c r="B507" s="6" t="s">
        <v>291</v>
      </c>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4"/>
      <c r="AY507" s="14"/>
      <c r="AZ507" s="14"/>
      <c r="BA507" s="14"/>
      <c r="BB507" s="14"/>
      <c r="BC507" s="14"/>
    </row>
    <row r="508" spans="2:55" x14ac:dyDescent="0.35">
      <c r="B508" s="21" t="s">
        <v>82</v>
      </c>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c r="AM508" s="14"/>
      <c r="AN508" s="14"/>
      <c r="AO508" s="14"/>
      <c r="AP508" s="14"/>
      <c r="AQ508" s="14"/>
      <c r="AR508" s="14"/>
      <c r="AS508" s="14"/>
      <c r="AT508" s="14"/>
      <c r="AU508" s="14"/>
      <c r="AV508" s="14"/>
      <c r="AW508" s="14"/>
      <c r="AX508" s="14"/>
      <c r="AY508" s="14"/>
      <c r="AZ508" s="14"/>
      <c r="BA508" s="14"/>
      <c r="BB508" s="14"/>
      <c r="BC508" s="14"/>
    </row>
    <row r="509" spans="2:55" x14ac:dyDescent="0.35">
      <c r="B509" t="s">
        <v>71</v>
      </c>
      <c r="C509" s="14">
        <v>6.45894876923393E-3</v>
      </c>
      <c r="D509" s="14">
        <v>8.3885544439167101E-3</v>
      </c>
      <c r="E509" s="14">
        <v>4.5937505391422896E-3</v>
      </c>
      <c r="F509" s="14"/>
      <c r="G509" s="14">
        <v>0</v>
      </c>
      <c r="H509" s="14">
        <v>1.57571145404433E-2</v>
      </c>
      <c r="I509" s="14">
        <v>1.3869891601163999E-2</v>
      </c>
      <c r="J509" s="14">
        <v>0</v>
      </c>
      <c r="K509" s="14">
        <v>5.7253059912554397E-3</v>
      </c>
      <c r="L509" s="14">
        <v>2.8412176167514399E-3</v>
      </c>
      <c r="M509" s="14"/>
      <c r="N509" s="14">
        <v>1.14968087495786E-2</v>
      </c>
      <c r="O509" s="14">
        <v>5.3387977610551297E-3</v>
      </c>
      <c r="P509" s="14">
        <v>5.3150708854822204E-3</v>
      </c>
      <c r="Q509" s="14">
        <v>3.2416740727041499E-3</v>
      </c>
      <c r="R509" s="14"/>
      <c r="S509" s="14">
        <v>6.4909429800713101E-3</v>
      </c>
      <c r="T509" s="14">
        <v>0</v>
      </c>
      <c r="U509" s="14">
        <v>0</v>
      </c>
      <c r="V509" s="14">
        <v>0</v>
      </c>
      <c r="W509" s="14">
        <v>0</v>
      </c>
      <c r="X509" s="14">
        <v>4.3053084230555098E-3</v>
      </c>
      <c r="Y509" s="14">
        <v>7.4405616354886297E-3</v>
      </c>
      <c r="Z509" s="14">
        <v>1.1352161550523E-2</v>
      </c>
      <c r="AA509" s="14">
        <v>2.0949891674798202E-2</v>
      </c>
      <c r="AB509" s="14">
        <v>1.4575394578776799E-2</v>
      </c>
      <c r="AC509" s="14">
        <v>9.8894057429865703E-3</v>
      </c>
      <c r="AD509" s="14">
        <v>0</v>
      </c>
      <c r="AE509" s="14"/>
      <c r="AF509" s="14">
        <v>4.2967004458882799E-3</v>
      </c>
      <c r="AG509" s="14">
        <v>9.2820765747086594E-3</v>
      </c>
      <c r="AH509" s="14">
        <v>6.4561049628918104E-3</v>
      </c>
      <c r="AI509" s="14">
        <v>8.8182807615587999E-3</v>
      </c>
      <c r="AJ509" s="14">
        <v>0</v>
      </c>
      <c r="AK509" s="14"/>
      <c r="AL509" s="14">
        <v>3.4571373798740501E-3</v>
      </c>
      <c r="AM509" s="14">
        <v>3.44798593848624E-2</v>
      </c>
      <c r="AN509" s="14">
        <v>0</v>
      </c>
      <c r="AO509" s="14"/>
      <c r="AP509" s="14">
        <v>1.8396401201163899E-3</v>
      </c>
      <c r="AQ509" s="14">
        <v>9.6338642709359098E-3</v>
      </c>
      <c r="AR509" s="14"/>
      <c r="AS509" s="14">
        <v>6.3988642892626501E-3</v>
      </c>
      <c r="AT509" s="14">
        <v>5.5489090155199398E-3</v>
      </c>
      <c r="AU509" s="14"/>
      <c r="AV509" s="14">
        <v>1.15726474429147E-2</v>
      </c>
      <c r="AW509" s="14">
        <v>4.3634486082500404E-3</v>
      </c>
      <c r="AX509" s="14"/>
      <c r="AY509" s="14">
        <v>5.7774830579085104E-3</v>
      </c>
      <c r="AZ509" s="14">
        <v>1.5274670244963699E-2</v>
      </c>
      <c r="BA509" s="14"/>
      <c r="BB509" s="14">
        <v>5.8498148927494196E-3</v>
      </c>
      <c r="BC509" s="14">
        <v>1.2251922517880201E-2</v>
      </c>
    </row>
    <row r="510" spans="2:55" x14ac:dyDescent="0.35">
      <c r="B510" t="s">
        <v>72</v>
      </c>
      <c r="C510" s="14">
        <v>3.1669690526282698E-2</v>
      </c>
      <c r="D510" s="14">
        <v>5.2339727977428301E-2</v>
      </c>
      <c r="E510" s="14">
        <v>1.15791664476432E-2</v>
      </c>
      <c r="F510" s="14"/>
      <c r="G510" s="14">
        <v>6.0532775273705902E-2</v>
      </c>
      <c r="H510" s="14">
        <v>6.5262192993925203E-2</v>
      </c>
      <c r="I510" s="14">
        <v>4.7059017614573602E-2</v>
      </c>
      <c r="J510" s="14">
        <v>5.6582705380278202E-3</v>
      </c>
      <c r="K510" s="14">
        <v>8.6576914949671492E-3</v>
      </c>
      <c r="L510" s="14">
        <v>9.1475029433797806E-3</v>
      </c>
      <c r="M510" s="14"/>
      <c r="N510" s="14">
        <v>4.1079929663928698E-2</v>
      </c>
      <c r="O510" s="14">
        <v>3.0311742737257001E-2</v>
      </c>
      <c r="P510" s="14">
        <v>3.2978394501736397E-2</v>
      </c>
      <c r="Q510" s="14">
        <v>2.2024916066786301E-2</v>
      </c>
      <c r="R510" s="14"/>
      <c r="S510" s="14">
        <v>5.5250841253953499E-2</v>
      </c>
      <c r="T510" s="14">
        <v>2.6691853634690999E-2</v>
      </c>
      <c r="U510" s="14">
        <v>1.09800663125529E-2</v>
      </c>
      <c r="V510" s="14">
        <v>2.67109869457995E-2</v>
      </c>
      <c r="W510" s="14">
        <v>3.22434683149228E-2</v>
      </c>
      <c r="X510" s="14">
        <v>3.6190285820488402E-2</v>
      </c>
      <c r="Y510" s="14">
        <v>3.1404068308783298E-2</v>
      </c>
      <c r="Z510" s="14">
        <v>3.9913220156907403E-2</v>
      </c>
      <c r="AA510" s="14">
        <v>4.12897014222205E-2</v>
      </c>
      <c r="AB510" s="14">
        <v>2.4135103449696601E-2</v>
      </c>
      <c r="AC510" s="14">
        <v>1.70337458429611E-2</v>
      </c>
      <c r="AD510" s="14">
        <v>0</v>
      </c>
      <c r="AE510" s="14"/>
      <c r="AF510" s="14">
        <v>3.0102870873180702E-2</v>
      </c>
      <c r="AG510" s="14">
        <v>5.28715337972199E-2</v>
      </c>
      <c r="AH510" s="14">
        <v>1.0089232284973E-2</v>
      </c>
      <c r="AI510" s="14">
        <v>2.5259799842853599E-2</v>
      </c>
      <c r="AJ510" s="14">
        <v>5.0482567088031997E-2</v>
      </c>
      <c r="AK510" s="14"/>
      <c r="AL510" s="14">
        <v>2.2779882449443501E-2</v>
      </c>
      <c r="AM510" s="14">
        <v>0.12174104419510599</v>
      </c>
      <c r="AN510" s="14">
        <v>0</v>
      </c>
      <c r="AO510" s="14"/>
      <c r="AP510" s="14">
        <v>3.3307132743544299E-2</v>
      </c>
      <c r="AQ510" s="14">
        <v>2.8658376747547801E-2</v>
      </c>
      <c r="AR510" s="14"/>
      <c r="AS510" s="14">
        <v>3.29540675446389E-2</v>
      </c>
      <c r="AT510" s="14">
        <v>2.96138519896639E-2</v>
      </c>
      <c r="AU510" s="14"/>
      <c r="AV510" s="14">
        <v>6.6593099830231595E-2</v>
      </c>
      <c r="AW510" s="14">
        <v>2.1519016039431401E-2</v>
      </c>
      <c r="AX510" s="14"/>
      <c r="AY510" s="14">
        <v>3.7156066334822803E-2</v>
      </c>
      <c r="AZ510" s="14">
        <v>2.1169056674816299E-2</v>
      </c>
      <c r="BA510" s="14"/>
      <c r="BB510" s="14">
        <v>3.90875303453804E-2</v>
      </c>
      <c r="BC510" s="14">
        <v>2.2096562254932402E-2</v>
      </c>
    </row>
    <row r="511" spans="2:55" x14ac:dyDescent="0.35">
      <c r="B511" t="s">
        <v>73</v>
      </c>
      <c r="C511" s="14">
        <v>5.0435705986334699E-2</v>
      </c>
      <c r="D511" s="14">
        <v>7.1107530410782105E-2</v>
      </c>
      <c r="E511" s="14">
        <v>3.0398667567684199E-2</v>
      </c>
      <c r="F511" s="14"/>
      <c r="G511" s="14">
        <v>0.110983808253692</v>
      </c>
      <c r="H511" s="14">
        <v>7.44910300601173E-2</v>
      </c>
      <c r="I511" s="14">
        <v>5.9908606003826997E-2</v>
      </c>
      <c r="J511" s="14">
        <v>2.6787209276281799E-2</v>
      </c>
      <c r="K511" s="14">
        <v>4.8022464049011199E-2</v>
      </c>
      <c r="L511" s="14">
        <v>3.8194213952434598E-3</v>
      </c>
      <c r="M511" s="14"/>
      <c r="N511" s="14">
        <v>6.9530878946906793E-2</v>
      </c>
      <c r="O511" s="14">
        <v>3.7542686287360301E-2</v>
      </c>
      <c r="P511" s="14">
        <v>4.2255102974172197E-2</v>
      </c>
      <c r="Q511" s="14">
        <v>5.0817295927277302E-2</v>
      </c>
      <c r="R511" s="14"/>
      <c r="S511" s="14">
        <v>8.6609848642417706E-2</v>
      </c>
      <c r="T511" s="14">
        <v>2.2394104541980799E-2</v>
      </c>
      <c r="U511" s="14">
        <v>4.9758028131577703E-2</v>
      </c>
      <c r="V511" s="14">
        <v>3.4299255688917799E-2</v>
      </c>
      <c r="W511" s="14">
        <v>3.3949158803421801E-2</v>
      </c>
      <c r="X511" s="14">
        <v>5.1485894866217297E-2</v>
      </c>
      <c r="Y511" s="14">
        <v>5.0706358690495397E-2</v>
      </c>
      <c r="Z511" s="14">
        <v>7.7846198819831999E-2</v>
      </c>
      <c r="AA511" s="14">
        <v>4.98408518377556E-2</v>
      </c>
      <c r="AB511" s="14">
        <v>6.3055268718249999E-2</v>
      </c>
      <c r="AC511" s="14">
        <v>2.25620472281177E-2</v>
      </c>
      <c r="AD511" s="14">
        <v>6.2104624101612597E-2</v>
      </c>
      <c r="AE511" s="14"/>
      <c r="AF511" s="14">
        <v>3.0287717389558402E-2</v>
      </c>
      <c r="AG511" s="14">
        <v>8.9137056921939101E-2</v>
      </c>
      <c r="AH511" s="14">
        <v>2.5450538342671698E-2</v>
      </c>
      <c r="AI511" s="14">
        <v>5.0727748550139298E-2</v>
      </c>
      <c r="AJ511" s="14">
        <v>2.2996746618143601E-2</v>
      </c>
      <c r="AK511" s="14"/>
      <c r="AL511" s="14">
        <v>4.1611724020843198E-2</v>
      </c>
      <c r="AM511" s="14">
        <v>0.14338812103332901</v>
      </c>
      <c r="AN511" s="14">
        <v>1.27225642143831E-2</v>
      </c>
      <c r="AO511" s="14"/>
      <c r="AP511" s="14">
        <v>4.6987462161654697E-2</v>
      </c>
      <c r="AQ511" s="14">
        <v>5.0896293785891798E-2</v>
      </c>
      <c r="AR511" s="14"/>
      <c r="AS511" s="14">
        <v>5.8209773329570398E-2</v>
      </c>
      <c r="AT511" s="14">
        <v>3.8065016052356203E-2</v>
      </c>
      <c r="AU511" s="14"/>
      <c r="AV511" s="14">
        <v>8.4447597761078005E-2</v>
      </c>
      <c r="AW511" s="14">
        <v>3.7781477873759697E-2</v>
      </c>
      <c r="AX511" s="14"/>
      <c r="AY511" s="14">
        <v>5.7960836742426303E-2</v>
      </c>
      <c r="AZ511" s="14">
        <v>5.3491315229555102E-2</v>
      </c>
      <c r="BA511" s="14"/>
      <c r="BB511" s="14">
        <v>5.10009456483667E-2</v>
      </c>
      <c r="BC511" s="14">
        <v>5.6309108894771698E-2</v>
      </c>
    </row>
    <row r="512" spans="2:55" x14ac:dyDescent="0.35">
      <c r="B512" t="s">
        <v>74</v>
      </c>
      <c r="C512" s="14">
        <v>6.4563758178578401E-2</v>
      </c>
      <c r="D512" s="14">
        <v>7.7036484913213701E-2</v>
      </c>
      <c r="E512" s="14">
        <v>5.2574497093154302E-2</v>
      </c>
      <c r="F512" s="14"/>
      <c r="G512" s="14">
        <v>0.126470474691419</v>
      </c>
      <c r="H512" s="14">
        <v>0.14599733113973801</v>
      </c>
      <c r="I512" s="14">
        <v>7.2688402777562097E-2</v>
      </c>
      <c r="J512" s="14">
        <v>3.6846169530599E-2</v>
      </c>
      <c r="K512" s="14">
        <v>9.5708656476202799E-3</v>
      </c>
      <c r="L512" s="14">
        <v>9.7602814721255808E-3</v>
      </c>
      <c r="M512" s="14"/>
      <c r="N512" s="14">
        <v>7.9864766244835503E-2</v>
      </c>
      <c r="O512" s="14">
        <v>6.4829680622876903E-2</v>
      </c>
      <c r="P512" s="14">
        <v>6.1938855336342698E-2</v>
      </c>
      <c r="Q512" s="14">
        <v>5.0589478398532201E-2</v>
      </c>
      <c r="R512" s="14"/>
      <c r="S512" s="14">
        <v>0.122085186782873</v>
      </c>
      <c r="T512" s="14">
        <v>1.31126897849496E-2</v>
      </c>
      <c r="U512" s="14">
        <v>5.0921919824137601E-2</v>
      </c>
      <c r="V512" s="14">
        <v>7.4431289162280895E-2</v>
      </c>
      <c r="W512" s="14">
        <v>4.55357821600628E-2</v>
      </c>
      <c r="X512" s="14">
        <v>6.4671413306353107E-2</v>
      </c>
      <c r="Y512" s="14">
        <v>2.75420057367625E-2</v>
      </c>
      <c r="Z512" s="14">
        <v>5.63615583740169E-2</v>
      </c>
      <c r="AA512" s="14">
        <v>0.13268756588611899</v>
      </c>
      <c r="AB512" s="14">
        <v>5.2575847145793303E-2</v>
      </c>
      <c r="AC512" s="14">
        <v>4.4250403554245699E-2</v>
      </c>
      <c r="AD512" s="14">
        <v>0</v>
      </c>
      <c r="AE512" s="14"/>
      <c r="AF512" s="14">
        <v>7.6589376820795405E-2</v>
      </c>
      <c r="AG512" s="14">
        <v>6.8784353868327597E-2</v>
      </c>
      <c r="AH512" s="14">
        <v>5.8037029610962798E-2</v>
      </c>
      <c r="AI512" s="14">
        <v>7.68067854301481E-2</v>
      </c>
      <c r="AJ512" s="14">
        <v>5.9595379484540398E-2</v>
      </c>
      <c r="AK512" s="14"/>
      <c r="AL512" s="14">
        <v>5.2067654506874998E-2</v>
      </c>
      <c r="AM512" s="14">
        <v>0.18124073047821701</v>
      </c>
      <c r="AN512" s="14">
        <v>3.76230086403051E-2</v>
      </c>
      <c r="AO512" s="14"/>
      <c r="AP512" s="14">
        <v>6.2222674680382402E-2</v>
      </c>
      <c r="AQ512" s="14">
        <v>6.5821376877940804E-2</v>
      </c>
      <c r="AR512" s="14"/>
      <c r="AS512" s="14">
        <v>8.1809733079121497E-2</v>
      </c>
      <c r="AT512" s="14">
        <v>3.39785372288312E-2</v>
      </c>
      <c r="AU512" s="14"/>
      <c r="AV512" s="14">
        <v>0.122801937080151</v>
      </c>
      <c r="AW512" s="14">
        <v>4.1326706683870298E-2</v>
      </c>
      <c r="AX512" s="14"/>
      <c r="AY512" s="14">
        <v>7.3608766169703799E-2</v>
      </c>
      <c r="AZ512" s="14">
        <v>1.15876131440052E-2</v>
      </c>
      <c r="BA512" s="14"/>
      <c r="BB512" s="14">
        <v>7.19338821815977E-2</v>
      </c>
      <c r="BC512" s="14">
        <v>3.2250756877263198E-2</v>
      </c>
    </row>
    <row r="513" spans="2:55" x14ac:dyDescent="0.35">
      <c r="B513" t="s">
        <v>75</v>
      </c>
      <c r="C513" s="14">
        <v>4.69830553931131E-2</v>
      </c>
      <c r="D513" s="14">
        <v>7.3100669786944197E-2</v>
      </c>
      <c r="E513" s="14">
        <v>2.1618189016951901E-2</v>
      </c>
      <c r="F513" s="14"/>
      <c r="G513" s="14">
        <v>6.99146540353386E-2</v>
      </c>
      <c r="H513" s="14">
        <v>7.5341574532593797E-2</v>
      </c>
      <c r="I513" s="14">
        <v>7.5338123161978701E-2</v>
      </c>
      <c r="J513" s="14">
        <v>4.0685545564920197E-2</v>
      </c>
      <c r="K513" s="14">
        <v>1.19230369222995E-2</v>
      </c>
      <c r="L513" s="14">
        <v>1.4170173767201401E-2</v>
      </c>
      <c r="M513" s="14"/>
      <c r="N513" s="14">
        <v>5.4065327191065701E-2</v>
      </c>
      <c r="O513" s="14">
        <v>4.4333559607266503E-2</v>
      </c>
      <c r="P513" s="14">
        <v>5.0887018480408198E-2</v>
      </c>
      <c r="Q513" s="14">
        <v>3.9035527056527797E-2</v>
      </c>
      <c r="R513" s="14"/>
      <c r="S513" s="14">
        <v>6.7919062144155495E-2</v>
      </c>
      <c r="T513" s="14">
        <v>3.1450517330134001E-2</v>
      </c>
      <c r="U513" s="14">
        <v>2.2484489528900801E-2</v>
      </c>
      <c r="V513" s="14">
        <v>4.2438778645322597E-2</v>
      </c>
      <c r="W513" s="14">
        <v>6.2223066131942999E-2</v>
      </c>
      <c r="X513" s="14">
        <v>7.1436096865111598E-2</v>
      </c>
      <c r="Y513" s="14">
        <v>3.4181006080292502E-2</v>
      </c>
      <c r="Z513" s="14">
        <v>3.1708261823653501E-2</v>
      </c>
      <c r="AA513" s="14">
        <v>4.6110758625170098E-2</v>
      </c>
      <c r="AB513" s="14">
        <v>4.4199117266618002E-2</v>
      </c>
      <c r="AC513" s="14">
        <v>3.26486786718337E-2</v>
      </c>
      <c r="AD513" s="14">
        <v>7.6554292979579705E-2</v>
      </c>
      <c r="AE513" s="14"/>
      <c r="AF513" s="14">
        <v>2.6341189625075E-2</v>
      </c>
      <c r="AG513" s="14">
        <v>7.1043015014558702E-2</v>
      </c>
      <c r="AH513" s="14">
        <v>3.1770259272469598E-2</v>
      </c>
      <c r="AI513" s="14">
        <v>6.0763604192035497E-2</v>
      </c>
      <c r="AJ513" s="14">
        <v>3.0615357236786201E-2</v>
      </c>
      <c r="AK513" s="14"/>
      <c r="AL513" s="14">
        <v>4.6611907195353401E-2</v>
      </c>
      <c r="AM513" s="14">
        <v>6.7284376925927605E-2</v>
      </c>
      <c r="AN513" s="14">
        <v>1.6392967877629099E-2</v>
      </c>
      <c r="AO513" s="14"/>
      <c r="AP513" s="14">
        <v>5.0167040346454299E-2</v>
      </c>
      <c r="AQ513" s="14">
        <v>4.4726790926290998E-2</v>
      </c>
      <c r="AR513" s="14"/>
      <c r="AS513" s="14">
        <v>5.5244193154659699E-2</v>
      </c>
      <c r="AT513" s="14">
        <v>3.3524851077975697E-2</v>
      </c>
      <c r="AU513" s="14"/>
      <c r="AV513" s="14">
        <v>8.2382809350279806E-2</v>
      </c>
      <c r="AW513" s="14">
        <v>3.5963779849603902E-2</v>
      </c>
      <c r="AX513" s="14"/>
      <c r="AY513" s="14">
        <v>5.0479289991583902E-2</v>
      </c>
      <c r="AZ513" s="14">
        <v>3.3891137279034103E-2</v>
      </c>
      <c r="BA513" s="14"/>
      <c r="BB513" s="14">
        <v>4.6959465528330302E-2</v>
      </c>
      <c r="BC513" s="14">
        <v>4.1494680631222997E-2</v>
      </c>
    </row>
    <row r="514" spans="2:55" x14ac:dyDescent="0.35">
      <c r="B514" t="s">
        <v>76</v>
      </c>
      <c r="C514" s="14">
        <v>4.15915559083447E-2</v>
      </c>
      <c r="D514" s="14">
        <v>4.34762048159925E-2</v>
      </c>
      <c r="E514" s="14">
        <v>3.9873656139157498E-2</v>
      </c>
      <c r="F514" s="14"/>
      <c r="G514" s="14">
        <v>4.3699776485631503E-2</v>
      </c>
      <c r="H514" s="14">
        <v>5.1840236154189999E-2</v>
      </c>
      <c r="I514" s="14">
        <v>6.53860614538289E-2</v>
      </c>
      <c r="J514" s="14">
        <v>3.6146903120630097E-2</v>
      </c>
      <c r="K514" s="14">
        <v>4.32394512295688E-2</v>
      </c>
      <c r="L514" s="14">
        <v>1.5775742133739199E-2</v>
      </c>
      <c r="M514" s="14"/>
      <c r="N514" s="14">
        <v>4.1937013816219497E-2</v>
      </c>
      <c r="O514" s="14">
        <v>3.8722961248544401E-2</v>
      </c>
      <c r="P514" s="14">
        <v>3.3780497062579698E-2</v>
      </c>
      <c r="Q514" s="14">
        <v>5.1395821507869699E-2</v>
      </c>
      <c r="R514" s="14"/>
      <c r="S514" s="14">
        <v>3.6961170858898502E-2</v>
      </c>
      <c r="T514" s="14">
        <v>2.4502266843978399E-2</v>
      </c>
      <c r="U514" s="14">
        <v>4.1665397293780201E-2</v>
      </c>
      <c r="V514" s="14">
        <v>3.4652825257436702E-2</v>
      </c>
      <c r="W514" s="14">
        <v>7.3393539100218994E-2</v>
      </c>
      <c r="X514" s="14">
        <v>3.8513269124740297E-2</v>
      </c>
      <c r="Y514" s="14">
        <v>4.4765285651267001E-2</v>
      </c>
      <c r="Z514" s="14">
        <v>3.6794766584324901E-2</v>
      </c>
      <c r="AA514" s="14">
        <v>4.9960426737137797E-2</v>
      </c>
      <c r="AB514" s="14">
        <v>5.1975155800300002E-2</v>
      </c>
      <c r="AC514" s="14">
        <v>4.3237975324293201E-2</v>
      </c>
      <c r="AD514" s="14">
        <v>2.64098642364483E-2</v>
      </c>
      <c r="AE514" s="14"/>
      <c r="AF514" s="14">
        <v>2.6333306151675E-2</v>
      </c>
      <c r="AG514" s="14">
        <v>5.0579080537290502E-2</v>
      </c>
      <c r="AH514" s="14">
        <v>2.3687088504194102E-2</v>
      </c>
      <c r="AI514" s="14">
        <v>6.2325419498654999E-2</v>
      </c>
      <c r="AJ514" s="14">
        <v>4.91374317885276E-2</v>
      </c>
      <c r="AK514" s="14"/>
      <c r="AL514" s="14">
        <v>4.1246485218839099E-2</v>
      </c>
      <c r="AM514" s="14">
        <v>4.6316979803719099E-2</v>
      </c>
      <c r="AN514" s="14">
        <v>3.81873129415327E-2</v>
      </c>
      <c r="AO514" s="14"/>
      <c r="AP514" s="14">
        <v>3.7805007931647303E-2</v>
      </c>
      <c r="AQ514" s="14">
        <v>4.5977891218792102E-2</v>
      </c>
      <c r="AR514" s="14"/>
      <c r="AS514" s="14">
        <v>3.9127274832348902E-2</v>
      </c>
      <c r="AT514" s="14">
        <v>4.5472107926789199E-2</v>
      </c>
      <c r="AU514" s="14"/>
      <c r="AV514" s="14">
        <v>6.1471020636490799E-2</v>
      </c>
      <c r="AW514" s="14">
        <v>3.4006493013707798E-2</v>
      </c>
      <c r="AX514" s="14"/>
      <c r="AY514" s="14">
        <v>3.8970003569321503E-2</v>
      </c>
      <c r="AZ514" s="14">
        <v>4.5105520093862699E-2</v>
      </c>
      <c r="BA514" s="14"/>
      <c r="BB514" s="14">
        <v>3.9442504333261498E-2</v>
      </c>
      <c r="BC514" s="14">
        <v>7.1029832592747394E-2</v>
      </c>
    </row>
    <row r="515" spans="2:55" x14ac:dyDescent="0.35">
      <c r="B515" t="s">
        <v>77</v>
      </c>
      <c r="C515" s="14">
        <v>3.14182099175387E-2</v>
      </c>
      <c r="D515" s="14">
        <v>3.66659887098649E-2</v>
      </c>
      <c r="E515" s="14">
        <v>2.6386363555576699E-2</v>
      </c>
      <c r="F515" s="14"/>
      <c r="G515" s="14">
        <v>2.7400954057957099E-2</v>
      </c>
      <c r="H515" s="14">
        <v>2.3423886151296699E-2</v>
      </c>
      <c r="I515" s="14">
        <v>3.3516964175341002E-2</v>
      </c>
      <c r="J515" s="14">
        <v>4.5056652840783099E-2</v>
      </c>
      <c r="K515" s="14">
        <v>3.9382264946256101E-2</v>
      </c>
      <c r="L515" s="14">
        <v>2.2476367065597701E-2</v>
      </c>
      <c r="M515" s="14"/>
      <c r="N515" s="14">
        <v>1.7215274916305E-2</v>
      </c>
      <c r="O515" s="14">
        <v>2.5970998962537701E-2</v>
      </c>
      <c r="P515" s="14">
        <v>4.3404720639015397E-2</v>
      </c>
      <c r="Q515" s="14">
        <v>4.0161236826018097E-2</v>
      </c>
      <c r="R515" s="14"/>
      <c r="S515" s="14">
        <v>1.8214943253832199E-2</v>
      </c>
      <c r="T515" s="14">
        <v>2.2618316561030399E-2</v>
      </c>
      <c r="U515" s="14">
        <v>5.8954858952958801E-2</v>
      </c>
      <c r="V515" s="14">
        <v>4.1930085360122299E-2</v>
      </c>
      <c r="W515" s="14">
        <v>0</v>
      </c>
      <c r="X515" s="14">
        <v>2.3732645133858601E-2</v>
      </c>
      <c r="Y515" s="14">
        <v>5.20553105760721E-2</v>
      </c>
      <c r="Z515" s="14">
        <v>3.6350256213708902E-2</v>
      </c>
      <c r="AA515" s="14">
        <v>2.4127834391379801E-2</v>
      </c>
      <c r="AB515" s="14">
        <v>2.6945436562422001E-2</v>
      </c>
      <c r="AC515" s="14">
        <v>3.3042222140060702E-2</v>
      </c>
      <c r="AD515" s="14">
        <v>9.7851858835928396E-2</v>
      </c>
      <c r="AE515" s="14"/>
      <c r="AF515" s="14">
        <v>3.9058339374091797E-2</v>
      </c>
      <c r="AG515" s="14">
        <v>2.62708169882554E-2</v>
      </c>
      <c r="AH515" s="14">
        <v>3.14921226554188E-2</v>
      </c>
      <c r="AI515" s="14">
        <v>3.45159153456625E-2</v>
      </c>
      <c r="AJ515" s="14">
        <v>4.5174206276511301E-2</v>
      </c>
      <c r="AK515" s="14"/>
      <c r="AL515" s="14">
        <v>3.1327721428025403E-2</v>
      </c>
      <c r="AM515" s="14">
        <v>4.9908974253813201E-2</v>
      </c>
      <c r="AN515" s="14">
        <v>0</v>
      </c>
      <c r="AO515" s="14"/>
      <c r="AP515" s="14">
        <v>3.9846543548563998E-2</v>
      </c>
      <c r="AQ515" s="14">
        <v>2.28855860154599E-2</v>
      </c>
      <c r="AR515" s="14"/>
      <c r="AS515" s="14">
        <v>2.6479155972042898E-2</v>
      </c>
      <c r="AT515" s="14">
        <v>3.4684063026789898E-2</v>
      </c>
      <c r="AU515" s="14"/>
      <c r="AV515" s="14">
        <v>2.7713199931671401E-2</v>
      </c>
      <c r="AW515" s="14">
        <v>3.37131564093145E-2</v>
      </c>
      <c r="AX515" s="14"/>
      <c r="AY515" s="14">
        <v>2.5397769885730399E-2</v>
      </c>
      <c r="AZ515" s="14">
        <v>2.99606222411468E-2</v>
      </c>
      <c r="BA515" s="14"/>
      <c r="BB515" s="14">
        <v>2.8606333311435202E-2</v>
      </c>
      <c r="BC515" s="14">
        <v>4.2540883121539801E-2</v>
      </c>
    </row>
    <row r="516" spans="2:55" x14ac:dyDescent="0.35">
      <c r="B516" t="s">
        <v>78</v>
      </c>
      <c r="C516" s="14">
        <v>9.4888003624919698E-2</v>
      </c>
      <c r="D516" s="14">
        <v>9.9402560906118403E-2</v>
      </c>
      <c r="E516" s="14">
        <v>9.0758927277639595E-2</v>
      </c>
      <c r="F516" s="14"/>
      <c r="G516" s="14">
        <v>0.151678649353826</v>
      </c>
      <c r="H516" s="14">
        <v>0.127032101062278</v>
      </c>
      <c r="I516" s="14">
        <v>9.9441168627463605E-2</v>
      </c>
      <c r="J516" s="14">
        <v>8.7570401562712702E-2</v>
      </c>
      <c r="K516" s="14">
        <v>6.3278265458425395E-2</v>
      </c>
      <c r="L516" s="14">
        <v>5.4440959353448302E-2</v>
      </c>
      <c r="M516" s="14"/>
      <c r="N516" s="14">
        <v>9.4085338957949294E-2</v>
      </c>
      <c r="O516" s="14">
        <v>0.108074979815318</v>
      </c>
      <c r="P516" s="14">
        <v>9.9341621333615002E-2</v>
      </c>
      <c r="Q516" s="14">
        <v>7.6752907616525007E-2</v>
      </c>
      <c r="R516" s="14"/>
      <c r="S516" s="14">
        <v>0.114780087117006</v>
      </c>
      <c r="T516" s="14">
        <v>8.7720800721238196E-2</v>
      </c>
      <c r="U516" s="14">
        <v>7.5842542494648904E-2</v>
      </c>
      <c r="V516" s="14">
        <v>6.9126481736167603E-2</v>
      </c>
      <c r="W516" s="14">
        <v>9.7732034609535501E-2</v>
      </c>
      <c r="X516" s="14">
        <v>0.101191773438689</v>
      </c>
      <c r="Y516" s="14">
        <v>9.8283351561842702E-2</v>
      </c>
      <c r="Z516" s="14">
        <v>0.120441095925112</v>
      </c>
      <c r="AA516" s="14">
        <v>0.10968557813520401</v>
      </c>
      <c r="AB516" s="14">
        <v>0.10337656125867099</v>
      </c>
      <c r="AC516" s="14">
        <v>5.2371996332073803E-2</v>
      </c>
      <c r="AD516" s="14">
        <v>8.3655153276237598E-2</v>
      </c>
      <c r="AE516" s="14"/>
      <c r="AF516" s="14">
        <v>6.3980439120491797E-2</v>
      </c>
      <c r="AG516" s="14">
        <v>9.6983121196762501E-2</v>
      </c>
      <c r="AH516" s="14">
        <v>7.9631323553718894E-2</v>
      </c>
      <c r="AI516" s="14">
        <v>0.113991712708517</v>
      </c>
      <c r="AJ516" s="14">
        <v>9.2705471815948307E-2</v>
      </c>
      <c r="AK516" s="14"/>
      <c r="AL516" s="14">
        <v>9.6563837282578599E-2</v>
      </c>
      <c r="AM516" s="14">
        <v>9.8994092528861904E-2</v>
      </c>
      <c r="AN516" s="14">
        <v>6.3548622868194404E-2</v>
      </c>
      <c r="AO516" s="14"/>
      <c r="AP516" s="14">
        <v>0.113687105030542</v>
      </c>
      <c r="AQ516" s="14">
        <v>8.1286829260844407E-2</v>
      </c>
      <c r="AR516" s="14"/>
      <c r="AS516" s="14">
        <v>0.11435395421939799</v>
      </c>
      <c r="AT516" s="14">
        <v>6.4641461096278899E-2</v>
      </c>
      <c r="AU516" s="14"/>
      <c r="AV516" s="14">
        <v>9.8300747986960701E-2</v>
      </c>
      <c r="AW516" s="14">
        <v>9.0985267509302095E-2</v>
      </c>
      <c r="AX516" s="14"/>
      <c r="AY516" s="14">
        <v>0.10404832516038499</v>
      </c>
      <c r="AZ516" s="14">
        <v>6.05093940336872E-2</v>
      </c>
      <c r="BA516" s="14"/>
      <c r="BB516" s="14">
        <v>9.8585442195827502E-2</v>
      </c>
      <c r="BC516" s="14">
        <v>7.1636708150110306E-2</v>
      </c>
    </row>
    <row r="517" spans="2:55" x14ac:dyDescent="0.35">
      <c r="B517" t="s">
        <v>276</v>
      </c>
      <c r="C517" s="14">
        <v>0.63199107169565405</v>
      </c>
      <c r="D517" s="14">
        <v>0.538482278035739</v>
      </c>
      <c r="E517" s="14">
        <v>0.72221678236304998</v>
      </c>
      <c r="F517" s="14"/>
      <c r="G517" s="14">
        <v>0.40931890784843</v>
      </c>
      <c r="H517" s="14">
        <v>0.42085453336541701</v>
      </c>
      <c r="I517" s="14">
        <v>0.53279176458426103</v>
      </c>
      <c r="J517" s="14">
        <v>0.72124884756604501</v>
      </c>
      <c r="K517" s="14">
        <v>0.77020065426059603</v>
      </c>
      <c r="L517" s="14">
        <v>0.86756833425251301</v>
      </c>
      <c r="M517" s="14"/>
      <c r="N517" s="14">
        <v>0.59072466151321101</v>
      </c>
      <c r="O517" s="14">
        <v>0.64487459295778404</v>
      </c>
      <c r="P517" s="14">
        <v>0.63009871878664803</v>
      </c>
      <c r="Q517" s="14">
        <v>0.66598114252775997</v>
      </c>
      <c r="R517" s="14"/>
      <c r="S517" s="14">
        <v>0.49168791696679198</v>
      </c>
      <c r="T517" s="14">
        <v>0.77150945058199805</v>
      </c>
      <c r="U517" s="14">
        <v>0.68939269746144305</v>
      </c>
      <c r="V517" s="14">
        <v>0.67641029720395296</v>
      </c>
      <c r="W517" s="14">
        <v>0.65492295087989505</v>
      </c>
      <c r="X517" s="14">
        <v>0.608473313021486</v>
      </c>
      <c r="Y517" s="14">
        <v>0.65362205175899601</v>
      </c>
      <c r="Z517" s="14">
        <v>0.58923248055192101</v>
      </c>
      <c r="AA517" s="14">
        <v>0.52534739129021601</v>
      </c>
      <c r="AB517" s="14">
        <v>0.61916211521947295</v>
      </c>
      <c r="AC517" s="14">
        <v>0.74496352516342801</v>
      </c>
      <c r="AD517" s="14">
        <v>0.65342420657019296</v>
      </c>
      <c r="AE517" s="14"/>
      <c r="AF517" s="14">
        <v>0.70301006019924395</v>
      </c>
      <c r="AG517" s="14">
        <v>0.53504894510093803</v>
      </c>
      <c r="AH517" s="14">
        <v>0.73338630081269895</v>
      </c>
      <c r="AI517" s="14">
        <v>0.56679073367042998</v>
      </c>
      <c r="AJ517" s="14">
        <v>0.64929283969151097</v>
      </c>
      <c r="AK517" s="14"/>
      <c r="AL517" s="14">
        <v>0.66433365051816795</v>
      </c>
      <c r="AM517" s="14">
        <v>0.25664582139616399</v>
      </c>
      <c r="AN517" s="14">
        <v>0.83152552345795605</v>
      </c>
      <c r="AO517" s="14"/>
      <c r="AP517" s="14">
        <v>0.61413739343709495</v>
      </c>
      <c r="AQ517" s="14">
        <v>0.65011299089629604</v>
      </c>
      <c r="AR517" s="14"/>
      <c r="AS517" s="14">
        <v>0.58542298357895695</v>
      </c>
      <c r="AT517" s="14">
        <v>0.714471202585795</v>
      </c>
      <c r="AU517" s="14"/>
      <c r="AV517" s="14">
        <v>0.44471693998022199</v>
      </c>
      <c r="AW517" s="14">
        <v>0.70034065401276002</v>
      </c>
      <c r="AX517" s="14"/>
      <c r="AY517" s="14">
        <v>0.60660145908811802</v>
      </c>
      <c r="AZ517" s="14">
        <v>0.72901067105892903</v>
      </c>
      <c r="BA517" s="14"/>
      <c r="BB517" s="14">
        <v>0.61853408156305101</v>
      </c>
      <c r="BC517" s="14">
        <v>0.65038954495953205</v>
      </c>
    </row>
    <row r="518" spans="2:55" x14ac:dyDescent="0.35">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c r="AD518" s="14"/>
      <c r="AE518" s="14"/>
      <c r="AF518" s="14"/>
      <c r="AG518" s="14"/>
      <c r="AH518" s="14"/>
      <c r="AI518" s="14"/>
      <c r="AJ518" s="14"/>
      <c r="AK518" s="14"/>
      <c r="AL518" s="14"/>
      <c r="AM518" s="14"/>
      <c r="AN518" s="14"/>
      <c r="AO518" s="14"/>
      <c r="AP518" s="14"/>
      <c r="AQ518" s="14"/>
      <c r="AR518" s="14"/>
      <c r="AS518" s="14"/>
      <c r="AT518" s="14"/>
      <c r="AU518" s="14"/>
      <c r="AV518" s="14"/>
      <c r="AW518" s="14"/>
      <c r="AX518" s="14"/>
      <c r="AY518" s="14"/>
      <c r="AZ518" s="14"/>
      <c r="BA518" s="14"/>
      <c r="BB518" s="14"/>
      <c r="BC518" s="14"/>
    </row>
    <row r="519" spans="2:55" x14ac:dyDescent="0.35">
      <c r="B519" s="6" t="s">
        <v>292</v>
      </c>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c r="AD519" s="14"/>
      <c r="AE519" s="14"/>
      <c r="AF519" s="14"/>
      <c r="AG519" s="14"/>
      <c r="AH519" s="14"/>
      <c r="AI519" s="14"/>
      <c r="AJ519" s="14"/>
      <c r="AK519" s="14"/>
      <c r="AL519" s="14"/>
      <c r="AM519" s="14"/>
      <c r="AN519" s="14"/>
      <c r="AO519" s="14"/>
      <c r="AP519" s="14"/>
      <c r="AQ519" s="14"/>
      <c r="AR519" s="14"/>
      <c r="AS519" s="14"/>
      <c r="AT519" s="14"/>
      <c r="AU519" s="14"/>
      <c r="AV519" s="14"/>
      <c r="AW519" s="14"/>
      <c r="AX519" s="14"/>
      <c r="AY519" s="14"/>
      <c r="AZ519" s="14"/>
      <c r="BA519" s="14"/>
      <c r="BB519" s="14"/>
      <c r="BC519" s="14"/>
    </row>
    <row r="520" spans="2:55" x14ac:dyDescent="0.35">
      <c r="B520" s="21" t="s">
        <v>82</v>
      </c>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c r="AD520" s="14"/>
      <c r="AE520" s="14"/>
      <c r="AF520" s="14"/>
      <c r="AG520" s="14"/>
      <c r="AH520" s="14"/>
      <c r="AI520" s="14"/>
      <c r="AJ520" s="14"/>
      <c r="AK520" s="14"/>
      <c r="AL520" s="14"/>
      <c r="AM520" s="14"/>
      <c r="AN520" s="14"/>
      <c r="AO520" s="14"/>
      <c r="AP520" s="14"/>
      <c r="AQ520" s="14"/>
      <c r="AR520" s="14"/>
      <c r="AS520" s="14"/>
      <c r="AT520" s="14"/>
      <c r="AU520" s="14"/>
      <c r="AV520" s="14"/>
      <c r="AW520" s="14"/>
      <c r="AX520" s="14"/>
      <c r="AY520" s="14"/>
      <c r="AZ520" s="14"/>
      <c r="BA520" s="14"/>
      <c r="BB520" s="14"/>
      <c r="BC520" s="14"/>
    </row>
    <row r="521" spans="2:55" x14ac:dyDescent="0.35">
      <c r="B521" t="s">
        <v>71</v>
      </c>
      <c r="C521" s="14">
        <v>5.4024367973992699E-3</v>
      </c>
      <c r="D521" s="14">
        <v>6.2605779402002404E-3</v>
      </c>
      <c r="E521" s="14">
        <v>4.5803852220326303E-3</v>
      </c>
      <c r="F521" s="14"/>
      <c r="G521" s="14">
        <v>1.5568105972809301E-2</v>
      </c>
      <c r="H521" s="14">
        <v>1.37957622683686E-2</v>
      </c>
      <c r="I521" s="14">
        <v>5.1840674774491701E-3</v>
      </c>
      <c r="J521" s="14">
        <v>0</v>
      </c>
      <c r="K521" s="14">
        <v>0</v>
      </c>
      <c r="L521" s="14">
        <v>0</v>
      </c>
      <c r="M521" s="14"/>
      <c r="N521" s="14">
        <v>8.0658954932477499E-3</v>
      </c>
      <c r="O521" s="14">
        <v>1.7202575059742601E-3</v>
      </c>
      <c r="P521" s="14">
        <v>0</v>
      </c>
      <c r="Q521" s="14">
        <v>1.1145992481712601E-2</v>
      </c>
      <c r="R521" s="14"/>
      <c r="S521" s="14">
        <v>6.5632553422167797E-3</v>
      </c>
      <c r="T521" s="14">
        <v>3.4340290982956198E-3</v>
      </c>
      <c r="U521" s="14">
        <v>1.8597370616028199E-2</v>
      </c>
      <c r="V521" s="14">
        <v>0</v>
      </c>
      <c r="W521" s="14">
        <v>0</v>
      </c>
      <c r="X521" s="14">
        <v>4.3053084230555098E-3</v>
      </c>
      <c r="Y521" s="14">
        <v>0</v>
      </c>
      <c r="Z521" s="14">
        <v>0</v>
      </c>
      <c r="AA521" s="14">
        <v>1.96487722878462E-2</v>
      </c>
      <c r="AB521" s="14">
        <v>0</v>
      </c>
      <c r="AC521" s="14">
        <v>0</v>
      </c>
      <c r="AD521" s="14">
        <v>0</v>
      </c>
      <c r="AE521" s="14"/>
      <c r="AF521" s="14">
        <v>7.1039074048072897E-3</v>
      </c>
      <c r="AG521" s="14">
        <v>7.7441439186567203E-3</v>
      </c>
      <c r="AH521" s="14">
        <v>0</v>
      </c>
      <c r="AI521" s="14">
        <v>7.3888914617948201E-3</v>
      </c>
      <c r="AJ521" s="14">
        <v>0</v>
      </c>
      <c r="AK521" s="14"/>
      <c r="AL521" s="14">
        <v>2.8825053074400201E-3</v>
      </c>
      <c r="AM521" s="14">
        <v>2.47065941157362E-2</v>
      </c>
      <c r="AN521" s="14">
        <v>7.4447953055683099E-3</v>
      </c>
      <c r="AO521" s="14"/>
      <c r="AP521" s="14">
        <v>3.2717090433497598E-3</v>
      </c>
      <c r="AQ521" s="14">
        <v>7.3308035992654397E-3</v>
      </c>
      <c r="AR521" s="14"/>
      <c r="AS521" s="14">
        <v>6.2797450661811203E-3</v>
      </c>
      <c r="AT521" s="14">
        <v>2.26711117064104E-3</v>
      </c>
      <c r="AU521" s="14"/>
      <c r="AV521" s="14">
        <v>1.0625502556780899E-2</v>
      </c>
      <c r="AW521" s="14">
        <v>3.9076506041160796E-3</v>
      </c>
      <c r="AX521" s="14"/>
      <c r="AY521" s="14">
        <v>6.35223497943145E-3</v>
      </c>
      <c r="AZ521" s="14">
        <v>1.01129815374582E-2</v>
      </c>
      <c r="BA521" s="14"/>
      <c r="BB521" s="14">
        <v>6.5448727695406397E-3</v>
      </c>
      <c r="BC521" s="14">
        <v>7.8178541301389508E-3</v>
      </c>
    </row>
    <row r="522" spans="2:55" x14ac:dyDescent="0.35">
      <c r="B522" t="s">
        <v>72</v>
      </c>
      <c r="C522" s="14">
        <v>1.7631454001704499E-2</v>
      </c>
      <c r="D522" s="14">
        <v>2.7067319603155102E-2</v>
      </c>
      <c r="E522" s="14">
        <v>8.4694782645260806E-3</v>
      </c>
      <c r="F522" s="14"/>
      <c r="G522" s="14">
        <v>3.7286211680462401E-2</v>
      </c>
      <c r="H522" s="14">
        <v>3.7176766830370397E-2</v>
      </c>
      <c r="I522" s="14">
        <v>3.0853834379813299E-2</v>
      </c>
      <c r="J522" s="14">
        <v>2.5038291253589701E-3</v>
      </c>
      <c r="K522" s="14">
        <v>2.98423158733434E-3</v>
      </c>
      <c r="L522" s="14">
        <v>0</v>
      </c>
      <c r="M522" s="14"/>
      <c r="N522" s="14">
        <v>2.1171303526399999E-2</v>
      </c>
      <c r="O522" s="14">
        <v>1.48665071375774E-2</v>
      </c>
      <c r="P522" s="14">
        <v>2.0441758702463699E-2</v>
      </c>
      <c r="Q522" s="14">
        <v>1.43557085867942E-2</v>
      </c>
      <c r="R522" s="14"/>
      <c r="S522" s="14">
        <v>4.03144334960489E-2</v>
      </c>
      <c r="T522" s="14">
        <v>2.9968979947354898E-3</v>
      </c>
      <c r="U522" s="14">
        <v>8.1451335469504699E-3</v>
      </c>
      <c r="V522" s="14">
        <v>1.53284137931114E-2</v>
      </c>
      <c r="W522" s="14">
        <v>2.02855343999481E-2</v>
      </c>
      <c r="X522" s="14">
        <v>1.7469213572551701E-2</v>
      </c>
      <c r="Y522" s="14">
        <v>1.3281950393406501E-2</v>
      </c>
      <c r="Z522" s="14">
        <v>2.5673987482625699E-2</v>
      </c>
      <c r="AA522" s="14">
        <v>2.0799051654273801E-2</v>
      </c>
      <c r="AB522" s="14">
        <v>1.8968684562071202E-2</v>
      </c>
      <c r="AC522" s="14">
        <v>9.8894057429865703E-3</v>
      </c>
      <c r="AD522" s="14">
        <v>0</v>
      </c>
      <c r="AE522" s="14"/>
      <c r="AF522" s="14">
        <v>1.35305164673472E-2</v>
      </c>
      <c r="AG522" s="14">
        <v>3.2440678802546398E-2</v>
      </c>
      <c r="AH522" s="14">
        <v>1.72823200882939E-2</v>
      </c>
      <c r="AI522" s="14">
        <v>1.16189575055421E-2</v>
      </c>
      <c r="AJ522" s="14">
        <v>0</v>
      </c>
      <c r="AK522" s="14"/>
      <c r="AL522" s="14">
        <v>8.3421122823195502E-3</v>
      </c>
      <c r="AM522" s="14">
        <v>9.6709219626976706E-2</v>
      </c>
      <c r="AN522" s="14">
        <v>1.11535880515009E-2</v>
      </c>
      <c r="AO522" s="14"/>
      <c r="AP522" s="14">
        <v>1.86899515071552E-2</v>
      </c>
      <c r="AQ522" s="14">
        <v>1.7282740693759398E-2</v>
      </c>
      <c r="AR522" s="14"/>
      <c r="AS522" s="14">
        <v>2.0741365985785999E-2</v>
      </c>
      <c r="AT522" s="14">
        <v>1.11204353873004E-2</v>
      </c>
      <c r="AU522" s="14"/>
      <c r="AV522" s="14">
        <v>3.9745167425167503E-2</v>
      </c>
      <c r="AW522" s="14">
        <v>1.02390060932302E-2</v>
      </c>
      <c r="AX522" s="14"/>
      <c r="AY522" s="14">
        <v>2.3518041201309198E-2</v>
      </c>
      <c r="AZ522" s="14">
        <v>9.5846412944857705E-3</v>
      </c>
      <c r="BA522" s="14"/>
      <c r="BB522" s="14">
        <v>2.2897700569825898E-2</v>
      </c>
      <c r="BC522" s="14">
        <v>1.15850607871694E-2</v>
      </c>
    </row>
    <row r="523" spans="2:55" x14ac:dyDescent="0.35">
      <c r="B523" t="s">
        <v>73</v>
      </c>
      <c r="C523" s="14">
        <v>2.59717091572273E-2</v>
      </c>
      <c r="D523" s="14">
        <v>4.1841246625929598E-2</v>
      </c>
      <c r="E523" s="14">
        <v>1.055197345586E-2</v>
      </c>
      <c r="F523" s="14"/>
      <c r="G523" s="14">
        <v>8.5092811509519903E-2</v>
      </c>
      <c r="H523" s="14">
        <v>4.2778097121128601E-2</v>
      </c>
      <c r="I523" s="14">
        <v>2.2581095049544701E-2</v>
      </c>
      <c r="J523" s="14">
        <v>8.3939958447175993E-3</v>
      </c>
      <c r="K523" s="14">
        <v>3.7754164761909501E-3</v>
      </c>
      <c r="L523" s="14">
        <v>5.0303095521065204E-3</v>
      </c>
      <c r="M523" s="14"/>
      <c r="N523" s="14">
        <v>3.9882025968942802E-2</v>
      </c>
      <c r="O523" s="14">
        <v>2.9423746919364901E-2</v>
      </c>
      <c r="P523" s="14">
        <v>1.9563904513101599E-2</v>
      </c>
      <c r="Q523" s="14">
        <v>1.3203157886795901E-2</v>
      </c>
      <c r="R523" s="14"/>
      <c r="S523" s="14">
        <v>5.1003515042467501E-2</v>
      </c>
      <c r="T523" s="14">
        <v>1.7689881223164099E-2</v>
      </c>
      <c r="U523" s="14">
        <v>1.07666316737375E-2</v>
      </c>
      <c r="V523" s="14">
        <v>2.4187383354094399E-2</v>
      </c>
      <c r="W523" s="14">
        <v>1.52714614937436E-2</v>
      </c>
      <c r="X523" s="14">
        <v>2.6849128515987301E-2</v>
      </c>
      <c r="Y523" s="14">
        <v>3.0607750133743901E-2</v>
      </c>
      <c r="Z523" s="14">
        <v>2.22488588772864E-2</v>
      </c>
      <c r="AA523" s="14">
        <v>2.65332742909942E-2</v>
      </c>
      <c r="AB523" s="14">
        <v>2.1987234294020601E-2</v>
      </c>
      <c r="AC523" s="14">
        <v>1.0113780378942099E-2</v>
      </c>
      <c r="AD523" s="14">
        <v>4.2148180170998098E-2</v>
      </c>
      <c r="AE523" s="14"/>
      <c r="AF523" s="14">
        <v>1.4758968353103599E-2</v>
      </c>
      <c r="AG523" s="14">
        <v>3.8910009241182097E-2</v>
      </c>
      <c r="AH523" s="14">
        <v>3.4980394924650902E-2</v>
      </c>
      <c r="AI523" s="14">
        <v>1.9105242991056301E-2</v>
      </c>
      <c r="AJ523" s="14">
        <v>2.2218487191176299E-2</v>
      </c>
      <c r="AK523" s="14"/>
      <c r="AL523" s="14">
        <v>1.6161247490850201E-2</v>
      </c>
      <c r="AM523" s="14">
        <v>0.116419215514101</v>
      </c>
      <c r="AN523" s="14">
        <v>6.8619581434964097E-3</v>
      </c>
      <c r="AO523" s="14"/>
      <c r="AP523" s="14">
        <v>3.2809459535909399E-2</v>
      </c>
      <c r="AQ523" s="14">
        <v>2.02340506342336E-2</v>
      </c>
      <c r="AR523" s="14"/>
      <c r="AS523" s="14">
        <v>3.1002412852060901E-2</v>
      </c>
      <c r="AT523" s="14">
        <v>1.7044726277744501E-2</v>
      </c>
      <c r="AU523" s="14"/>
      <c r="AV523" s="14">
        <v>4.6978370775267203E-2</v>
      </c>
      <c r="AW523" s="14">
        <v>1.8647393744859402E-2</v>
      </c>
      <c r="AX523" s="14"/>
      <c r="AY523" s="14">
        <v>3.08200984371403E-2</v>
      </c>
      <c r="AZ523" s="14">
        <v>0</v>
      </c>
      <c r="BA523" s="14"/>
      <c r="BB523" s="14">
        <v>2.9447101874739499E-2</v>
      </c>
      <c r="BC523" s="14">
        <v>1.8461799980949802E-2</v>
      </c>
    </row>
    <row r="524" spans="2:55" x14ac:dyDescent="0.35">
      <c r="B524" t="s">
        <v>74</v>
      </c>
      <c r="C524" s="14">
        <v>4.9812776170891401E-2</v>
      </c>
      <c r="D524" s="14">
        <v>6.3475716633683302E-2</v>
      </c>
      <c r="E524" s="14">
        <v>3.6617889742738503E-2</v>
      </c>
      <c r="F524" s="14"/>
      <c r="G524" s="14">
        <v>9.6432554142222904E-2</v>
      </c>
      <c r="H524" s="14">
        <v>0.10463865309753299</v>
      </c>
      <c r="I524" s="14">
        <v>6.7941276744752893E-2</v>
      </c>
      <c r="J524" s="14">
        <v>2.4843863564233098E-2</v>
      </c>
      <c r="K524" s="14">
        <v>1.2118942020970001E-2</v>
      </c>
      <c r="L524" s="14">
        <v>4.9296025311861098E-3</v>
      </c>
      <c r="M524" s="14"/>
      <c r="N524" s="14">
        <v>6.7939835310714194E-2</v>
      </c>
      <c r="O524" s="14">
        <v>3.3086881358520101E-2</v>
      </c>
      <c r="P524" s="14">
        <v>6.1932834342969499E-2</v>
      </c>
      <c r="Q524" s="14">
        <v>3.73810371382301E-2</v>
      </c>
      <c r="R524" s="14"/>
      <c r="S524" s="14">
        <v>0.102366322256112</v>
      </c>
      <c r="T524" s="14">
        <v>1.9013301120592799E-2</v>
      </c>
      <c r="U524" s="14">
        <v>7.4678988774893804E-3</v>
      </c>
      <c r="V524" s="14">
        <v>7.96285807563024E-2</v>
      </c>
      <c r="W524" s="14">
        <v>8.0595935491847001E-2</v>
      </c>
      <c r="X524" s="14">
        <v>5.2405238349881603E-2</v>
      </c>
      <c r="Y524" s="14">
        <v>1.2154883434525299E-2</v>
      </c>
      <c r="Z524" s="14">
        <v>5.1117886324691698E-2</v>
      </c>
      <c r="AA524" s="14">
        <v>5.72564085463559E-2</v>
      </c>
      <c r="AB524" s="14">
        <v>2.27699264965694E-2</v>
      </c>
      <c r="AC524" s="14">
        <v>3.3138455287479898E-2</v>
      </c>
      <c r="AD524" s="14">
        <v>6.2104624101612597E-2</v>
      </c>
      <c r="AE524" s="14"/>
      <c r="AF524" s="14">
        <v>4.5045404585600399E-2</v>
      </c>
      <c r="AG524" s="14">
        <v>7.7222146066660904E-2</v>
      </c>
      <c r="AH524" s="14">
        <v>3.8254183826914402E-2</v>
      </c>
      <c r="AI524" s="14">
        <v>3.6171472797981601E-2</v>
      </c>
      <c r="AJ524" s="14">
        <v>4.5394098943380798E-2</v>
      </c>
      <c r="AK524" s="14"/>
      <c r="AL524" s="14">
        <v>4.0053980275791497E-2</v>
      </c>
      <c r="AM524" s="14">
        <v>0.15719275890639001</v>
      </c>
      <c r="AN524" s="14">
        <v>0</v>
      </c>
      <c r="AO524" s="14"/>
      <c r="AP524" s="14">
        <v>4.1539611575450198E-2</v>
      </c>
      <c r="AQ524" s="14">
        <v>5.49847695896361E-2</v>
      </c>
      <c r="AR524" s="14"/>
      <c r="AS524" s="14">
        <v>6.0056119151748397E-2</v>
      </c>
      <c r="AT524" s="14">
        <v>3.4293785217769102E-2</v>
      </c>
      <c r="AU524" s="14"/>
      <c r="AV524" s="14">
        <v>9.4015817575162294E-2</v>
      </c>
      <c r="AW524" s="14">
        <v>3.2156585801465597E-2</v>
      </c>
      <c r="AX524" s="14"/>
      <c r="AY524" s="14">
        <v>5.9703407927677601E-2</v>
      </c>
      <c r="AZ524" s="14">
        <v>1.17680601984822E-2</v>
      </c>
      <c r="BA524" s="14"/>
      <c r="BB524" s="14">
        <v>5.3055647391551601E-2</v>
      </c>
      <c r="BC524" s="14">
        <v>1.8970788351915201E-2</v>
      </c>
    </row>
    <row r="525" spans="2:55" x14ac:dyDescent="0.35">
      <c r="B525" t="s">
        <v>75</v>
      </c>
      <c r="C525" s="14">
        <v>4.01008357372944E-2</v>
      </c>
      <c r="D525" s="14">
        <v>5.1807815165544502E-2</v>
      </c>
      <c r="E525" s="14">
        <v>2.8787308897145501E-2</v>
      </c>
      <c r="F525" s="14"/>
      <c r="G525" s="14">
        <v>0.10893779930504099</v>
      </c>
      <c r="H525" s="14">
        <v>6.1350465750953397E-2</v>
      </c>
      <c r="I525" s="14">
        <v>3.8068405086772499E-2</v>
      </c>
      <c r="J525" s="14">
        <v>2.8885895702576402E-2</v>
      </c>
      <c r="K525" s="14">
        <v>1.08429508762663E-2</v>
      </c>
      <c r="L525" s="14">
        <v>7.54785531346159E-3</v>
      </c>
      <c r="M525" s="14"/>
      <c r="N525" s="14">
        <v>5.2418950610191799E-2</v>
      </c>
      <c r="O525" s="14">
        <v>2.52741649880674E-2</v>
      </c>
      <c r="P525" s="14">
        <v>4.8281164839577999E-2</v>
      </c>
      <c r="Q525" s="14">
        <v>3.5349961593362497E-2</v>
      </c>
      <c r="R525" s="14"/>
      <c r="S525" s="14">
        <v>8.7261838754471702E-2</v>
      </c>
      <c r="T525" s="14">
        <v>1.7682125407755201E-2</v>
      </c>
      <c r="U525" s="14">
        <v>3.5011797745569902E-2</v>
      </c>
      <c r="V525" s="14">
        <v>9.5382164982018795E-3</v>
      </c>
      <c r="W525" s="14">
        <v>3.4055672930596297E-2</v>
      </c>
      <c r="X525" s="14">
        <v>5.2907480686664003E-2</v>
      </c>
      <c r="Y525" s="14">
        <v>2.8325137207238602E-2</v>
      </c>
      <c r="Z525" s="14">
        <v>1.1412419188260799E-2</v>
      </c>
      <c r="AA525" s="14">
        <v>4.6516811806364897E-2</v>
      </c>
      <c r="AB525" s="14">
        <v>5.4302811077718199E-2</v>
      </c>
      <c r="AC525" s="14">
        <v>4.1426709448168203E-2</v>
      </c>
      <c r="AD525" s="14">
        <v>0</v>
      </c>
      <c r="AE525" s="14"/>
      <c r="AF525" s="14">
        <v>4.1556985325580303E-2</v>
      </c>
      <c r="AG525" s="14">
        <v>4.6771499511991201E-2</v>
      </c>
      <c r="AH525" s="14">
        <v>1.9953209215662199E-2</v>
      </c>
      <c r="AI525" s="14">
        <v>4.7964987456573599E-2</v>
      </c>
      <c r="AJ525" s="14">
        <v>4.1924512357373898E-2</v>
      </c>
      <c r="AK525" s="14"/>
      <c r="AL525" s="14">
        <v>3.4252356604382597E-2</v>
      </c>
      <c r="AM525" s="14">
        <v>0.11024564366452699</v>
      </c>
      <c r="AN525" s="14">
        <v>0</v>
      </c>
      <c r="AO525" s="14"/>
      <c r="AP525" s="14">
        <v>5.4125291869425302E-2</v>
      </c>
      <c r="AQ525" s="14">
        <v>2.7418276114493E-2</v>
      </c>
      <c r="AR525" s="14"/>
      <c r="AS525" s="14">
        <v>5.3608024860737097E-2</v>
      </c>
      <c r="AT525" s="14">
        <v>2.1579686605477599E-2</v>
      </c>
      <c r="AU525" s="14"/>
      <c r="AV525" s="14">
        <v>8.7824745939883306E-2</v>
      </c>
      <c r="AW525" s="14">
        <v>2.3498690013589601E-2</v>
      </c>
      <c r="AX525" s="14"/>
      <c r="AY525" s="14">
        <v>4.6157782649917198E-2</v>
      </c>
      <c r="AZ525" s="14">
        <v>2.4165993493960401E-2</v>
      </c>
      <c r="BA525" s="14"/>
      <c r="BB525" s="14">
        <v>4.7373254521067401E-2</v>
      </c>
      <c r="BC525" s="14">
        <v>2.0775091024920301E-2</v>
      </c>
    </row>
    <row r="526" spans="2:55" x14ac:dyDescent="0.35">
      <c r="B526" t="s">
        <v>76</v>
      </c>
      <c r="C526" s="14">
        <v>0.10621223473097199</v>
      </c>
      <c r="D526" s="14">
        <v>0.11369185824578899</v>
      </c>
      <c r="E526" s="14">
        <v>9.8281909452477598E-2</v>
      </c>
      <c r="F526" s="14"/>
      <c r="G526" s="14">
        <v>0.19202930228313</v>
      </c>
      <c r="H526" s="14">
        <v>0.17180623354132199</v>
      </c>
      <c r="I526" s="14">
        <v>0.159360924682064</v>
      </c>
      <c r="J526" s="14">
        <v>5.8388569581827199E-2</v>
      </c>
      <c r="K526" s="14">
        <v>5.8605961329765102E-2</v>
      </c>
      <c r="L526" s="14">
        <v>2.3326289782519299E-2</v>
      </c>
      <c r="M526" s="14"/>
      <c r="N526" s="14">
        <v>0.13385534275130101</v>
      </c>
      <c r="O526" s="14">
        <v>9.2942877247916805E-2</v>
      </c>
      <c r="P526" s="14">
        <v>0.124856379147642</v>
      </c>
      <c r="Q526" s="14">
        <v>7.4629338936448103E-2</v>
      </c>
      <c r="R526" s="14"/>
      <c r="S526" s="14">
        <v>0.182741566165984</v>
      </c>
      <c r="T526" s="14">
        <v>5.7419914139760102E-2</v>
      </c>
      <c r="U526" s="14">
        <v>9.8990517205155795E-2</v>
      </c>
      <c r="V526" s="14">
        <v>6.5054270311715304E-2</v>
      </c>
      <c r="W526" s="14">
        <v>0.11506818171635599</v>
      </c>
      <c r="X526" s="14">
        <v>0.145702776133219</v>
      </c>
      <c r="Y526" s="14">
        <v>8.5090721776996406E-2</v>
      </c>
      <c r="Z526" s="14">
        <v>0.128905992981631</v>
      </c>
      <c r="AA526" s="14">
        <v>0.12853241770988799</v>
      </c>
      <c r="AB526" s="14">
        <v>8.8071658509852699E-2</v>
      </c>
      <c r="AC526" s="14">
        <v>8.43950582552669E-2</v>
      </c>
      <c r="AD526" s="14">
        <v>0</v>
      </c>
      <c r="AE526" s="14"/>
      <c r="AF526" s="14">
        <v>8.9148665583185099E-2</v>
      </c>
      <c r="AG526" s="14">
        <v>0.14469372224829399</v>
      </c>
      <c r="AH526" s="14">
        <v>6.9979218033066407E-2</v>
      </c>
      <c r="AI526" s="14">
        <v>8.6250859543063801E-2</v>
      </c>
      <c r="AJ526" s="14">
        <v>0.13939164874825999</v>
      </c>
      <c r="AK526" s="14"/>
      <c r="AL526" s="14">
        <v>0.106024010109686</v>
      </c>
      <c r="AM526" s="14">
        <v>0.12519538494926299</v>
      </c>
      <c r="AN526" s="14">
        <v>7.5326796758931197E-2</v>
      </c>
      <c r="AO526" s="14"/>
      <c r="AP526" s="14">
        <v>0.10227189006589001</v>
      </c>
      <c r="AQ526" s="14">
        <v>0.102986962690819</v>
      </c>
      <c r="AR526" s="14"/>
      <c r="AS526" s="14">
        <v>0.117273977726479</v>
      </c>
      <c r="AT526" s="14">
        <v>8.6852384374368499E-2</v>
      </c>
      <c r="AU526" s="14"/>
      <c r="AV526" s="14">
        <v>0.17051621480086601</v>
      </c>
      <c r="AW526" s="14">
        <v>8.3682916947378602E-2</v>
      </c>
      <c r="AX526" s="14"/>
      <c r="AY526" s="14">
        <v>0.115170343557077</v>
      </c>
      <c r="AZ526" s="14">
        <v>8.9914171923995603E-2</v>
      </c>
      <c r="BA526" s="14"/>
      <c r="BB526" s="14">
        <v>0.11301840770449</v>
      </c>
      <c r="BC526" s="14">
        <v>0.105070453358643</v>
      </c>
    </row>
    <row r="527" spans="2:55" x14ac:dyDescent="0.35">
      <c r="B527" t="s">
        <v>77</v>
      </c>
      <c r="C527" s="14">
        <v>0.11009325848125701</v>
      </c>
      <c r="D527" s="14">
        <v>0.11223906260131</v>
      </c>
      <c r="E527" s="14">
        <v>0.10832195628958299</v>
      </c>
      <c r="F527" s="14"/>
      <c r="G527" s="14">
        <v>6.27322176852321E-2</v>
      </c>
      <c r="H527" s="14">
        <v>0.107213546093071</v>
      </c>
      <c r="I527" s="14">
        <v>0.1168290967472</v>
      </c>
      <c r="J527" s="14">
        <v>0.11334688671301101</v>
      </c>
      <c r="K527" s="14">
        <v>0.14671745020381899</v>
      </c>
      <c r="L527" s="14">
        <v>0.11110301070213199</v>
      </c>
      <c r="M527" s="14"/>
      <c r="N527" s="14">
        <v>0.119957886590551</v>
      </c>
      <c r="O527" s="14">
        <v>9.1508951457102305E-2</v>
      </c>
      <c r="P527" s="14">
        <v>0.12972670865791</v>
      </c>
      <c r="Q527" s="14">
        <v>0.102390450461637</v>
      </c>
      <c r="R527" s="14"/>
      <c r="S527" s="14">
        <v>8.7533792008871306E-2</v>
      </c>
      <c r="T527" s="14">
        <v>0.115023373954873</v>
      </c>
      <c r="U527" s="14">
        <v>8.4126229435930205E-2</v>
      </c>
      <c r="V527" s="14">
        <v>0.180158352201889</v>
      </c>
      <c r="W527" s="14">
        <v>0.14983478561076299</v>
      </c>
      <c r="X527" s="14">
        <v>7.9402663246870897E-2</v>
      </c>
      <c r="Y527" s="14">
        <v>9.3487648293846703E-2</v>
      </c>
      <c r="Z527" s="14">
        <v>0.15439862290719</v>
      </c>
      <c r="AA527" s="14">
        <v>0.113037573890905</v>
      </c>
      <c r="AB527" s="14">
        <v>8.3610520599951804E-2</v>
      </c>
      <c r="AC527" s="14">
        <v>8.0400033974552101E-2</v>
      </c>
      <c r="AD527" s="14">
        <v>0.15507668580626799</v>
      </c>
      <c r="AE527" s="14"/>
      <c r="AF527" s="14">
        <v>0.103589956949909</v>
      </c>
      <c r="AG527" s="14">
        <v>0.102669667739506</v>
      </c>
      <c r="AH527" s="14">
        <v>0.107686368961741</v>
      </c>
      <c r="AI527" s="14">
        <v>0.151125279979926</v>
      </c>
      <c r="AJ527" s="14">
        <v>0.110212730096183</v>
      </c>
      <c r="AK527" s="14"/>
      <c r="AL527" s="14">
        <v>0.112236382042807</v>
      </c>
      <c r="AM527" s="14">
        <v>0.105181567773537</v>
      </c>
      <c r="AN527" s="14">
        <v>8.7997420387730702E-2</v>
      </c>
      <c r="AO527" s="14"/>
      <c r="AP527" s="14">
        <v>0.103763959065355</v>
      </c>
      <c r="AQ527" s="14">
        <v>0.115143639994849</v>
      </c>
      <c r="AR527" s="14"/>
      <c r="AS527" s="14">
        <v>9.83156152199431E-2</v>
      </c>
      <c r="AT527" s="14">
        <v>0.126029409293756</v>
      </c>
      <c r="AU527" s="14"/>
      <c r="AV527" s="14">
        <v>0.111085440051126</v>
      </c>
      <c r="AW527" s="14">
        <v>0.110129371235361</v>
      </c>
      <c r="AX527" s="14"/>
      <c r="AY527" s="14">
        <v>0.10626340560766501</v>
      </c>
      <c r="AZ527" s="14">
        <v>0.104601468598297</v>
      </c>
      <c r="BA527" s="14"/>
      <c r="BB527" s="14">
        <v>0.104549932689776</v>
      </c>
      <c r="BC527" s="14">
        <v>0.113501917052133</v>
      </c>
    </row>
    <row r="528" spans="2:55" x14ac:dyDescent="0.35">
      <c r="B528" t="s">
        <v>78</v>
      </c>
      <c r="C528" s="14">
        <v>0.28153106555104002</v>
      </c>
      <c r="D528" s="14">
        <v>0.26902380234489998</v>
      </c>
      <c r="E528" s="14">
        <v>0.29358599412553399</v>
      </c>
      <c r="F528" s="14"/>
      <c r="G528" s="14">
        <v>0.22648117058685199</v>
      </c>
      <c r="H528" s="14">
        <v>0.22455192823801801</v>
      </c>
      <c r="I528" s="14">
        <v>0.267369923776337</v>
      </c>
      <c r="J528" s="14">
        <v>0.32245838749552302</v>
      </c>
      <c r="K528" s="14">
        <v>0.32170988476897699</v>
      </c>
      <c r="L528" s="14">
        <v>0.31588036484255699</v>
      </c>
      <c r="M528" s="14"/>
      <c r="N528" s="14">
        <v>0.222821734566678</v>
      </c>
      <c r="O528" s="14">
        <v>0.314643494281587</v>
      </c>
      <c r="P528" s="14">
        <v>0.26443749223829699</v>
      </c>
      <c r="Q528" s="14">
        <v>0.32367813918613098</v>
      </c>
      <c r="R528" s="14"/>
      <c r="S528" s="14">
        <v>0.212467145389998</v>
      </c>
      <c r="T528" s="14">
        <v>0.311579429103858</v>
      </c>
      <c r="U528" s="14">
        <v>0.33818842304942298</v>
      </c>
      <c r="V528" s="14">
        <v>0.24821669759342299</v>
      </c>
      <c r="W528" s="14">
        <v>0.220492734789662</v>
      </c>
      <c r="X528" s="14">
        <v>0.27147456216180299</v>
      </c>
      <c r="Y528" s="14">
        <v>0.34909881977011997</v>
      </c>
      <c r="Z528" s="14">
        <v>0.25090116012755898</v>
      </c>
      <c r="AA528" s="14">
        <v>0.29606537507052499</v>
      </c>
      <c r="AB528" s="14">
        <v>0.30291897263339601</v>
      </c>
      <c r="AC528" s="14">
        <v>0.260453605832005</v>
      </c>
      <c r="AD528" s="14">
        <v>0.37272436274292298</v>
      </c>
      <c r="AE528" s="14"/>
      <c r="AF528" s="14">
        <v>0.29207418542385399</v>
      </c>
      <c r="AG528" s="14">
        <v>0.26255155911077699</v>
      </c>
      <c r="AH528" s="14">
        <v>0.29660168910554202</v>
      </c>
      <c r="AI528" s="14">
        <v>0.27298204995350001</v>
      </c>
      <c r="AJ528" s="14">
        <v>0.25434979572938599</v>
      </c>
      <c r="AK528" s="14"/>
      <c r="AL528" s="14">
        <v>0.30852666173554699</v>
      </c>
      <c r="AM528" s="14">
        <v>0.17762381597531199</v>
      </c>
      <c r="AN528" s="14">
        <v>7.7586335816869495E-2</v>
      </c>
      <c r="AO528" s="14"/>
      <c r="AP528" s="14">
        <v>0.26700827423637702</v>
      </c>
      <c r="AQ528" s="14">
        <v>0.30044998696103098</v>
      </c>
      <c r="AR528" s="14"/>
      <c r="AS528" s="14">
        <v>0.28021977260417702</v>
      </c>
      <c r="AT528" s="14">
        <v>0.28527065881470098</v>
      </c>
      <c r="AU528" s="14"/>
      <c r="AV528" s="14">
        <v>0.19745915630115701</v>
      </c>
      <c r="AW528" s="14">
        <v>0.308379831368085</v>
      </c>
      <c r="AX528" s="14"/>
      <c r="AY528" s="14">
        <v>0.27419233722127401</v>
      </c>
      <c r="AZ528" s="14">
        <v>0.29268191924227599</v>
      </c>
      <c r="BA528" s="14"/>
      <c r="BB528" s="14">
        <v>0.26816511735565002</v>
      </c>
      <c r="BC528" s="14">
        <v>0.34993799146479698</v>
      </c>
    </row>
    <row r="529" spans="2:55" x14ac:dyDescent="0.35">
      <c r="B529" t="s">
        <v>276</v>
      </c>
      <c r="C529" s="14">
        <v>0.36324422937221401</v>
      </c>
      <c r="D529" s="14">
        <v>0.31459260083948798</v>
      </c>
      <c r="E529" s="14">
        <v>0.41080310455010299</v>
      </c>
      <c r="F529" s="14"/>
      <c r="G529" s="14">
        <v>0.175439826834731</v>
      </c>
      <c r="H529" s="14">
        <v>0.236688547059235</v>
      </c>
      <c r="I529" s="14">
        <v>0.291811376056066</v>
      </c>
      <c r="J529" s="14">
        <v>0.44117857197275301</v>
      </c>
      <c r="K529" s="14">
        <v>0.44324516273667702</v>
      </c>
      <c r="L529" s="14">
        <v>0.53218256727603697</v>
      </c>
      <c r="M529" s="14"/>
      <c r="N529" s="14">
        <v>0.333887025181972</v>
      </c>
      <c r="O529" s="14">
        <v>0.39653311910389</v>
      </c>
      <c r="P529" s="14">
        <v>0.33075975755803799</v>
      </c>
      <c r="Q529" s="14">
        <v>0.38786621372888802</v>
      </c>
      <c r="R529" s="14"/>
      <c r="S529" s="14">
        <v>0.22974813154383</v>
      </c>
      <c r="T529" s="14">
        <v>0.45516104795696499</v>
      </c>
      <c r="U529" s="14">
        <v>0.398705997849715</v>
      </c>
      <c r="V529" s="14">
        <v>0.37788808549126301</v>
      </c>
      <c r="W529" s="14">
        <v>0.36439569356708401</v>
      </c>
      <c r="X529" s="14">
        <v>0.34948362890996698</v>
      </c>
      <c r="Y529" s="14">
        <v>0.38795308899012299</v>
      </c>
      <c r="Z529" s="14">
        <v>0.355341072110756</v>
      </c>
      <c r="AA529" s="14">
        <v>0.29161031474284699</v>
      </c>
      <c r="AB529" s="14">
        <v>0.40737019182641998</v>
      </c>
      <c r="AC529" s="14">
        <v>0.480182951080599</v>
      </c>
      <c r="AD529" s="14">
        <v>0.36794614717819801</v>
      </c>
      <c r="AE529" s="14"/>
      <c r="AF529" s="14">
        <v>0.393191409906613</v>
      </c>
      <c r="AG529" s="14">
        <v>0.28699657336038598</v>
      </c>
      <c r="AH529" s="14">
        <v>0.41526261584412899</v>
      </c>
      <c r="AI529" s="14">
        <v>0.36739225831056199</v>
      </c>
      <c r="AJ529" s="14">
        <v>0.38650872693423899</v>
      </c>
      <c r="AK529" s="14"/>
      <c r="AL529" s="14">
        <v>0.37152074415117697</v>
      </c>
      <c r="AM529" s="14">
        <v>8.6725799474155693E-2</v>
      </c>
      <c r="AN529" s="14">
        <v>0.73362910553590299</v>
      </c>
      <c r="AO529" s="14"/>
      <c r="AP529" s="14">
        <v>0.37651985310108799</v>
      </c>
      <c r="AQ529" s="14">
        <v>0.35416876972191402</v>
      </c>
      <c r="AR529" s="14"/>
      <c r="AS529" s="14">
        <v>0.33250296653288702</v>
      </c>
      <c r="AT529" s="14">
        <v>0.41554180285824199</v>
      </c>
      <c r="AU529" s="14"/>
      <c r="AV529" s="14">
        <v>0.24174958457459</v>
      </c>
      <c r="AW529" s="14">
        <v>0.40935855419191403</v>
      </c>
      <c r="AX529" s="14"/>
      <c r="AY529" s="14">
        <v>0.337822348418508</v>
      </c>
      <c r="AZ529" s="14">
        <v>0.45717076371104498</v>
      </c>
      <c r="BA529" s="14"/>
      <c r="BB529" s="14">
        <v>0.35494796512335902</v>
      </c>
      <c r="BC529" s="14">
        <v>0.353879043849333</v>
      </c>
    </row>
    <row r="530" spans="2:55" x14ac:dyDescent="0.35">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c r="AD530" s="14"/>
      <c r="AE530" s="14"/>
      <c r="AF530" s="14"/>
      <c r="AG530" s="14"/>
      <c r="AH530" s="14"/>
      <c r="AI530" s="14"/>
      <c r="AJ530" s="14"/>
      <c r="AK530" s="14"/>
      <c r="AL530" s="14"/>
      <c r="AM530" s="14"/>
      <c r="AN530" s="14"/>
      <c r="AO530" s="14"/>
      <c r="AP530" s="14"/>
      <c r="AQ530" s="14"/>
      <c r="AR530" s="14"/>
      <c r="AS530" s="14"/>
      <c r="AT530" s="14"/>
      <c r="AU530" s="14"/>
      <c r="AV530" s="14"/>
      <c r="AW530" s="14"/>
      <c r="AX530" s="14"/>
      <c r="AY530" s="14"/>
      <c r="AZ530" s="14"/>
      <c r="BA530" s="14"/>
      <c r="BB530" s="14"/>
      <c r="BC530" s="14"/>
    </row>
    <row r="531" spans="2:55" x14ac:dyDescent="0.35">
      <c r="B531" s="6" t="s">
        <v>293</v>
      </c>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c r="AD531" s="14"/>
      <c r="AE531" s="14"/>
      <c r="AF531" s="14"/>
      <c r="AG531" s="14"/>
      <c r="AH531" s="14"/>
      <c r="AI531" s="14"/>
      <c r="AJ531" s="14"/>
      <c r="AK531" s="14"/>
      <c r="AL531" s="14"/>
      <c r="AM531" s="14"/>
      <c r="AN531" s="14"/>
      <c r="AO531" s="14"/>
      <c r="AP531" s="14"/>
      <c r="AQ531" s="14"/>
      <c r="AR531" s="14"/>
      <c r="AS531" s="14"/>
      <c r="AT531" s="14"/>
      <c r="AU531" s="14"/>
      <c r="AV531" s="14"/>
      <c r="AW531" s="14"/>
      <c r="AX531" s="14"/>
      <c r="AY531" s="14"/>
      <c r="AZ531" s="14"/>
      <c r="BA531" s="14"/>
      <c r="BB531" s="14"/>
      <c r="BC531" s="14"/>
    </row>
    <row r="532" spans="2:55" x14ac:dyDescent="0.35">
      <c r="B532" s="21" t="s">
        <v>82</v>
      </c>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c r="AD532" s="14"/>
      <c r="AE532" s="14"/>
      <c r="AF532" s="14"/>
      <c r="AG532" s="14"/>
      <c r="AH532" s="14"/>
      <c r="AI532" s="14"/>
      <c r="AJ532" s="14"/>
      <c r="AK532" s="14"/>
      <c r="AL532" s="14"/>
      <c r="AM532" s="14"/>
      <c r="AN532" s="14"/>
      <c r="AO532" s="14"/>
      <c r="AP532" s="14"/>
      <c r="AQ532" s="14"/>
      <c r="AR532" s="14"/>
      <c r="AS532" s="14"/>
      <c r="AT532" s="14"/>
      <c r="AU532" s="14"/>
      <c r="AV532" s="14"/>
      <c r="AW532" s="14"/>
      <c r="AX532" s="14"/>
      <c r="AY532" s="14"/>
      <c r="AZ532" s="14"/>
      <c r="BA532" s="14"/>
      <c r="BB532" s="14"/>
      <c r="BC532" s="14"/>
    </row>
    <row r="533" spans="2:55" x14ac:dyDescent="0.35">
      <c r="B533" t="s">
        <v>71</v>
      </c>
      <c r="C533" s="14">
        <v>6.1615731901753E-3</v>
      </c>
      <c r="D533" s="14">
        <v>9.4209987047968909E-3</v>
      </c>
      <c r="E533" s="14">
        <v>2.9969666945167499E-3</v>
      </c>
      <c r="F533" s="14"/>
      <c r="G533" s="14">
        <v>2.20042767201728E-2</v>
      </c>
      <c r="H533" s="14">
        <v>8.6653519434881608E-3</v>
      </c>
      <c r="I533" s="14">
        <v>2.56118172265349E-3</v>
      </c>
      <c r="J533" s="14">
        <v>0</v>
      </c>
      <c r="K533" s="14">
        <v>5.3049980031144002E-3</v>
      </c>
      <c r="L533" s="14">
        <v>2.1414515934710899E-3</v>
      </c>
      <c r="M533" s="14"/>
      <c r="N533" s="14">
        <v>1.1578186270618801E-2</v>
      </c>
      <c r="O533" s="14">
        <v>0</v>
      </c>
      <c r="P533" s="14">
        <v>6.9647697153280902E-3</v>
      </c>
      <c r="Q533" s="14">
        <v>6.0639893023503501E-3</v>
      </c>
      <c r="R533" s="14"/>
      <c r="S533" s="14">
        <v>6.4607859224602698E-3</v>
      </c>
      <c r="T533" s="14">
        <v>3.4468503152764798E-3</v>
      </c>
      <c r="U533" s="14">
        <v>1.07666316737375E-2</v>
      </c>
      <c r="V533" s="14">
        <v>0</v>
      </c>
      <c r="W533" s="14">
        <v>9.0083738770243092E-3</v>
      </c>
      <c r="X533" s="14">
        <v>4.3053084230555098E-3</v>
      </c>
      <c r="Y533" s="14">
        <v>7.8049341885968997E-3</v>
      </c>
      <c r="Z533" s="14">
        <v>0</v>
      </c>
      <c r="AA533" s="14">
        <v>8.2608710205616907E-3</v>
      </c>
      <c r="AB533" s="14">
        <v>7.2721563256434498E-3</v>
      </c>
      <c r="AC533" s="14">
        <v>0</v>
      </c>
      <c r="AD533" s="14">
        <v>2.4599138863932099E-2</v>
      </c>
      <c r="AE533" s="14"/>
      <c r="AF533" s="14">
        <v>1.8827438633850101E-3</v>
      </c>
      <c r="AG533" s="14">
        <v>1.1837707938857399E-2</v>
      </c>
      <c r="AH533" s="14">
        <v>5.35779277874451E-3</v>
      </c>
      <c r="AI533" s="14">
        <v>0</v>
      </c>
      <c r="AJ533" s="14">
        <v>1.24935659481656E-2</v>
      </c>
      <c r="AK533" s="14"/>
      <c r="AL533" s="14">
        <v>3.19326767587093E-3</v>
      </c>
      <c r="AM533" s="14">
        <v>3.37423988912409E-2</v>
      </c>
      <c r="AN533" s="14">
        <v>0</v>
      </c>
      <c r="AO533" s="14"/>
      <c r="AP533" s="14">
        <v>5.7065509836885303E-3</v>
      </c>
      <c r="AQ533" s="14">
        <v>6.7235669885753798E-3</v>
      </c>
      <c r="AR533" s="14"/>
      <c r="AS533" s="14">
        <v>6.2286771171552796E-3</v>
      </c>
      <c r="AT533" s="14">
        <v>6.5072465255582102E-3</v>
      </c>
      <c r="AU533" s="14"/>
      <c r="AV533" s="14">
        <v>6.1174505639144299E-3</v>
      </c>
      <c r="AW533" s="14">
        <v>5.3805534859685099E-3</v>
      </c>
      <c r="AX533" s="14"/>
      <c r="AY533" s="14">
        <v>6.5416047174216702E-3</v>
      </c>
      <c r="AZ533" s="14">
        <v>1.01129815374582E-2</v>
      </c>
      <c r="BA533" s="14"/>
      <c r="BB533" s="14">
        <v>6.7399853315854097E-3</v>
      </c>
      <c r="BC533" s="14">
        <v>7.8178541301389508E-3</v>
      </c>
    </row>
    <row r="534" spans="2:55" x14ac:dyDescent="0.35">
      <c r="B534" t="s">
        <v>72</v>
      </c>
      <c r="C534" s="14">
        <v>1.7881424988762301E-2</v>
      </c>
      <c r="D534" s="14">
        <v>2.5794982369865702E-2</v>
      </c>
      <c r="E534" s="14">
        <v>1.0206677689596801E-2</v>
      </c>
      <c r="F534" s="14"/>
      <c r="G534" s="14">
        <v>5.0573586031458E-2</v>
      </c>
      <c r="H534" s="14">
        <v>2.47917009093792E-2</v>
      </c>
      <c r="I534" s="14">
        <v>2.5891232519054199E-2</v>
      </c>
      <c r="J534" s="14">
        <v>9.6914463292838895E-3</v>
      </c>
      <c r="K534" s="14">
        <v>4.0682000603227703E-3</v>
      </c>
      <c r="L534" s="14">
        <v>0</v>
      </c>
      <c r="M534" s="14"/>
      <c r="N534" s="14">
        <v>1.4048478097036901E-2</v>
      </c>
      <c r="O534" s="14">
        <v>1.45193947216212E-2</v>
      </c>
      <c r="P534" s="14">
        <v>2.31334284608905E-2</v>
      </c>
      <c r="Q534" s="14">
        <v>2.1042005818178E-2</v>
      </c>
      <c r="R534" s="14"/>
      <c r="S534" s="14">
        <v>3.8419384612412497E-2</v>
      </c>
      <c r="T534" s="14">
        <v>3.4340290982956198E-3</v>
      </c>
      <c r="U534" s="14">
        <v>8.1451335469504699E-3</v>
      </c>
      <c r="V534" s="14">
        <v>1.53284137931114E-2</v>
      </c>
      <c r="W534" s="14">
        <v>2.59336585514615E-2</v>
      </c>
      <c r="X534" s="14">
        <v>1.8322451725629602E-2</v>
      </c>
      <c r="Y534" s="14">
        <v>6.1914435271447797E-3</v>
      </c>
      <c r="Z534" s="14">
        <v>1.4601611096737899E-2</v>
      </c>
      <c r="AA534" s="14">
        <v>3.4305325778952102E-2</v>
      </c>
      <c r="AB534" s="14">
        <v>7.0326736793943903E-3</v>
      </c>
      <c r="AC534" s="14">
        <v>2.1507296126272699E-2</v>
      </c>
      <c r="AD534" s="14">
        <v>0</v>
      </c>
      <c r="AE534" s="14"/>
      <c r="AF534" s="14">
        <v>9.9363783763326396E-3</v>
      </c>
      <c r="AG534" s="14">
        <v>3.1906068711369702E-2</v>
      </c>
      <c r="AH534" s="14">
        <v>3.1276348778232002E-2</v>
      </c>
      <c r="AI534" s="14">
        <v>1.0789064911278399E-2</v>
      </c>
      <c r="AJ534" s="14">
        <v>8.0305942862004698E-3</v>
      </c>
      <c r="AK534" s="14"/>
      <c r="AL534" s="14">
        <v>1.08089156758258E-2</v>
      </c>
      <c r="AM534" s="14">
        <v>7.3571682256886706E-2</v>
      </c>
      <c r="AN534" s="14">
        <v>2.0940529294716799E-2</v>
      </c>
      <c r="AO534" s="14"/>
      <c r="AP534" s="14">
        <v>1.7492588060954401E-2</v>
      </c>
      <c r="AQ534" s="14">
        <v>1.76491195464616E-2</v>
      </c>
      <c r="AR534" s="14"/>
      <c r="AS534" s="14">
        <v>2.1191517487238E-2</v>
      </c>
      <c r="AT534" s="14">
        <v>1.05411252522007E-2</v>
      </c>
      <c r="AU534" s="14"/>
      <c r="AV534" s="14">
        <v>4.0050736824661801E-2</v>
      </c>
      <c r="AW534" s="14">
        <v>1.05633661692719E-2</v>
      </c>
      <c r="AX534" s="14"/>
      <c r="AY534" s="14">
        <v>2.30758186421153E-2</v>
      </c>
      <c r="AZ534" s="14">
        <v>4.66016365787682E-3</v>
      </c>
      <c r="BA534" s="14"/>
      <c r="BB534" s="14">
        <v>2.3314810035256602E-2</v>
      </c>
      <c r="BC534" s="14">
        <v>7.2452973773922203E-3</v>
      </c>
    </row>
    <row r="535" spans="2:55" x14ac:dyDescent="0.35">
      <c r="B535" t="s">
        <v>73</v>
      </c>
      <c r="C535" s="14">
        <v>3.5468515162338801E-2</v>
      </c>
      <c r="D535" s="14">
        <v>5.1690478661966098E-2</v>
      </c>
      <c r="E535" s="14">
        <v>1.9732595204788098E-2</v>
      </c>
      <c r="F535" s="14"/>
      <c r="G535" s="14">
        <v>7.5274252173561207E-2</v>
      </c>
      <c r="H535" s="14">
        <v>8.4996919868320794E-2</v>
      </c>
      <c r="I535" s="14">
        <v>3.2702415258720099E-2</v>
      </c>
      <c r="J535" s="14">
        <v>2.4234035556003099E-2</v>
      </c>
      <c r="K535" s="14">
        <v>5.6076739147647697E-3</v>
      </c>
      <c r="L535" s="14">
        <v>0</v>
      </c>
      <c r="M535" s="14"/>
      <c r="N535" s="14">
        <v>3.7693847126662301E-2</v>
      </c>
      <c r="O535" s="14">
        <v>4.6592476377814399E-2</v>
      </c>
      <c r="P535" s="14">
        <v>3.2225855852623199E-2</v>
      </c>
      <c r="Q535" s="14">
        <v>2.4631422723416899E-2</v>
      </c>
      <c r="R535" s="14"/>
      <c r="S535" s="14">
        <v>7.7809211140962495E-2</v>
      </c>
      <c r="T535" s="14">
        <v>1.7460918967707201E-2</v>
      </c>
      <c r="U535" s="14">
        <v>2.9549161469765901E-2</v>
      </c>
      <c r="V535" s="14">
        <v>1.24252629708706E-2</v>
      </c>
      <c r="W535" s="14">
        <v>3.9278666235953497E-2</v>
      </c>
      <c r="X535" s="14">
        <v>1.77945571028684E-2</v>
      </c>
      <c r="Y535" s="14">
        <v>2.4293969358168001E-2</v>
      </c>
      <c r="Z535" s="14">
        <v>6.6691528101812406E-2</v>
      </c>
      <c r="AA535" s="14">
        <v>5.0460968783283197E-2</v>
      </c>
      <c r="AB535" s="14">
        <v>1.93015288590614E-2</v>
      </c>
      <c r="AC535" s="14">
        <v>9.8894057429865703E-3</v>
      </c>
      <c r="AD535" s="14">
        <v>6.8558044407446395E-2</v>
      </c>
      <c r="AE535" s="14"/>
      <c r="AF535" s="14">
        <v>2.2463753105374899E-2</v>
      </c>
      <c r="AG535" s="14">
        <v>5.1674065703632997E-2</v>
      </c>
      <c r="AH535" s="14">
        <v>5.6028329312621796E-3</v>
      </c>
      <c r="AI535" s="14">
        <v>2.5792803184541999E-2</v>
      </c>
      <c r="AJ535" s="14">
        <v>6.7850270823942599E-2</v>
      </c>
      <c r="AK535" s="14"/>
      <c r="AL535" s="14">
        <v>2.7015995221506599E-2</v>
      </c>
      <c r="AM535" s="14">
        <v>0.113368546937055</v>
      </c>
      <c r="AN535" s="14">
        <v>1.9053324975320599E-2</v>
      </c>
      <c r="AO535" s="14"/>
      <c r="AP535" s="14">
        <v>4.1199056951355E-2</v>
      </c>
      <c r="AQ535" s="14">
        <v>2.8844192868159799E-2</v>
      </c>
      <c r="AR535" s="14"/>
      <c r="AS535" s="14">
        <v>3.9992927243688102E-2</v>
      </c>
      <c r="AT535" s="14">
        <v>2.4851375202479299E-2</v>
      </c>
      <c r="AU535" s="14"/>
      <c r="AV535" s="14">
        <v>6.3797834206696796E-2</v>
      </c>
      <c r="AW535" s="14">
        <v>2.5239705444341901E-2</v>
      </c>
      <c r="AX535" s="14"/>
      <c r="AY535" s="14">
        <v>3.8088553520275799E-2</v>
      </c>
      <c r="AZ535" s="14">
        <v>2.73691430321506E-2</v>
      </c>
      <c r="BA535" s="14"/>
      <c r="BB535" s="14">
        <v>3.5814887733475999E-2</v>
      </c>
      <c r="BC535" s="14">
        <v>3.8325088287321701E-2</v>
      </c>
    </row>
    <row r="536" spans="2:55" x14ac:dyDescent="0.35">
      <c r="B536" t="s">
        <v>74</v>
      </c>
      <c r="C536" s="14">
        <v>4.5944588113095701E-2</v>
      </c>
      <c r="D536" s="14">
        <v>5.5102314716677099E-2</v>
      </c>
      <c r="E536" s="14">
        <v>3.7137536457946402E-2</v>
      </c>
      <c r="F536" s="14"/>
      <c r="G536" s="14">
        <v>0.12241803894471801</v>
      </c>
      <c r="H536" s="14">
        <v>9.3305297903946899E-2</v>
      </c>
      <c r="I536" s="14">
        <v>4.7754807258399201E-2</v>
      </c>
      <c r="J536" s="14">
        <v>1.53016450399744E-2</v>
      </c>
      <c r="K536" s="14">
        <v>1.3000005377833501E-2</v>
      </c>
      <c r="L536" s="14">
        <v>2.1153339448921498E-3</v>
      </c>
      <c r="M536" s="14"/>
      <c r="N536" s="14">
        <v>6.1742722283248001E-2</v>
      </c>
      <c r="O536" s="14">
        <v>3.3907065107129097E-2</v>
      </c>
      <c r="P536" s="14">
        <v>4.6428579565829499E-2</v>
      </c>
      <c r="Q536" s="14">
        <v>4.1346361091370097E-2</v>
      </c>
      <c r="R536" s="14"/>
      <c r="S536" s="14">
        <v>6.24239946418369E-2</v>
      </c>
      <c r="T536" s="14">
        <v>3.53731537141719E-2</v>
      </c>
      <c r="U536" s="14">
        <v>2.3772997245636598E-2</v>
      </c>
      <c r="V536" s="14">
        <v>4.06457249075413E-2</v>
      </c>
      <c r="W536" s="14">
        <v>2.902000320295E-2</v>
      </c>
      <c r="X536" s="14">
        <v>5.1149042781585601E-2</v>
      </c>
      <c r="Y536" s="14">
        <v>1.9959817623122201E-2</v>
      </c>
      <c r="Z536" s="14">
        <v>6.1875447596573797E-2</v>
      </c>
      <c r="AA536" s="14">
        <v>5.7260013513020798E-2</v>
      </c>
      <c r="AB536" s="14">
        <v>9.2782244217338605E-2</v>
      </c>
      <c r="AC536" s="14">
        <v>3.4105075702415E-2</v>
      </c>
      <c r="AD536" s="14">
        <v>0</v>
      </c>
      <c r="AE536" s="14"/>
      <c r="AF536" s="14">
        <v>3.3732379634851199E-2</v>
      </c>
      <c r="AG536" s="14">
        <v>6.16079896113143E-2</v>
      </c>
      <c r="AH536" s="14">
        <v>1.5974497788750298E-2</v>
      </c>
      <c r="AI536" s="14">
        <v>6.9187601730484702E-2</v>
      </c>
      <c r="AJ536" s="14">
        <v>3.5829887201199E-2</v>
      </c>
      <c r="AK536" s="14"/>
      <c r="AL536" s="14">
        <v>3.99035605395665E-2</v>
      </c>
      <c r="AM536" s="14">
        <v>0.11322210635655</v>
      </c>
      <c r="AN536" s="14">
        <v>1.36832467715951E-2</v>
      </c>
      <c r="AO536" s="14"/>
      <c r="AP536" s="14">
        <v>4.5094194476300697E-2</v>
      </c>
      <c r="AQ536" s="14">
        <v>4.7179679075804601E-2</v>
      </c>
      <c r="AR536" s="14"/>
      <c r="AS536" s="14">
        <v>5.08499904828114E-2</v>
      </c>
      <c r="AT536" s="14">
        <v>3.5583905430126302E-2</v>
      </c>
      <c r="AU536" s="14"/>
      <c r="AV536" s="14">
        <v>8.8634583864684202E-2</v>
      </c>
      <c r="AW536" s="14">
        <v>3.1007859258225499E-2</v>
      </c>
      <c r="AX536" s="14"/>
      <c r="AY536" s="14">
        <v>4.8699983613987897E-2</v>
      </c>
      <c r="AZ536" s="14">
        <v>3.9930432332363902E-2</v>
      </c>
      <c r="BA536" s="14"/>
      <c r="BB536" s="14">
        <v>4.96677821397387E-2</v>
      </c>
      <c r="BC536" s="14">
        <v>3.2963104317762698E-2</v>
      </c>
    </row>
    <row r="537" spans="2:55" x14ac:dyDescent="0.35">
      <c r="B537" t="s">
        <v>75</v>
      </c>
      <c r="C537" s="14">
        <v>3.87876355302492E-2</v>
      </c>
      <c r="D537" s="14">
        <v>4.0177370359263401E-2</v>
      </c>
      <c r="E537" s="14">
        <v>3.7544753686117503E-2</v>
      </c>
      <c r="F537" s="14"/>
      <c r="G537" s="14">
        <v>5.3919200078226599E-2</v>
      </c>
      <c r="H537" s="14">
        <v>8.3086125731270194E-2</v>
      </c>
      <c r="I537" s="14">
        <v>5.6813428103319401E-2</v>
      </c>
      <c r="J537" s="14">
        <v>2.8499711213243299E-2</v>
      </c>
      <c r="K537" s="14">
        <v>1.5142072595346201E-2</v>
      </c>
      <c r="L537" s="14">
        <v>2.0800325388677602E-3</v>
      </c>
      <c r="M537" s="14"/>
      <c r="N537" s="14">
        <v>4.4675579617619601E-2</v>
      </c>
      <c r="O537" s="14">
        <v>3.4586319105363597E-2</v>
      </c>
      <c r="P537" s="14">
        <v>3.2445195384303703E-2</v>
      </c>
      <c r="Q537" s="14">
        <v>4.2681559859080301E-2</v>
      </c>
      <c r="R537" s="14"/>
      <c r="S537" s="14">
        <v>4.7352814410747797E-2</v>
      </c>
      <c r="T537" s="14">
        <v>2.12876116601739E-2</v>
      </c>
      <c r="U537" s="14">
        <v>4.7876380412771202E-2</v>
      </c>
      <c r="V537" s="14">
        <v>2.6620597311003202E-2</v>
      </c>
      <c r="W537" s="14">
        <v>3.5073423273354602E-2</v>
      </c>
      <c r="X537" s="14">
        <v>5.1939203498177003E-2</v>
      </c>
      <c r="Y537" s="14">
        <v>2.7152295620253199E-2</v>
      </c>
      <c r="Z537" s="14">
        <v>2.2682892583648501E-2</v>
      </c>
      <c r="AA537" s="14">
        <v>6.5074729177530793E-2</v>
      </c>
      <c r="AB537" s="14">
        <v>3.9353936571234101E-2</v>
      </c>
      <c r="AC537" s="14">
        <v>2.2656202101557801E-2</v>
      </c>
      <c r="AD537" s="14">
        <v>3.7505485237680602E-2</v>
      </c>
      <c r="AE537" s="14"/>
      <c r="AF537" s="14">
        <v>3.8705022498880901E-2</v>
      </c>
      <c r="AG537" s="14">
        <v>5.0223597631464098E-2</v>
      </c>
      <c r="AH537" s="14">
        <v>2.0633224858515101E-2</v>
      </c>
      <c r="AI537" s="14">
        <v>2.43556657128958E-2</v>
      </c>
      <c r="AJ537" s="14">
        <v>4.7502877717593699E-2</v>
      </c>
      <c r="AK537" s="14"/>
      <c r="AL537" s="14">
        <v>3.2630827467175501E-2</v>
      </c>
      <c r="AM537" s="14">
        <v>0.110693493393953</v>
      </c>
      <c r="AN537" s="14">
        <v>0</v>
      </c>
      <c r="AO537" s="14"/>
      <c r="AP537" s="14">
        <v>3.1562201926861697E-2</v>
      </c>
      <c r="AQ537" s="14">
        <v>4.3981424547958399E-2</v>
      </c>
      <c r="AR537" s="14"/>
      <c r="AS537" s="14">
        <v>4.2847067257263199E-2</v>
      </c>
      <c r="AT537" s="14">
        <v>3.5520593234141598E-2</v>
      </c>
      <c r="AU537" s="14"/>
      <c r="AV537" s="14">
        <v>6.8933621502054496E-2</v>
      </c>
      <c r="AW537" s="14">
        <v>3.04265786643888E-2</v>
      </c>
      <c r="AX537" s="14"/>
      <c r="AY537" s="14">
        <v>4.0658389241839399E-2</v>
      </c>
      <c r="AZ537" s="14">
        <v>5.7948165685328498E-2</v>
      </c>
      <c r="BA537" s="14"/>
      <c r="BB537" s="14">
        <v>3.5460791345007202E-2</v>
      </c>
      <c r="BC537" s="14">
        <v>4.0202468252868898E-2</v>
      </c>
    </row>
    <row r="538" spans="2:55" x14ac:dyDescent="0.35">
      <c r="B538" t="s">
        <v>76</v>
      </c>
      <c r="C538" s="14">
        <v>3.2565249075863098E-2</v>
      </c>
      <c r="D538" s="14">
        <v>3.9374847986550103E-2</v>
      </c>
      <c r="E538" s="14">
        <v>2.6011703542888901E-2</v>
      </c>
      <c r="F538" s="14"/>
      <c r="G538" s="14">
        <v>6.17530902006201E-2</v>
      </c>
      <c r="H538" s="14">
        <v>5.3158423053339302E-2</v>
      </c>
      <c r="I538" s="14">
        <v>4.8272808450627702E-2</v>
      </c>
      <c r="J538" s="14">
        <v>3.11778303980077E-2</v>
      </c>
      <c r="K538" s="14">
        <v>0</v>
      </c>
      <c r="L538" s="14">
        <v>6.5875347312368202E-3</v>
      </c>
      <c r="M538" s="14"/>
      <c r="N538" s="14">
        <v>4.5521534950576599E-2</v>
      </c>
      <c r="O538" s="14">
        <v>2.7220141311121899E-2</v>
      </c>
      <c r="P538" s="14">
        <v>2.43308563270377E-2</v>
      </c>
      <c r="Q538" s="14">
        <v>3.1631035800066702E-2</v>
      </c>
      <c r="R538" s="14"/>
      <c r="S538" s="14">
        <v>2.95750770811577E-2</v>
      </c>
      <c r="T538" s="14">
        <v>1.9110854028332E-2</v>
      </c>
      <c r="U538" s="14">
        <v>3.7616681383842297E-2</v>
      </c>
      <c r="V538" s="14">
        <v>4.6128316821381403E-2</v>
      </c>
      <c r="W538" s="14">
        <v>1.23043138196644E-2</v>
      </c>
      <c r="X538" s="14">
        <v>7.1103966705022295E-2</v>
      </c>
      <c r="Y538" s="14">
        <v>4.2527560963715502E-2</v>
      </c>
      <c r="Z538" s="14">
        <v>5.9850823206063997E-2</v>
      </c>
      <c r="AA538" s="14">
        <v>3.1417714059067597E-2</v>
      </c>
      <c r="AB538" s="14">
        <v>1.3833917875570799E-2</v>
      </c>
      <c r="AC538" s="14">
        <v>2.0687747693814301E-2</v>
      </c>
      <c r="AD538" s="14">
        <v>0</v>
      </c>
      <c r="AE538" s="14"/>
      <c r="AF538" s="14">
        <v>2.6831266157287498E-2</v>
      </c>
      <c r="AG538" s="14">
        <v>3.3440396556467099E-2</v>
      </c>
      <c r="AH538" s="14">
        <v>4.2944350202299399E-2</v>
      </c>
      <c r="AI538" s="14">
        <v>3.1942994701495399E-2</v>
      </c>
      <c r="AJ538" s="14">
        <v>5.53065605283301E-2</v>
      </c>
      <c r="AK538" s="14"/>
      <c r="AL538" s="14">
        <v>3.3474567357684601E-2</v>
      </c>
      <c r="AM538" s="14">
        <v>4.3587200711282699E-2</v>
      </c>
      <c r="AN538" s="14">
        <v>0</v>
      </c>
      <c r="AO538" s="14"/>
      <c r="AP538" s="14">
        <v>3.2450020105238897E-2</v>
      </c>
      <c r="AQ538" s="14">
        <v>3.04044269546257E-2</v>
      </c>
      <c r="AR538" s="14"/>
      <c r="AS538" s="14">
        <v>2.7470707421810799E-2</v>
      </c>
      <c r="AT538" s="14">
        <v>3.4782547484319103E-2</v>
      </c>
      <c r="AU538" s="14"/>
      <c r="AV538" s="14">
        <v>3.35746240673385E-2</v>
      </c>
      <c r="AW538" s="14">
        <v>3.12174616003645E-2</v>
      </c>
      <c r="AX538" s="14"/>
      <c r="AY538" s="14">
        <v>3.5334089462393602E-2</v>
      </c>
      <c r="AZ538" s="14">
        <v>3.02946078903195E-2</v>
      </c>
      <c r="BA538" s="14"/>
      <c r="BB538" s="14">
        <v>3.1886046070683301E-2</v>
      </c>
      <c r="BC538" s="14">
        <v>3.9636722594570399E-2</v>
      </c>
    </row>
    <row r="539" spans="2:55" x14ac:dyDescent="0.35">
      <c r="B539" t="s">
        <v>77</v>
      </c>
      <c r="C539" s="14">
        <v>2.3116755412801501E-2</v>
      </c>
      <c r="D539" s="14">
        <v>2.28352630947136E-2</v>
      </c>
      <c r="E539" s="14">
        <v>2.34596603674165E-2</v>
      </c>
      <c r="F539" s="14"/>
      <c r="G539" s="14">
        <v>3.7361910801350401E-2</v>
      </c>
      <c r="H539" s="14">
        <v>2.0989624181857201E-2</v>
      </c>
      <c r="I539" s="14">
        <v>3.0884458280367601E-2</v>
      </c>
      <c r="J539" s="14">
        <v>1.8680609595024499E-2</v>
      </c>
      <c r="K539" s="14">
        <v>2.42462384783294E-2</v>
      </c>
      <c r="L539" s="14">
        <v>1.19618648283271E-2</v>
      </c>
      <c r="M539" s="14"/>
      <c r="N539" s="14">
        <v>2.0971587478903E-2</v>
      </c>
      <c r="O539" s="14">
        <v>2.5388282719056399E-2</v>
      </c>
      <c r="P539" s="14">
        <v>2.6478257766179701E-2</v>
      </c>
      <c r="Q539" s="14">
        <v>2.0300652805233899E-2</v>
      </c>
      <c r="R539" s="14"/>
      <c r="S539" s="14">
        <v>2.4724881351227201E-2</v>
      </c>
      <c r="T539" s="14">
        <v>2.27307616835862E-2</v>
      </c>
      <c r="U539" s="14">
        <v>1.07763165078954E-2</v>
      </c>
      <c r="V539" s="14">
        <v>4.8192995688026603E-2</v>
      </c>
      <c r="W539" s="14">
        <v>2.4303735651811199E-2</v>
      </c>
      <c r="X539" s="14">
        <v>1.43993270585933E-2</v>
      </c>
      <c r="Y539" s="14">
        <v>1.5412005432018899E-2</v>
      </c>
      <c r="Z539" s="14">
        <v>3.1248037379483701E-2</v>
      </c>
      <c r="AA539" s="14">
        <v>8.5432598191801604E-3</v>
      </c>
      <c r="AB539" s="14">
        <v>2.6858167410505802E-2</v>
      </c>
      <c r="AC539" s="14">
        <v>9.1318264514405698E-3</v>
      </c>
      <c r="AD539" s="14">
        <v>7.3252719971996297E-2</v>
      </c>
      <c r="AE539" s="14"/>
      <c r="AF539" s="14">
        <v>3.3114048112269E-2</v>
      </c>
      <c r="AG539" s="14">
        <v>3.3152380843473703E-2</v>
      </c>
      <c r="AH539" s="14">
        <v>4.5326069437724003E-3</v>
      </c>
      <c r="AI539" s="14">
        <v>1.2337509015144301E-2</v>
      </c>
      <c r="AJ539" s="14">
        <v>8.6008267654730502E-3</v>
      </c>
      <c r="AK539" s="14"/>
      <c r="AL539" s="14">
        <v>2.0165545312500199E-2</v>
      </c>
      <c r="AM539" s="14">
        <v>5.06173084779937E-2</v>
      </c>
      <c r="AN539" s="14">
        <v>1.68516373311518E-2</v>
      </c>
      <c r="AO539" s="14"/>
      <c r="AP539" s="14">
        <v>2.5618017542795201E-2</v>
      </c>
      <c r="AQ539" s="14">
        <v>2.1736512243894099E-2</v>
      </c>
      <c r="AR539" s="14"/>
      <c r="AS539" s="14">
        <v>2.64573683874967E-2</v>
      </c>
      <c r="AT539" s="14">
        <v>1.7261643558281699E-2</v>
      </c>
      <c r="AU539" s="14"/>
      <c r="AV539" s="14">
        <v>2.5025825114860598E-2</v>
      </c>
      <c r="AW539" s="14">
        <v>2.2737872065732901E-2</v>
      </c>
      <c r="AX539" s="14"/>
      <c r="AY539" s="14">
        <v>1.9632285389171299E-2</v>
      </c>
      <c r="AZ539" s="14">
        <v>1.7499389773676599E-2</v>
      </c>
      <c r="BA539" s="14"/>
      <c r="BB539" s="14">
        <v>2.0480469953954999E-2</v>
      </c>
      <c r="BC539" s="14">
        <v>1.89191255691941E-2</v>
      </c>
    </row>
    <row r="540" spans="2:55" x14ac:dyDescent="0.35">
      <c r="B540" t="s">
        <v>78</v>
      </c>
      <c r="C540" s="14">
        <v>7.2194942286549393E-2</v>
      </c>
      <c r="D540" s="14">
        <v>7.5106806460536704E-2</v>
      </c>
      <c r="E540" s="14">
        <v>6.9564063998993994E-2</v>
      </c>
      <c r="F540" s="14"/>
      <c r="G540" s="14">
        <v>8.4719804491705894E-2</v>
      </c>
      <c r="H540" s="14">
        <v>0.13160616034849301</v>
      </c>
      <c r="I540" s="14">
        <v>7.1088466123073998E-2</v>
      </c>
      <c r="J540" s="14">
        <v>6.1096709470689702E-2</v>
      </c>
      <c r="K540" s="14">
        <v>6.6359459564921106E-2</v>
      </c>
      <c r="L540" s="14">
        <v>2.9115150559404099E-2</v>
      </c>
      <c r="M540" s="14"/>
      <c r="N540" s="14">
        <v>9.6119688637959499E-2</v>
      </c>
      <c r="O540" s="14">
        <v>5.5408097459124499E-2</v>
      </c>
      <c r="P540" s="14">
        <v>6.5611946751957306E-2</v>
      </c>
      <c r="Q540" s="14">
        <v>6.8049379116167305E-2</v>
      </c>
      <c r="R540" s="14"/>
      <c r="S540" s="14">
        <v>0.12384762935169701</v>
      </c>
      <c r="T540" s="14">
        <v>5.5878801069441403E-2</v>
      </c>
      <c r="U540" s="14">
        <v>7.5130496139418607E-2</v>
      </c>
      <c r="V540" s="14">
        <v>4.9593988041832703E-2</v>
      </c>
      <c r="W540" s="14">
        <v>8.1410571050064107E-2</v>
      </c>
      <c r="X540" s="14">
        <v>7.4792918430200597E-2</v>
      </c>
      <c r="Y540" s="14">
        <v>6.6624775249910798E-2</v>
      </c>
      <c r="Z540" s="14">
        <v>1.1412419188260799E-2</v>
      </c>
      <c r="AA540" s="14">
        <v>6.7062975141010103E-2</v>
      </c>
      <c r="AB540" s="14">
        <v>6.9455635373678506E-2</v>
      </c>
      <c r="AC540" s="14">
        <v>9.0351309513325304E-2</v>
      </c>
      <c r="AD540" s="14">
        <v>2.5981301515276601E-2</v>
      </c>
      <c r="AE540" s="14"/>
      <c r="AF540" s="14">
        <v>6.3709475200663404E-2</v>
      </c>
      <c r="AG540" s="14">
        <v>8.6607419163931595E-2</v>
      </c>
      <c r="AH540" s="14">
        <v>8.5094217301284206E-2</v>
      </c>
      <c r="AI540" s="14">
        <v>4.9381416146736697E-2</v>
      </c>
      <c r="AJ540" s="14">
        <v>6.4583372666543598E-2</v>
      </c>
      <c r="AK540" s="14"/>
      <c r="AL540" s="14">
        <v>7.1535926414415502E-2</v>
      </c>
      <c r="AM540" s="14">
        <v>9.4225452051001399E-2</v>
      </c>
      <c r="AN540" s="14">
        <v>4.2680498832571197E-2</v>
      </c>
      <c r="AO540" s="14"/>
      <c r="AP540" s="14">
        <v>7.6610164150711299E-2</v>
      </c>
      <c r="AQ540" s="14">
        <v>6.8263598609669907E-2</v>
      </c>
      <c r="AR540" s="14"/>
      <c r="AS540" s="14">
        <v>7.8422454645037804E-2</v>
      </c>
      <c r="AT540" s="14">
        <v>6.2274175362293502E-2</v>
      </c>
      <c r="AU540" s="14"/>
      <c r="AV540" s="14">
        <v>0.116806920940954</v>
      </c>
      <c r="AW540" s="14">
        <v>5.4763201474523501E-2</v>
      </c>
      <c r="AX540" s="14"/>
      <c r="AY540" s="14">
        <v>7.8210414104977005E-2</v>
      </c>
      <c r="AZ540" s="14">
        <v>6.0283824342191199E-2</v>
      </c>
      <c r="BA540" s="14"/>
      <c r="BB540" s="14">
        <v>8.0321237977051194E-2</v>
      </c>
      <c r="BC540" s="14">
        <v>5.4133229135502697E-2</v>
      </c>
    </row>
    <row r="541" spans="2:55" x14ac:dyDescent="0.35">
      <c r="B541" t="s">
        <v>276</v>
      </c>
      <c r="C541" s="14">
        <v>0.727879316240165</v>
      </c>
      <c r="D541" s="14">
        <v>0.68049693764563002</v>
      </c>
      <c r="E541" s="14">
        <v>0.77334604235773496</v>
      </c>
      <c r="F541" s="14"/>
      <c r="G541" s="14">
        <v>0.49197584055818699</v>
      </c>
      <c r="H541" s="14">
        <v>0.49940039605990499</v>
      </c>
      <c r="I541" s="14">
        <v>0.684031202283784</v>
      </c>
      <c r="J541" s="14">
        <v>0.81131801239777301</v>
      </c>
      <c r="K541" s="14">
        <v>0.86627135200536798</v>
      </c>
      <c r="L541" s="14">
        <v>0.94599863180380095</v>
      </c>
      <c r="M541" s="14"/>
      <c r="N541" s="14">
        <v>0.66764837553737499</v>
      </c>
      <c r="O541" s="14">
        <v>0.76237822319876902</v>
      </c>
      <c r="P541" s="14">
        <v>0.74238111017585096</v>
      </c>
      <c r="Q541" s="14">
        <v>0.744253593484136</v>
      </c>
      <c r="R541" s="14"/>
      <c r="S541" s="14">
        <v>0.58938622148749797</v>
      </c>
      <c r="T541" s="14">
        <v>0.82127701946301501</v>
      </c>
      <c r="U541" s="14">
        <v>0.75636620161998203</v>
      </c>
      <c r="V541" s="14">
        <v>0.76106470046623298</v>
      </c>
      <c r="W541" s="14">
        <v>0.74366725433771597</v>
      </c>
      <c r="X541" s="14">
        <v>0.69619322427486796</v>
      </c>
      <c r="Y541" s="14">
        <v>0.79003319803706995</v>
      </c>
      <c r="Z541" s="14">
        <v>0.73163724084741899</v>
      </c>
      <c r="AA541" s="14">
        <v>0.67761414270739395</v>
      </c>
      <c r="AB541" s="14">
        <v>0.72410973968757297</v>
      </c>
      <c r="AC541" s="14">
        <v>0.791671136668188</v>
      </c>
      <c r="AD541" s="14">
        <v>0.77010331000366805</v>
      </c>
      <c r="AE541" s="14"/>
      <c r="AF541" s="14">
        <v>0.76962493305095503</v>
      </c>
      <c r="AG541" s="14">
        <v>0.63955037383948898</v>
      </c>
      <c r="AH541" s="14">
        <v>0.78858412841713998</v>
      </c>
      <c r="AI541" s="14">
        <v>0.77621294459742296</v>
      </c>
      <c r="AJ541" s="14">
        <v>0.69980204406255198</v>
      </c>
      <c r="AK541" s="14"/>
      <c r="AL541" s="14">
        <v>0.76127139433545499</v>
      </c>
      <c r="AM541" s="14">
        <v>0.36697181092403702</v>
      </c>
      <c r="AN541" s="14">
        <v>0.88679076279464497</v>
      </c>
      <c r="AO541" s="14"/>
      <c r="AP541" s="14">
        <v>0.72426720580209403</v>
      </c>
      <c r="AQ541" s="14">
        <v>0.73521747916485003</v>
      </c>
      <c r="AR541" s="14"/>
      <c r="AS541" s="14">
        <v>0.70653928995749904</v>
      </c>
      <c r="AT541" s="14">
        <v>0.77267738795060004</v>
      </c>
      <c r="AU541" s="14"/>
      <c r="AV541" s="14">
        <v>0.55705840291483599</v>
      </c>
      <c r="AW541" s="14">
        <v>0.78866340183718198</v>
      </c>
      <c r="AX541" s="14"/>
      <c r="AY541" s="14">
        <v>0.70975886130781796</v>
      </c>
      <c r="AZ541" s="14">
        <v>0.75190129174863496</v>
      </c>
      <c r="BA541" s="14"/>
      <c r="BB541" s="14">
        <v>0.71631398941324698</v>
      </c>
      <c r="BC541" s="14">
        <v>0.76075711033524795</v>
      </c>
    </row>
    <row r="542" spans="2:55" x14ac:dyDescent="0.35">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c r="AD542" s="14"/>
      <c r="AE542" s="14"/>
      <c r="AF542" s="14"/>
      <c r="AG542" s="14"/>
      <c r="AH542" s="14"/>
      <c r="AI542" s="14"/>
      <c r="AJ542" s="14"/>
      <c r="AK542" s="14"/>
      <c r="AL542" s="14"/>
      <c r="AM542" s="14"/>
      <c r="AN542" s="14"/>
      <c r="AO542" s="14"/>
      <c r="AP542" s="14"/>
      <c r="AQ542" s="14"/>
      <c r="AR542" s="14"/>
      <c r="AS542" s="14"/>
      <c r="AT542" s="14"/>
      <c r="AU542" s="14"/>
      <c r="AV542" s="14"/>
      <c r="AW542" s="14"/>
      <c r="AX542" s="14"/>
      <c r="AY542" s="14"/>
      <c r="AZ542" s="14"/>
      <c r="BA542" s="14"/>
      <c r="BB542" s="14"/>
      <c r="BC542" s="14"/>
    </row>
    <row r="543" spans="2:55" x14ac:dyDescent="0.35">
      <c r="B543" s="6" t="s">
        <v>294</v>
      </c>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c r="AD543" s="14"/>
      <c r="AE543" s="14"/>
      <c r="AF543" s="14"/>
      <c r="AG543" s="14"/>
      <c r="AH543" s="14"/>
      <c r="AI543" s="14"/>
      <c r="AJ543" s="14"/>
      <c r="AK543" s="14"/>
      <c r="AL543" s="14"/>
      <c r="AM543" s="14"/>
      <c r="AN543" s="14"/>
      <c r="AO543" s="14"/>
      <c r="AP543" s="14"/>
      <c r="AQ543" s="14"/>
      <c r="AR543" s="14"/>
      <c r="AS543" s="14"/>
      <c r="AT543" s="14"/>
      <c r="AU543" s="14"/>
      <c r="AV543" s="14"/>
      <c r="AW543" s="14"/>
      <c r="AX543" s="14"/>
      <c r="AY543" s="14"/>
      <c r="AZ543" s="14"/>
      <c r="BA543" s="14"/>
      <c r="BB543" s="14"/>
      <c r="BC543" s="14"/>
    </row>
    <row r="544" spans="2:55" x14ac:dyDescent="0.35">
      <c r="B544" s="21" t="s">
        <v>82</v>
      </c>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c r="AS544" s="14"/>
      <c r="AT544" s="14"/>
      <c r="AU544" s="14"/>
      <c r="AV544" s="14"/>
      <c r="AW544" s="14"/>
      <c r="AX544" s="14"/>
      <c r="AY544" s="14"/>
      <c r="AZ544" s="14"/>
      <c r="BA544" s="14"/>
      <c r="BB544" s="14"/>
      <c r="BC544" s="14"/>
    </row>
    <row r="545" spans="2:55" x14ac:dyDescent="0.35">
      <c r="B545" t="s">
        <v>71</v>
      </c>
      <c r="C545" s="14">
        <v>5.6004590179607898E-2</v>
      </c>
      <c r="D545" s="14">
        <v>5.9966078586862502E-2</v>
      </c>
      <c r="E545" s="14">
        <v>5.2301132147561602E-2</v>
      </c>
      <c r="F545" s="14"/>
      <c r="G545" s="14">
        <v>0.105864794793346</v>
      </c>
      <c r="H545" s="14">
        <v>4.3757687101625302E-2</v>
      </c>
      <c r="I545" s="14">
        <v>7.4054254848858206E-2</v>
      </c>
      <c r="J545" s="14">
        <v>4.7509854232259799E-2</v>
      </c>
      <c r="K545" s="14">
        <v>5.5979406599412702E-2</v>
      </c>
      <c r="L545" s="14">
        <v>2.5272800178800198E-2</v>
      </c>
      <c r="M545" s="14"/>
      <c r="N545" s="14">
        <v>5.0901621739272603E-2</v>
      </c>
      <c r="O545" s="14">
        <v>4.1161767632019799E-2</v>
      </c>
      <c r="P545" s="14">
        <v>7.7485453094880294E-2</v>
      </c>
      <c r="Q545" s="14">
        <v>5.85158923817128E-2</v>
      </c>
      <c r="R545" s="14"/>
      <c r="S545" s="14">
        <v>9.7777978868090906E-2</v>
      </c>
      <c r="T545" s="14">
        <v>4.1622688936840499E-2</v>
      </c>
      <c r="U545" s="14">
        <v>5.2095076786014598E-2</v>
      </c>
      <c r="V545" s="14">
        <v>2.08214376787044E-2</v>
      </c>
      <c r="W545" s="14">
        <v>4.8232875776261799E-2</v>
      </c>
      <c r="X545" s="14">
        <v>2.8043691026283402E-2</v>
      </c>
      <c r="Y545" s="14">
        <v>5.4714422960104599E-2</v>
      </c>
      <c r="Z545" s="14">
        <v>5.0697290578747098E-2</v>
      </c>
      <c r="AA545" s="14">
        <v>7.2678238797590694E-2</v>
      </c>
      <c r="AB545" s="14">
        <v>7.2881400255383699E-2</v>
      </c>
      <c r="AC545" s="14">
        <v>4.2209547674810999E-2</v>
      </c>
      <c r="AD545" s="14">
        <v>6.2868310834390706E-2</v>
      </c>
      <c r="AE545" s="14"/>
      <c r="AF545" s="14">
        <v>4.1881862054426601E-2</v>
      </c>
      <c r="AG545" s="14">
        <v>7.0582479061430198E-2</v>
      </c>
      <c r="AH545" s="14">
        <v>5.2859635920870202E-2</v>
      </c>
      <c r="AI545" s="14">
        <v>3.0327600344875701E-2</v>
      </c>
      <c r="AJ545" s="14">
        <v>6.1664115556697999E-2</v>
      </c>
      <c r="AK545" s="14"/>
      <c r="AL545" s="14">
        <v>5.08244196329364E-2</v>
      </c>
      <c r="AM545" s="14">
        <v>0.115637349168945</v>
      </c>
      <c r="AN545" s="14">
        <v>2.4903597103355799E-2</v>
      </c>
      <c r="AO545" s="14"/>
      <c r="AP545" s="14">
        <v>4.4185071187981199E-2</v>
      </c>
      <c r="AQ545" s="14">
        <v>6.6391497131164198E-2</v>
      </c>
      <c r="AR545" s="14"/>
      <c r="AS545" s="14">
        <v>5.2927220395358597E-2</v>
      </c>
      <c r="AT545" s="14">
        <v>6.0533817909173303E-2</v>
      </c>
      <c r="AU545" s="14"/>
      <c r="AV545" s="14">
        <v>5.66396203222677E-2</v>
      </c>
      <c r="AW545" s="14">
        <v>5.56531124686966E-2</v>
      </c>
      <c r="AX545" s="14"/>
      <c r="AY545" s="14">
        <v>5.2320482126545699E-2</v>
      </c>
      <c r="AZ545" s="14">
        <v>0.11830451148349</v>
      </c>
      <c r="BA545" s="14"/>
      <c r="BB545" s="14">
        <v>4.8142275911352297E-2</v>
      </c>
      <c r="BC545" s="14">
        <v>9.2194344467476805E-2</v>
      </c>
    </row>
    <row r="546" spans="2:55" x14ac:dyDescent="0.35">
      <c r="B546" t="s">
        <v>72</v>
      </c>
      <c r="C546" s="14">
        <v>0.32409350210128701</v>
      </c>
      <c r="D546" s="14">
        <v>0.35053958402063201</v>
      </c>
      <c r="E546" s="14">
        <v>0.29729753989695001</v>
      </c>
      <c r="F546" s="14"/>
      <c r="G546" s="14">
        <v>0.29676819671996901</v>
      </c>
      <c r="H546" s="14">
        <v>0.35381501379080199</v>
      </c>
      <c r="I546" s="14">
        <v>0.31836763668568702</v>
      </c>
      <c r="J546" s="14">
        <v>0.33606308607051799</v>
      </c>
      <c r="K546" s="14">
        <v>0.34200724037175101</v>
      </c>
      <c r="L546" s="14">
        <v>0.30075314229832401</v>
      </c>
      <c r="M546" s="14"/>
      <c r="N546" s="14">
        <v>0.32999329572979502</v>
      </c>
      <c r="O546" s="14">
        <v>0.37316559211259798</v>
      </c>
      <c r="P546" s="14">
        <v>0.27045157139181702</v>
      </c>
      <c r="Q546" s="14">
        <v>0.31256439397565799</v>
      </c>
      <c r="R546" s="14"/>
      <c r="S546" s="14">
        <v>0.33890282300380598</v>
      </c>
      <c r="T546" s="14">
        <v>0.37000679337145198</v>
      </c>
      <c r="U546" s="14">
        <v>0.34814440082172399</v>
      </c>
      <c r="V546" s="14">
        <v>0.33165285595101701</v>
      </c>
      <c r="W546" s="14">
        <v>0.30684059165279098</v>
      </c>
      <c r="X546" s="14">
        <v>0.26904558230884601</v>
      </c>
      <c r="Y546" s="14">
        <v>0.36718990018377601</v>
      </c>
      <c r="Z546" s="14">
        <v>0.34375124998879603</v>
      </c>
      <c r="AA546" s="14">
        <v>0.27885234771762901</v>
      </c>
      <c r="AB546" s="14">
        <v>0.36170892702292601</v>
      </c>
      <c r="AC546" s="14">
        <v>0.24842031146537399</v>
      </c>
      <c r="AD546" s="14">
        <v>0.214198479388787</v>
      </c>
      <c r="AE546" s="14"/>
      <c r="AF546" s="14">
        <v>0.30259292804952298</v>
      </c>
      <c r="AG546" s="14">
        <v>0.36328408530089301</v>
      </c>
      <c r="AH546" s="14">
        <v>0.34202424097152101</v>
      </c>
      <c r="AI546" s="14">
        <v>0.292570682140884</v>
      </c>
      <c r="AJ546" s="14">
        <v>0.29822782084368199</v>
      </c>
      <c r="AK546" s="14"/>
      <c r="AL546" s="14">
        <v>0.32351980610562098</v>
      </c>
      <c r="AM546" s="14">
        <v>0.38830413849388301</v>
      </c>
      <c r="AN546" s="14">
        <v>0.21871863599185901</v>
      </c>
      <c r="AO546" s="14"/>
      <c r="AP546" s="14">
        <v>0.31846379066763902</v>
      </c>
      <c r="AQ546" s="14">
        <v>0.32613173198011403</v>
      </c>
      <c r="AR546" s="14"/>
      <c r="AS546" s="14">
        <v>0.32514002892287702</v>
      </c>
      <c r="AT546" s="14">
        <v>0.324189928869695</v>
      </c>
      <c r="AU546" s="14"/>
      <c r="AV546" s="14">
        <v>0.32753557685872597</v>
      </c>
      <c r="AW546" s="14">
        <v>0.32343988026336301</v>
      </c>
      <c r="AX546" s="14"/>
      <c r="AY546" s="14">
        <v>0.336852378290733</v>
      </c>
      <c r="AZ546" s="14">
        <v>0.270947556875753</v>
      </c>
      <c r="BA546" s="14"/>
      <c r="BB546" s="14">
        <v>0.32472856972860897</v>
      </c>
      <c r="BC546" s="14">
        <v>0.34124306166774598</v>
      </c>
    </row>
    <row r="547" spans="2:55" x14ac:dyDescent="0.35">
      <c r="B547" t="s">
        <v>73</v>
      </c>
      <c r="C547" s="14">
        <v>0.32778185633023799</v>
      </c>
      <c r="D547" s="14">
        <v>0.32056958007826503</v>
      </c>
      <c r="E547" s="14">
        <v>0.33477195649507802</v>
      </c>
      <c r="F547" s="14"/>
      <c r="G547" s="14">
        <v>0.27093677386641202</v>
      </c>
      <c r="H547" s="14">
        <v>0.27884052568047002</v>
      </c>
      <c r="I547" s="14">
        <v>0.308153560638599</v>
      </c>
      <c r="J547" s="14">
        <v>0.355922644478673</v>
      </c>
      <c r="K547" s="14">
        <v>0.32945556505081097</v>
      </c>
      <c r="L547" s="14">
        <v>0.39742047671699299</v>
      </c>
      <c r="M547" s="14"/>
      <c r="N547" s="14">
        <v>0.31543029048507698</v>
      </c>
      <c r="O547" s="14">
        <v>0.32308103134681898</v>
      </c>
      <c r="P547" s="14">
        <v>0.36157261831043802</v>
      </c>
      <c r="Q547" s="14">
        <v>0.31678578814784802</v>
      </c>
      <c r="R547" s="14"/>
      <c r="S547" s="14">
        <v>0.27995037738322998</v>
      </c>
      <c r="T547" s="14">
        <v>0.27243118890363399</v>
      </c>
      <c r="U547" s="14">
        <v>0.355793421310929</v>
      </c>
      <c r="V547" s="14">
        <v>0.35537965540218203</v>
      </c>
      <c r="W547" s="14">
        <v>0.34528978822259099</v>
      </c>
      <c r="X547" s="14">
        <v>0.39718948569486701</v>
      </c>
      <c r="Y547" s="14">
        <v>0.32013515078056298</v>
      </c>
      <c r="Z547" s="14">
        <v>0.34178952070736501</v>
      </c>
      <c r="AA547" s="14">
        <v>0.34997453467151701</v>
      </c>
      <c r="AB547" s="14">
        <v>0.29963525403952301</v>
      </c>
      <c r="AC547" s="14">
        <v>0.31486774912801901</v>
      </c>
      <c r="AD547" s="14">
        <v>0.41009376922347901</v>
      </c>
      <c r="AE547" s="14"/>
      <c r="AF547" s="14">
        <v>0.37208941678815</v>
      </c>
      <c r="AG547" s="14">
        <v>0.28262125418582301</v>
      </c>
      <c r="AH547" s="14">
        <v>0.37278803671933902</v>
      </c>
      <c r="AI547" s="14">
        <v>0.38570181383855401</v>
      </c>
      <c r="AJ547" s="14">
        <v>0.31722858609114002</v>
      </c>
      <c r="AK547" s="14"/>
      <c r="AL547" s="14">
        <v>0.32896277978610799</v>
      </c>
      <c r="AM547" s="14">
        <v>0.29196532866231201</v>
      </c>
      <c r="AN547" s="14">
        <v>0.37419230296244299</v>
      </c>
      <c r="AO547" s="14"/>
      <c r="AP547" s="14">
        <v>0.31763709845148802</v>
      </c>
      <c r="AQ547" s="14">
        <v>0.33727525123034702</v>
      </c>
      <c r="AR547" s="14"/>
      <c r="AS547" s="14">
        <v>0.32511113007806502</v>
      </c>
      <c r="AT547" s="14">
        <v>0.33199523544489401</v>
      </c>
      <c r="AU547" s="14"/>
      <c r="AV547" s="14">
        <v>0.29508818854206198</v>
      </c>
      <c r="AW547" s="14">
        <v>0.34090031884439898</v>
      </c>
      <c r="AX547" s="14"/>
      <c r="AY547" s="14">
        <v>0.32010716650016402</v>
      </c>
      <c r="AZ547" s="14">
        <v>0.32043038749545</v>
      </c>
      <c r="BA547" s="14"/>
      <c r="BB547" s="14">
        <v>0.34132472184963902</v>
      </c>
      <c r="BC547" s="14">
        <v>0.27282183765756701</v>
      </c>
    </row>
    <row r="548" spans="2:55" x14ac:dyDescent="0.35">
      <c r="B548" t="s">
        <v>74</v>
      </c>
      <c r="C548" s="14">
        <v>0.14167354375614699</v>
      </c>
      <c r="D548" s="14">
        <v>0.13377279187386301</v>
      </c>
      <c r="E548" s="14">
        <v>0.14980537587463399</v>
      </c>
      <c r="F548" s="14"/>
      <c r="G548" s="14">
        <v>0.17711380346738601</v>
      </c>
      <c r="H548" s="14">
        <v>0.175385940829763</v>
      </c>
      <c r="I548" s="14">
        <v>0.15567288937798901</v>
      </c>
      <c r="J548" s="14">
        <v>0.11577333889102499</v>
      </c>
      <c r="K548" s="14">
        <v>0.13325210113188199</v>
      </c>
      <c r="L548" s="14">
        <v>0.10595163141614899</v>
      </c>
      <c r="M548" s="14"/>
      <c r="N548" s="14">
        <v>0.16708670112926199</v>
      </c>
      <c r="O548" s="14">
        <v>0.123274977669425</v>
      </c>
      <c r="P548" s="14">
        <v>0.14304224290268999</v>
      </c>
      <c r="Q548" s="14">
        <v>0.13329349358120701</v>
      </c>
      <c r="R548" s="14"/>
      <c r="S548" s="14">
        <v>0.14765710949854699</v>
      </c>
      <c r="T548" s="14">
        <v>0.15513239267891901</v>
      </c>
      <c r="U548" s="14">
        <v>0.107876028177843</v>
      </c>
      <c r="V548" s="14">
        <v>0.13087098857329599</v>
      </c>
      <c r="W548" s="14">
        <v>0.143510124729052</v>
      </c>
      <c r="X548" s="14">
        <v>0.147713378291664</v>
      </c>
      <c r="Y548" s="14">
        <v>8.6211969952037906E-2</v>
      </c>
      <c r="Z548" s="14">
        <v>0.12695218303153</v>
      </c>
      <c r="AA548" s="14">
        <v>0.16063091948498001</v>
      </c>
      <c r="AB548" s="14">
        <v>0.130340020125049</v>
      </c>
      <c r="AC548" s="14">
        <v>0.18254883858837001</v>
      </c>
      <c r="AD548" s="14">
        <v>0.21821848432378901</v>
      </c>
      <c r="AE548" s="14"/>
      <c r="AF548" s="14">
        <v>0.14466238712646801</v>
      </c>
      <c r="AG548" s="14">
        <v>0.155035306271499</v>
      </c>
      <c r="AH548" s="14">
        <v>8.76896762147263E-2</v>
      </c>
      <c r="AI548" s="14">
        <v>0.13221894132486001</v>
      </c>
      <c r="AJ548" s="14">
        <v>0.13036853617435801</v>
      </c>
      <c r="AK548" s="14"/>
      <c r="AL548" s="14">
        <v>0.14618531502624901</v>
      </c>
      <c r="AM548" s="14">
        <v>0.10466599041751</v>
      </c>
      <c r="AN548" s="14">
        <v>0.142342616696612</v>
      </c>
      <c r="AO548" s="14"/>
      <c r="AP548" s="14">
        <v>0.147183783771522</v>
      </c>
      <c r="AQ548" s="14">
        <v>0.137051542043999</v>
      </c>
      <c r="AR548" s="14"/>
      <c r="AS548" s="14">
        <v>0.15523270448964199</v>
      </c>
      <c r="AT548" s="14">
        <v>0.122260814133486</v>
      </c>
      <c r="AU548" s="14"/>
      <c r="AV548" s="14">
        <v>0.18366178798623001</v>
      </c>
      <c r="AW548" s="14">
        <v>0.12703121011923699</v>
      </c>
      <c r="AX548" s="14"/>
      <c r="AY548" s="14">
        <v>0.143710025723609</v>
      </c>
      <c r="AZ548" s="14">
        <v>0.100082217896451</v>
      </c>
      <c r="BA548" s="14"/>
      <c r="BB548" s="14">
        <v>0.14986020535252401</v>
      </c>
      <c r="BC548" s="14">
        <v>0.109597040071633</v>
      </c>
    </row>
    <row r="549" spans="2:55" x14ac:dyDescent="0.35">
      <c r="B549" t="s">
        <v>75</v>
      </c>
      <c r="C549" s="14">
        <v>6.1084566476571601E-2</v>
      </c>
      <c r="D549" s="14">
        <v>5.7762678586987901E-2</v>
      </c>
      <c r="E549" s="14">
        <v>6.4508079088984399E-2</v>
      </c>
      <c r="F549" s="14"/>
      <c r="G549" s="14">
        <v>6.2732174217301206E-2</v>
      </c>
      <c r="H549" s="14">
        <v>8.09254960756772E-2</v>
      </c>
      <c r="I549" s="14">
        <v>6.9931204900900101E-2</v>
      </c>
      <c r="J549" s="14">
        <v>5.7148324130518097E-2</v>
      </c>
      <c r="K549" s="14">
        <v>4.5778170113945103E-2</v>
      </c>
      <c r="L549" s="14">
        <v>5.0027335586767301E-2</v>
      </c>
      <c r="M549" s="14"/>
      <c r="N549" s="14">
        <v>6.4438790076530097E-2</v>
      </c>
      <c r="O549" s="14">
        <v>5.2983343267837699E-2</v>
      </c>
      <c r="P549" s="14">
        <v>5.4363379893395299E-2</v>
      </c>
      <c r="Q549" s="14">
        <v>7.2278799198361901E-2</v>
      </c>
      <c r="R549" s="14"/>
      <c r="S549" s="14">
        <v>6.2453451424227799E-2</v>
      </c>
      <c r="T549" s="14">
        <v>7.1324976177898902E-2</v>
      </c>
      <c r="U549" s="14">
        <v>6.6905921758154102E-2</v>
      </c>
      <c r="V549" s="14">
        <v>5.5629202472639E-2</v>
      </c>
      <c r="W549" s="14">
        <v>4.8718459070808302E-2</v>
      </c>
      <c r="X549" s="14">
        <v>6.3344980860782898E-2</v>
      </c>
      <c r="Y549" s="14">
        <v>5.7573515639162097E-2</v>
      </c>
      <c r="Z549" s="14">
        <v>6.2061941196884698E-2</v>
      </c>
      <c r="AA549" s="14">
        <v>4.6604681848722199E-2</v>
      </c>
      <c r="AB549" s="14">
        <v>5.4675955521082703E-2</v>
      </c>
      <c r="AC549" s="14">
        <v>9.1912814211101701E-2</v>
      </c>
      <c r="AD549" s="14">
        <v>6.2104624101612597E-2</v>
      </c>
      <c r="AE549" s="14"/>
      <c r="AF549" s="14">
        <v>4.7640177944844701E-2</v>
      </c>
      <c r="AG549" s="14">
        <v>5.8520328447113801E-2</v>
      </c>
      <c r="AH549" s="14">
        <v>6.3268077348566501E-2</v>
      </c>
      <c r="AI549" s="14">
        <v>7.1642325161294998E-2</v>
      </c>
      <c r="AJ549" s="14">
        <v>7.4379482614614606E-2</v>
      </c>
      <c r="AK549" s="14"/>
      <c r="AL549" s="14">
        <v>6.2864169063397299E-2</v>
      </c>
      <c r="AM549" s="14">
        <v>6.2893695700091401E-2</v>
      </c>
      <c r="AN549" s="14">
        <v>3.23188171279752E-2</v>
      </c>
      <c r="AO549" s="14"/>
      <c r="AP549" s="14">
        <v>6.5903443401510803E-2</v>
      </c>
      <c r="AQ549" s="14">
        <v>5.80462503268767E-2</v>
      </c>
      <c r="AR549" s="14"/>
      <c r="AS549" s="14">
        <v>6.1813543371409797E-2</v>
      </c>
      <c r="AT549" s="14">
        <v>5.8142995524446697E-2</v>
      </c>
      <c r="AU549" s="14"/>
      <c r="AV549" s="14">
        <v>7.1334763281106606E-2</v>
      </c>
      <c r="AW549" s="14">
        <v>5.6191135996994601E-2</v>
      </c>
      <c r="AX549" s="14"/>
      <c r="AY549" s="14">
        <v>6.4115373224843605E-2</v>
      </c>
      <c r="AZ549" s="14">
        <v>6.1830181134769097E-2</v>
      </c>
      <c r="BA549" s="14"/>
      <c r="BB549" s="14">
        <v>5.6203644692558903E-2</v>
      </c>
      <c r="BC549" s="14">
        <v>5.9604039965405801E-2</v>
      </c>
    </row>
    <row r="550" spans="2:55" x14ac:dyDescent="0.35">
      <c r="B550" t="s">
        <v>76</v>
      </c>
      <c r="C550" s="14">
        <v>4.8371416305542099E-2</v>
      </c>
      <c r="D550" s="14">
        <v>4.2242653168571301E-2</v>
      </c>
      <c r="E550" s="14">
        <v>5.4498350273675E-2</v>
      </c>
      <c r="F550" s="14"/>
      <c r="G550" s="14">
        <v>3.2987322825251901E-2</v>
      </c>
      <c r="H550" s="14">
        <v>4.3190808773320301E-2</v>
      </c>
      <c r="I550" s="14">
        <v>5.3696073393560501E-2</v>
      </c>
      <c r="J550" s="14">
        <v>6.2279658091326101E-2</v>
      </c>
      <c r="K550" s="14">
        <v>4.3532451073808501E-2</v>
      </c>
      <c r="L550" s="14">
        <v>5.03956630077491E-2</v>
      </c>
      <c r="M550" s="14"/>
      <c r="N550" s="14">
        <v>3.3427932696185401E-2</v>
      </c>
      <c r="O550" s="14">
        <v>4.1152064007183201E-2</v>
      </c>
      <c r="P550" s="14">
        <v>5.7703675104076299E-2</v>
      </c>
      <c r="Q550" s="14">
        <v>6.2223667850760299E-2</v>
      </c>
      <c r="R550" s="14"/>
      <c r="S550" s="14">
        <v>3.4017190906727397E-2</v>
      </c>
      <c r="T550" s="14">
        <v>6.18586744556716E-2</v>
      </c>
      <c r="U550" s="14">
        <v>3.8230716265446302E-2</v>
      </c>
      <c r="V550" s="14">
        <v>4.5401691244454E-2</v>
      </c>
      <c r="W550" s="14">
        <v>5.1822130970847299E-2</v>
      </c>
      <c r="X550" s="14">
        <v>5.4693427584171901E-2</v>
      </c>
      <c r="Y550" s="14">
        <v>6.8158205139751696E-2</v>
      </c>
      <c r="Z550" s="14">
        <v>4.3769589940745299E-2</v>
      </c>
      <c r="AA550" s="14">
        <v>5.5236597404261102E-2</v>
      </c>
      <c r="AB550" s="14">
        <v>4.4222968523506899E-2</v>
      </c>
      <c r="AC550" s="14">
        <v>5.25096632563396E-2</v>
      </c>
      <c r="AD550" s="14">
        <v>0</v>
      </c>
      <c r="AE550" s="14"/>
      <c r="AF550" s="14">
        <v>4.6472197888342899E-2</v>
      </c>
      <c r="AG550" s="14">
        <v>3.6680562137631302E-2</v>
      </c>
      <c r="AH550" s="14">
        <v>3.9733827129742202E-2</v>
      </c>
      <c r="AI550" s="14">
        <v>5.1807499810206298E-2</v>
      </c>
      <c r="AJ550" s="14">
        <v>9.7341629963711707E-2</v>
      </c>
      <c r="AK550" s="14"/>
      <c r="AL550" s="14">
        <v>4.9785075753668202E-2</v>
      </c>
      <c r="AM550" s="14">
        <v>3.0464933048278599E-2</v>
      </c>
      <c r="AN550" s="14">
        <v>5.9747961855375897E-2</v>
      </c>
      <c r="AO550" s="14"/>
      <c r="AP550" s="14">
        <v>5.8021658385994102E-2</v>
      </c>
      <c r="AQ550" s="14">
        <v>3.99474761240299E-2</v>
      </c>
      <c r="AR550" s="14"/>
      <c r="AS550" s="14">
        <v>4.60782404111778E-2</v>
      </c>
      <c r="AT550" s="14">
        <v>5.4225206553555998E-2</v>
      </c>
      <c r="AU550" s="14"/>
      <c r="AV550" s="14">
        <v>4.38073877231311E-2</v>
      </c>
      <c r="AW550" s="14">
        <v>5.0218782754658201E-2</v>
      </c>
      <c r="AX550" s="14"/>
      <c r="AY550" s="14">
        <v>4.63057026198824E-2</v>
      </c>
      <c r="AZ550" s="14">
        <v>5.8065834639861501E-2</v>
      </c>
      <c r="BA550" s="14"/>
      <c r="BB550" s="14">
        <v>4.2989605216523799E-2</v>
      </c>
      <c r="BC550" s="14">
        <v>7.8093103361907501E-2</v>
      </c>
    </row>
    <row r="551" spans="2:55" x14ac:dyDescent="0.35">
      <c r="B551" t="s">
        <v>77</v>
      </c>
      <c r="C551" s="14">
        <v>1.0800136997425E-2</v>
      </c>
      <c r="D551" s="14">
        <v>1.14609456929859E-2</v>
      </c>
      <c r="E551" s="14">
        <v>1.01866612784906E-2</v>
      </c>
      <c r="F551" s="14"/>
      <c r="G551" s="14">
        <v>2.94788869638818E-2</v>
      </c>
      <c r="H551" s="14">
        <v>6.4825557223925799E-3</v>
      </c>
      <c r="I551" s="14">
        <v>9.4536465636561699E-3</v>
      </c>
      <c r="J551" s="14">
        <v>0</v>
      </c>
      <c r="K551" s="14">
        <v>1.2984445200600299E-2</v>
      </c>
      <c r="L551" s="14">
        <v>1.03867759805876E-2</v>
      </c>
      <c r="M551" s="14"/>
      <c r="N551" s="14">
        <v>8.6960948510069903E-3</v>
      </c>
      <c r="O551" s="14">
        <v>1.0096095638768799E-2</v>
      </c>
      <c r="P551" s="14">
        <v>1.0645868538481301E-2</v>
      </c>
      <c r="Q551" s="14">
        <v>1.40249793889262E-2</v>
      </c>
      <c r="R551" s="14"/>
      <c r="S551" s="14">
        <v>1.94710078916106E-2</v>
      </c>
      <c r="T551" s="14">
        <v>6.6667182293494798E-3</v>
      </c>
      <c r="U551" s="14">
        <v>5.3848662149828599E-3</v>
      </c>
      <c r="V551" s="14">
        <v>1.69563722326324E-2</v>
      </c>
      <c r="W551" s="14">
        <v>1.77457025661476E-2</v>
      </c>
      <c r="X551" s="14">
        <v>6.3142534322435601E-3</v>
      </c>
      <c r="Y551" s="14">
        <v>5.1922165418163899E-3</v>
      </c>
      <c r="Z551" s="14">
        <v>0</v>
      </c>
      <c r="AA551" s="14">
        <v>1.85805913094707E-2</v>
      </c>
      <c r="AB551" s="14">
        <v>0</v>
      </c>
      <c r="AC551" s="14">
        <v>0</v>
      </c>
      <c r="AD551" s="14">
        <v>3.2516332127941201E-2</v>
      </c>
      <c r="AE551" s="14"/>
      <c r="AF551" s="14">
        <v>1.23201595345983E-2</v>
      </c>
      <c r="AG551" s="14">
        <v>8.7154973687252509E-3</v>
      </c>
      <c r="AH551" s="14">
        <v>1.02166055570102E-2</v>
      </c>
      <c r="AI551" s="14">
        <v>7.2640478623303096E-3</v>
      </c>
      <c r="AJ551" s="14">
        <v>9.15977050686443E-3</v>
      </c>
      <c r="AK551" s="14"/>
      <c r="AL551" s="14">
        <v>1.04158114776932E-2</v>
      </c>
      <c r="AM551" s="14">
        <v>6.0685645089789304E-3</v>
      </c>
      <c r="AN551" s="14">
        <v>2.4693294661410198E-2</v>
      </c>
      <c r="AO551" s="14"/>
      <c r="AP551" s="14">
        <v>1.09558159823507E-2</v>
      </c>
      <c r="AQ551" s="14">
        <v>1.0994977707503699E-2</v>
      </c>
      <c r="AR551" s="14"/>
      <c r="AS551" s="14">
        <v>7.0706697707546198E-3</v>
      </c>
      <c r="AT551" s="14">
        <v>1.30243543242223E-2</v>
      </c>
      <c r="AU551" s="14"/>
      <c r="AV551" s="14">
        <v>1.1077741339905E-2</v>
      </c>
      <c r="AW551" s="14">
        <v>9.6354777441704093E-3</v>
      </c>
      <c r="AX551" s="14"/>
      <c r="AY551" s="14">
        <v>1.02154641740262E-2</v>
      </c>
      <c r="AZ551" s="14">
        <v>1.7413061690227601E-2</v>
      </c>
      <c r="BA551" s="14"/>
      <c r="BB551" s="14">
        <v>9.2780043522738206E-3</v>
      </c>
      <c r="BC551" s="14">
        <v>2.3111457238040801E-2</v>
      </c>
    </row>
    <row r="552" spans="2:55" x14ac:dyDescent="0.35">
      <c r="B552" t="s">
        <v>78</v>
      </c>
      <c r="C552" s="14">
        <v>1.69136202670047E-2</v>
      </c>
      <c r="D552" s="14">
        <v>1.07575305805365E-2</v>
      </c>
      <c r="E552" s="14">
        <v>2.2974653876315101E-2</v>
      </c>
      <c r="F552" s="14"/>
      <c r="G552" s="14">
        <v>6.0053599431368898E-3</v>
      </c>
      <c r="H552" s="14">
        <v>1.4792373618871099E-2</v>
      </c>
      <c r="I552" s="14">
        <v>7.7429484481001303E-3</v>
      </c>
      <c r="J552" s="14">
        <v>1.5032570256807499E-2</v>
      </c>
      <c r="K552" s="14">
        <v>2.05851563569476E-2</v>
      </c>
      <c r="L552" s="14">
        <v>3.2396862461145398E-2</v>
      </c>
      <c r="M552" s="14"/>
      <c r="N552" s="14">
        <v>1.6553669239235399E-2</v>
      </c>
      <c r="O552" s="14">
        <v>1.8513862854601E-2</v>
      </c>
      <c r="P552" s="14">
        <v>1.5486603169528001E-2</v>
      </c>
      <c r="Q552" s="14">
        <v>1.7026786415948399E-2</v>
      </c>
      <c r="R552" s="14"/>
      <c r="S552" s="14">
        <v>1.6330194259450599E-2</v>
      </c>
      <c r="T552" s="14">
        <v>1.7526252339067499E-2</v>
      </c>
      <c r="U552" s="14">
        <v>1.0012860494303E-2</v>
      </c>
      <c r="V552" s="14">
        <v>3.2276740004733601E-2</v>
      </c>
      <c r="W552" s="14">
        <v>1.9852680573184699E-2</v>
      </c>
      <c r="X552" s="14">
        <v>1.87203891445877E-2</v>
      </c>
      <c r="Y552" s="14">
        <v>2.8728528428781E-2</v>
      </c>
      <c r="Z552" s="14">
        <v>1.0770270297483E-2</v>
      </c>
      <c r="AA552" s="14">
        <v>9.5999720729839297E-3</v>
      </c>
      <c r="AB552" s="14">
        <v>4.2838405719424098E-3</v>
      </c>
      <c r="AC552" s="14">
        <v>2.8096331772782202E-2</v>
      </c>
      <c r="AD552" s="14">
        <v>0</v>
      </c>
      <c r="AE552" s="14"/>
      <c r="AF552" s="14">
        <v>2.3955095767394401E-2</v>
      </c>
      <c r="AG552" s="14">
        <v>1.48232256864732E-2</v>
      </c>
      <c r="AH552" s="14">
        <v>2.1072102898586301E-2</v>
      </c>
      <c r="AI552" s="14">
        <v>4.8165816929568398E-3</v>
      </c>
      <c r="AJ552" s="14">
        <v>0</v>
      </c>
      <c r="AK552" s="14"/>
      <c r="AL552" s="14">
        <v>1.5955752065314702E-2</v>
      </c>
      <c r="AM552" s="14">
        <v>0</v>
      </c>
      <c r="AN552" s="14">
        <v>6.0601200115707403E-2</v>
      </c>
      <c r="AO552" s="14"/>
      <c r="AP552" s="14">
        <v>1.8848120400543698E-2</v>
      </c>
      <c r="AQ552" s="14">
        <v>1.58171835477138E-2</v>
      </c>
      <c r="AR552" s="14"/>
      <c r="AS552" s="14">
        <v>1.5722648838634098E-2</v>
      </c>
      <c r="AT552" s="14">
        <v>1.9920560830266699E-2</v>
      </c>
      <c r="AU552" s="14"/>
      <c r="AV552" s="14">
        <v>6.6341277749271997E-3</v>
      </c>
      <c r="AW552" s="14">
        <v>2.0820277883527499E-2</v>
      </c>
      <c r="AX552" s="14"/>
      <c r="AY552" s="14">
        <v>1.4731614677946399E-2</v>
      </c>
      <c r="AZ552" s="14">
        <v>3.2111493435670699E-2</v>
      </c>
      <c r="BA552" s="14"/>
      <c r="BB552" s="14">
        <v>1.6013573095681601E-2</v>
      </c>
      <c r="BC552" s="14">
        <v>1.8979076804771702E-2</v>
      </c>
    </row>
    <row r="553" spans="2:55" x14ac:dyDescent="0.35">
      <c r="B553" t="s">
        <v>276</v>
      </c>
      <c r="C553" s="14">
        <v>1.3276767586176999E-2</v>
      </c>
      <c r="D553" s="14">
        <v>1.29281574112957E-2</v>
      </c>
      <c r="E553" s="14">
        <v>1.36562510683106E-2</v>
      </c>
      <c r="F553" s="14"/>
      <c r="G553" s="14">
        <v>1.8112687203315998E-2</v>
      </c>
      <c r="H553" s="14">
        <v>2.8095984070780401E-3</v>
      </c>
      <c r="I553" s="14">
        <v>2.92778514264946E-3</v>
      </c>
      <c r="J553" s="14">
        <v>1.0270523848872001E-2</v>
      </c>
      <c r="K553" s="14">
        <v>1.6425464100842498E-2</v>
      </c>
      <c r="L553" s="14">
        <v>2.73953123534844E-2</v>
      </c>
      <c r="M553" s="14"/>
      <c r="N553" s="14">
        <v>1.34716040536348E-2</v>
      </c>
      <c r="O553" s="14">
        <v>1.6571265470747599E-2</v>
      </c>
      <c r="P553" s="14">
        <v>9.2485875946939598E-3</v>
      </c>
      <c r="Q553" s="14">
        <v>1.3286199059576899E-2</v>
      </c>
      <c r="R553" s="14"/>
      <c r="S553" s="14">
        <v>3.4398667643097498E-3</v>
      </c>
      <c r="T553" s="14">
        <v>3.4303149071670401E-3</v>
      </c>
      <c r="U553" s="14">
        <v>1.55567081706028E-2</v>
      </c>
      <c r="V553" s="14">
        <v>1.1011056440341199E-2</v>
      </c>
      <c r="W553" s="14">
        <v>1.7987646438315699E-2</v>
      </c>
      <c r="X553" s="14">
        <v>1.4934811656553E-2</v>
      </c>
      <c r="Y553" s="14">
        <v>1.20960903740074E-2</v>
      </c>
      <c r="Z553" s="14">
        <v>2.0207954258449502E-2</v>
      </c>
      <c r="AA553" s="14">
        <v>7.8421166928446303E-3</v>
      </c>
      <c r="AB553" s="14">
        <v>3.2251633940586E-2</v>
      </c>
      <c r="AC553" s="14">
        <v>3.9434743903202098E-2</v>
      </c>
      <c r="AD553" s="14">
        <v>0</v>
      </c>
      <c r="AE553" s="14"/>
      <c r="AF553" s="14">
        <v>8.3857748462519005E-3</v>
      </c>
      <c r="AG553" s="14">
        <v>9.7372615404115303E-3</v>
      </c>
      <c r="AH553" s="14">
        <v>1.03477972396384E-2</v>
      </c>
      <c r="AI553" s="14">
        <v>2.3650507824038301E-2</v>
      </c>
      <c r="AJ553" s="14">
        <v>1.16300582489311E-2</v>
      </c>
      <c r="AK553" s="14"/>
      <c r="AL553" s="14">
        <v>1.14868710890126E-2</v>
      </c>
      <c r="AM553" s="14">
        <v>0</v>
      </c>
      <c r="AN553" s="14">
        <v>6.2481573485261802E-2</v>
      </c>
      <c r="AO553" s="14"/>
      <c r="AP553" s="14">
        <v>1.8801217750971801E-2</v>
      </c>
      <c r="AQ553" s="14">
        <v>8.3440899082518095E-3</v>
      </c>
      <c r="AR553" s="14"/>
      <c r="AS553" s="14">
        <v>1.09038137220809E-2</v>
      </c>
      <c r="AT553" s="14">
        <v>1.5707086410259401E-2</v>
      </c>
      <c r="AU553" s="14"/>
      <c r="AV553" s="14">
        <v>4.22080617164415E-3</v>
      </c>
      <c r="AW553" s="14">
        <v>1.6109803924954501E-2</v>
      </c>
      <c r="AX553" s="14"/>
      <c r="AY553" s="14">
        <v>1.16417926622506E-2</v>
      </c>
      <c r="AZ553" s="14">
        <v>2.0814755348326299E-2</v>
      </c>
      <c r="BA553" s="14"/>
      <c r="BB553" s="14">
        <v>1.1459399800838399E-2</v>
      </c>
      <c r="BC553" s="14">
        <v>4.3560387654509401E-3</v>
      </c>
    </row>
    <row r="554" spans="2:55" x14ac:dyDescent="0.35">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c r="AD554" s="14"/>
      <c r="AE554" s="14"/>
      <c r="AF554" s="14"/>
      <c r="AG554" s="14"/>
      <c r="AH554" s="14"/>
      <c r="AI554" s="14"/>
      <c r="AJ554" s="14"/>
      <c r="AK554" s="14"/>
      <c r="AL554" s="14"/>
      <c r="AM554" s="14"/>
      <c r="AN554" s="14"/>
      <c r="AO554" s="14"/>
      <c r="AP554" s="14"/>
      <c r="AQ554" s="14"/>
      <c r="AR554" s="14"/>
      <c r="AS554" s="14"/>
      <c r="AT554" s="14"/>
      <c r="AU554" s="14"/>
      <c r="AV554" s="14"/>
      <c r="AW554" s="14"/>
      <c r="AX554" s="14"/>
      <c r="AY554" s="14"/>
      <c r="AZ554" s="14"/>
      <c r="BA554" s="14"/>
      <c r="BB554" s="14"/>
      <c r="BC554" s="14"/>
    </row>
    <row r="555" spans="2:55" x14ac:dyDescent="0.35">
      <c r="B555" s="6" t="s">
        <v>297</v>
      </c>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555" s="14"/>
      <c r="AN555" s="14"/>
      <c r="AO555" s="14"/>
      <c r="AP555" s="14"/>
      <c r="AQ555" s="14"/>
      <c r="AR555" s="14"/>
      <c r="AS555" s="14"/>
      <c r="AT555" s="14"/>
      <c r="AU555" s="14"/>
      <c r="AV555" s="14"/>
      <c r="AW555" s="14"/>
      <c r="AX555" s="14"/>
      <c r="AY555" s="14"/>
      <c r="AZ555" s="14"/>
      <c r="BA555" s="14"/>
      <c r="BB555" s="14"/>
      <c r="BC555" s="14"/>
    </row>
    <row r="556" spans="2:55" x14ac:dyDescent="0.35">
      <c r="B556" s="21" t="s">
        <v>82</v>
      </c>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c r="AD556" s="14"/>
      <c r="AE556" s="14"/>
      <c r="AF556" s="14"/>
      <c r="AG556" s="14"/>
      <c r="AH556" s="14"/>
      <c r="AI556" s="14"/>
      <c r="AJ556" s="14"/>
      <c r="AK556" s="14"/>
      <c r="AL556" s="14"/>
      <c r="AM556" s="14"/>
      <c r="AN556" s="14"/>
      <c r="AO556" s="14"/>
      <c r="AP556" s="14"/>
      <c r="AQ556" s="14"/>
      <c r="AR556" s="14"/>
      <c r="AS556" s="14"/>
      <c r="AT556" s="14"/>
      <c r="AU556" s="14"/>
      <c r="AV556" s="14"/>
      <c r="AW556" s="14"/>
      <c r="AX556" s="14"/>
      <c r="AY556" s="14"/>
      <c r="AZ556" s="14"/>
      <c r="BA556" s="14"/>
      <c r="BB556" s="14"/>
      <c r="BC556" s="14"/>
    </row>
    <row r="557" spans="2:55" x14ac:dyDescent="0.35">
      <c r="B557" t="s">
        <v>157</v>
      </c>
      <c r="C557" s="14">
        <v>0.42298507241677302</v>
      </c>
      <c r="D557" s="14">
        <v>0.371504218512481</v>
      </c>
      <c r="E557" s="14">
        <v>0.472543163256337</v>
      </c>
      <c r="F557" s="14"/>
      <c r="G557" s="14">
        <v>0.32958292420556201</v>
      </c>
      <c r="H557" s="14">
        <v>0.40898749691793002</v>
      </c>
      <c r="I557" s="14">
        <v>0.37564077308671201</v>
      </c>
      <c r="J557" s="14">
        <v>0.41768874051803101</v>
      </c>
      <c r="K557" s="14">
        <v>0.47568702520404799</v>
      </c>
      <c r="L557" s="14">
        <v>0.50372907194935901</v>
      </c>
      <c r="M557" s="14"/>
      <c r="N557" s="14">
        <v>0.44000126159851399</v>
      </c>
      <c r="O557" s="14">
        <v>0.41050927061610998</v>
      </c>
      <c r="P557" s="14">
        <v>0.412459128749042</v>
      </c>
      <c r="Q557" s="14">
        <v>0.42613932466418603</v>
      </c>
      <c r="R557" s="14"/>
      <c r="S557" s="14">
        <v>0.43568518612663099</v>
      </c>
      <c r="T557" s="14">
        <v>0.48490687079529099</v>
      </c>
      <c r="U557" s="14">
        <v>0.39939394943525203</v>
      </c>
      <c r="V557" s="14">
        <v>0.40957867441698798</v>
      </c>
      <c r="W557" s="14">
        <v>0.34723348931842801</v>
      </c>
      <c r="X557" s="14">
        <v>0.42309508801827</v>
      </c>
      <c r="Y557" s="14">
        <v>0.39057160101768501</v>
      </c>
      <c r="Z557" s="14">
        <v>0.38342874982228298</v>
      </c>
      <c r="AA557" s="14">
        <v>0.414657023737807</v>
      </c>
      <c r="AB557" s="14">
        <v>0.45231737954747903</v>
      </c>
      <c r="AC557" s="14">
        <v>0.42966655015890998</v>
      </c>
      <c r="AD557" s="14">
        <v>0.44542839669886802</v>
      </c>
      <c r="AE557" s="14"/>
      <c r="AF557" s="14">
        <v>0.456977008694326</v>
      </c>
      <c r="AG557" s="14">
        <v>0.47544820600645099</v>
      </c>
      <c r="AH557" s="14">
        <v>0.37561120474340398</v>
      </c>
      <c r="AI557" s="14">
        <v>0.40246665602759402</v>
      </c>
      <c r="AJ557" s="14">
        <v>0.372959221840236</v>
      </c>
      <c r="AK557" s="14"/>
      <c r="AL557" s="14">
        <v>0.43138225259909502</v>
      </c>
      <c r="AM557" s="14">
        <v>0.49496982699189102</v>
      </c>
      <c r="AN557" s="14">
        <v>0.17498463262894701</v>
      </c>
      <c r="AO557" s="14"/>
      <c r="AP557" s="14">
        <v>0.360882122966451</v>
      </c>
      <c r="AQ557" s="14">
        <v>0.47455321219788998</v>
      </c>
      <c r="AR557" s="14"/>
      <c r="AS557" s="14">
        <v>0.40021629361183497</v>
      </c>
      <c r="AT557" s="14">
        <v>0.45837782207250699</v>
      </c>
      <c r="AU557" s="14"/>
      <c r="AV557" s="14">
        <v>0.44313810039866602</v>
      </c>
      <c r="AW557" s="14">
        <v>0.42110919488551801</v>
      </c>
      <c r="AX557" s="14"/>
      <c r="AY557" s="14">
        <v>0.42607449457199298</v>
      </c>
      <c r="AZ557" s="14">
        <v>0.44949727013764001</v>
      </c>
      <c r="BA557" s="14"/>
      <c r="BB557" s="14">
        <v>0.43142403179386102</v>
      </c>
      <c r="BC557" s="14">
        <v>0.46101570731421798</v>
      </c>
    </row>
    <row r="558" spans="2:55" x14ac:dyDescent="0.35">
      <c r="B558" t="s">
        <v>158</v>
      </c>
      <c r="C558" s="14">
        <v>0.46018261602819199</v>
      </c>
      <c r="D558" s="14">
        <v>0.50001405154272704</v>
      </c>
      <c r="E558" s="14">
        <v>0.422642669692819</v>
      </c>
      <c r="F558" s="14"/>
      <c r="G558" s="14">
        <v>0.47267322110495502</v>
      </c>
      <c r="H558" s="14">
        <v>0.46617599416518601</v>
      </c>
      <c r="I558" s="14">
        <v>0.50082151270543096</v>
      </c>
      <c r="J558" s="14">
        <v>0.513047678873497</v>
      </c>
      <c r="K558" s="14">
        <v>0.435351846635114</v>
      </c>
      <c r="L558" s="14">
        <v>0.38760517676068501</v>
      </c>
      <c r="M558" s="14"/>
      <c r="N558" s="14">
        <v>0.47138141066615202</v>
      </c>
      <c r="O558" s="14">
        <v>0.46396065209696502</v>
      </c>
      <c r="P558" s="14">
        <v>0.47302408568170001</v>
      </c>
      <c r="Q558" s="14">
        <v>0.432649444360794</v>
      </c>
      <c r="R558" s="14"/>
      <c r="S558" s="14">
        <v>0.44400141708980001</v>
      </c>
      <c r="T558" s="14">
        <v>0.39345749500729899</v>
      </c>
      <c r="U558" s="14">
        <v>0.48628184553001202</v>
      </c>
      <c r="V558" s="14">
        <v>0.47085000049891701</v>
      </c>
      <c r="W558" s="14">
        <v>0.52256298786719202</v>
      </c>
      <c r="X558" s="14">
        <v>0.45220259024961201</v>
      </c>
      <c r="Y558" s="14">
        <v>0.50293254006959498</v>
      </c>
      <c r="Z558" s="14">
        <v>0.517814835961391</v>
      </c>
      <c r="AA558" s="14">
        <v>0.46207609044687797</v>
      </c>
      <c r="AB558" s="14">
        <v>0.44220354981778198</v>
      </c>
      <c r="AC558" s="14">
        <v>0.48833309877264303</v>
      </c>
      <c r="AD558" s="14">
        <v>0.410985686833515</v>
      </c>
      <c r="AE558" s="14"/>
      <c r="AF558" s="14">
        <v>0.41767655453051</v>
      </c>
      <c r="AG558" s="14">
        <v>0.43023234748942002</v>
      </c>
      <c r="AH558" s="14">
        <v>0.54131629519179503</v>
      </c>
      <c r="AI558" s="14">
        <v>0.453145672291215</v>
      </c>
      <c r="AJ558" s="14">
        <v>0.53045361530911195</v>
      </c>
      <c r="AK558" s="14"/>
      <c r="AL558" s="14">
        <v>0.46447626627032201</v>
      </c>
      <c r="AM558" s="14">
        <v>0.432590553432942</v>
      </c>
      <c r="AN558" s="14">
        <v>0.44732502512414701</v>
      </c>
      <c r="AO558" s="14"/>
      <c r="AP558" s="14">
        <v>0.492683753244616</v>
      </c>
      <c r="AQ558" s="14">
        <v>0.43861837497981498</v>
      </c>
      <c r="AR558" s="14"/>
      <c r="AS558" s="14">
        <v>0.48424806518039898</v>
      </c>
      <c r="AT558" s="14">
        <v>0.422957043126101</v>
      </c>
      <c r="AU558" s="14"/>
      <c r="AV558" s="14">
        <v>0.447117440683028</v>
      </c>
      <c r="AW558" s="14">
        <v>0.46132975310903501</v>
      </c>
      <c r="AX558" s="14"/>
      <c r="AY558" s="14">
        <v>0.46189896441299799</v>
      </c>
      <c r="AZ558" s="14">
        <v>0.42915962381095701</v>
      </c>
      <c r="BA558" s="14"/>
      <c r="BB558" s="14">
        <v>0.45584556356728201</v>
      </c>
      <c r="BC558" s="14">
        <v>0.45893691923716001</v>
      </c>
    </row>
    <row r="559" spans="2:55" x14ac:dyDescent="0.35">
      <c r="B559" t="s">
        <v>159</v>
      </c>
      <c r="C559" s="14">
        <v>7.8230240849287896E-2</v>
      </c>
      <c r="D559" s="14">
        <v>8.0651366532014102E-2</v>
      </c>
      <c r="E559" s="14">
        <v>7.5109663781372696E-2</v>
      </c>
      <c r="F559" s="14"/>
      <c r="G559" s="14">
        <v>0.135537331066372</v>
      </c>
      <c r="H559" s="14">
        <v>9.3130562531184097E-2</v>
      </c>
      <c r="I559" s="14">
        <v>8.2843477652385103E-2</v>
      </c>
      <c r="J559" s="14">
        <v>4.7381854141635003E-2</v>
      </c>
      <c r="K559" s="14">
        <v>5.3178350128221301E-2</v>
      </c>
      <c r="L559" s="14">
        <v>6.6250815280395101E-2</v>
      </c>
      <c r="M559" s="14"/>
      <c r="N559" s="14">
        <v>6.5102177969647707E-2</v>
      </c>
      <c r="O559" s="14">
        <v>8.2914571484363597E-2</v>
      </c>
      <c r="P559" s="14">
        <v>7.8226160159281605E-2</v>
      </c>
      <c r="Q559" s="14">
        <v>8.8157393632349201E-2</v>
      </c>
      <c r="R559" s="14"/>
      <c r="S559" s="14">
        <v>8.3040434171190794E-2</v>
      </c>
      <c r="T559" s="14">
        <v>8.5714024273537498E-2</v>
      </c>
      <c r="U559" s="14">
        <v>7.3856528678316199E-2</v>
      </c>
      <c r="V559" s="14">
        <v>7.58323430164142E-2</v>
      </c>
      <c r="W559" s="14">
        <v>9.31354261627165E-2</v>
      </c>
      <c r="X559" s="14">
        <v>7.5288691044511996E-2</v>
      </c>
      <c r="Y559" s="14">
        <v>7.1986458088787605E-2</v>
      </c>
      <c r="Z559" s="14">
        <v>9.8756414216325999E-2</v>
      </c>
      <c r="AA559" s="14">
        <v>8.5550842613435596E-2</v>
      </c>
      <c r="AB559" s="14">
        <v>5.4133097550493302E-2</v>
      </c>
      <c r="AC559" s="14">
        <v>2.2248384788777099E-2</v>
      </c>
      <c r="AD559" s="14">
        <v>0.14358591646761801</v>
      </c>
      <c r="AE559" s="14"/>
      <c r="AF559" s="14">
        <v>9.5618975270491402E-2</v>
      </c>
      <c r="AG559" s="14">
        <v>6.3303439136379702E-2</v>
      </c>
      <c r="AH559" s="14">
        <v>5.48044322821633E-2</v>
      </c>
      <c r="AI559" s="14">
        <v>9.2106701483689601E-2</v>
      </c>
      <c r="AJ559" s="14">
        <v>6.2934756608263004E-2</v>
      </c>
      <c r="AK559" s="14"/>
      <c r="AL559" s="14">
        <v>7.5134709180498499E-2</v>
      </c>
      <c r="AM559" s="14">
        <v>4.9525242604050203E-2</v>
      </c>
      <c r="AN559" s="14">
        <v>0.17349012982613299</v>
      </c>
      <c r="AO559" s="14"/>
      <c r="AP559" s="14">
        <v>9.0692705721607397E-2</v>
      </c>
      <c r="AQ559" s="14">
        <v>6.3965398497802806E-2</v>
      </c>
      <c r="AR559" s="14"/>
      <c r="AS559" s="14">
        <v>7.9451692087739001E-2</v>
      </c>
      <c r="AT559" s="14">
        <v>7.3499680743135801E-2</v>
      </c>
      <c r="AU559" s="14"/>
      <c r="AV559" s="14">
        <v>7.6052816632368694E-2</v>
      </c>
      <c r="AW559" s="14">
        <v>7.8015290070863594E-2</v>
      </c>
      <c r="AX559" s="14"/>
      <c r="AY559" s="14">
        <v>7.5236749491380303E-2</v>
      </c>
      <c r="AZ559" s="14">
        <v>8.5233201784903206E-2</v>
      </c>
      <c r="BA559" s="14"/>
      <c r="BB559" s="14">
        <v>7.5889440606340702E-2</v>
      </c>
      <c r="BC559" s="14">
        <v>5.7492533300204603E-2</v>
      </c>
    </row>
    <row r="560" spans="2:55" x14ac:dyDescent="0.35">
      <c r="B560" t="s">
        <v>160</v>
      </c>
      <c r="C560" s="14">
        <v>2.69263196064576E-2</v>
      </c>
      <c r="D560" s="14">
        <v>3.6073731787241402E-2</v>
      </c>
      <c r="E560" s="14">
        <v>1.80733667043881E-2</v>
      </c>
      <c r="F560" s="14"/>
      <c r="G560" s="14">
        <v>3.3471372082235003E-2</v>
      </c>
      <c r="H560" s="14">
        <v>2.0653258757150801E-2</v>
      </c>
      <c r="I560" s="14">
        <v>2.97437427838038E-2</v>
      </c>
      <c r="J560" s="14">
        <v>1.3773855747055599E-2</v>
      </c>
      <c r="K560" s="14">
        <v>2.4076423026474399E-2</v>
      </c>
      <c r="L560" s="14">
        <v>3.8048884328114201E-2</v>
      </c>
      <c r="M560" s="14"/>
      <c r="N560" s="14">
        <v>1.8638415262226201E-2</v>
      </c>
      <c r="O560" s="14">
        <v>3.1971357427262502E-2</v>
      </c>
      <c r="P560" s="14">
        <v>2.18186196185166E-2</v>
      </c>
      <c r="Q560" s="14">
        <v>3.5330069013480098E-2</v>
      </c>
      <c r="R560" s="14"/>
      <c r="S560" s="14">
        <v>1.86568678401751E-2</v>
      </c>
      <c r="T560" s="14">
        <v>2.65652290067666E-2</v>
      </c>
      <c r="U560" s="14">
        <v>2.2506906426044099E-2</v>
      </c>
      <c r="V560" s="14">
        <v>3.2672423956826999E-2</v>
      </c>
      <c r="W560" s="14">
        <v>2.8913423963582301E-2</v>
      </c>
      <c r="X560" s="14">
        <v>3.81781595147445E-2</v>
      </c>
      <c r="Y560" s="14">
        <v>1.51108701054611E-2</v>
      </c>
      <c r="Z560" s="14">
        <v>0</v>
      </c>
      <c r="AA560" s="14">
        <v>3.3774946116854797E-2</v>
      </c>
      <c r="AB560" s="14">
        <v>4.7062132512303699E-2</v>
      </c>
      <c r="AC560" s="14">
        <v>3.0311222207508801E-2</v>
      </c>
      <c r="AD560" s="14">
        <v>0</v>
      </c>
      <c r="AE560" s="14"/>
      <c r="AF560" s="14">
        <v>1.9385151807855001E-2</v>
      </c>
      <c r="AG560" s="14">
        <v>2.2397853276339801E-2</v>
      </c>
      <c r="AH560" s="14">
        <v>2.3189557720020602E-2</v>
      </c>
      <c r="AI560" s="14">
        <v>4.8448102357344501E-2</v>
      </c>
      <c r="AJ560" s="14">
        <v>1.00096563014832E-2</v>
      </c>
      <c r="AK560" s="14"/>
      <c r="AL560" s="14">
        <v>2.00195597115892E-2</v>
      </c>
      <c r="AM560" s="14">
        <v>2.2914376971117301E-2</v>
      </c>
      <c r="AN560" s="14">
        <v>0.133243225463097</v>
      </c>
      <c r="AO560" s="14"/>
      <c r="AP560" s="14">
        <v>3.7887284314636602E-2</v>
      </c>
      <c r="AQ560" s="14">
        <v>1.6667040969875601E-2</v>
      </c>
      <c r="AR560" s="14"/>
      <c r="AS560" s="14">
        <v>2.2866729971908799E-2</v>
      </c>
      <c r="AT560" s="14">
        <v>3.4951310923628097E-2</v>
      </c>
      <c r="AU560" s="14"/>
      <c r="AV560" s="14">
        <v>2.30105026161154E-2</v>
      </c>
      <c r="AW560" s="14">
        <v>2.8280782833435901E-2</v>
      </c>
      <c r="AX560" s="14"/>
      <c r="AY560" s="14">
        <v>2.5441603353321102E-2</v>
      </c>
      <c r="AZ560" s="14">
        <v>3.6109904266500702E-2</v>
      </c>
      <c r="BA560" s="14"/>
      <c r="BB560" s="14">
        <v>2.5776337890829702E-2</v>
      </c>
      <c r="BC560" s="14">
        <v>1.7014723098791699E-2</v>
      </c>
    </row>
    <row r="561" spans="2:55" x14ac:dyDescent="0.35">
      <c r="B561" t="s">
        <v>205</v>
      </c>
      <c r="C561" s="14">
        <v>1.16757510992892E-2</v>
      </c>
      <c r="D561" s="14">
        <v>1.17566316255364E-2</v>
      </c>
      <c r="E561" s="14">
        <v>1.1631136565083199E-2</v>
      </c>
      <c r="F561" s="14"/>
      <c r="G561" s="14">
        <v>2.8735151540876101E-2</v>
      </c>
      <c r="H561" s="14">
        <v>1.10526876285494E-2</v>
      </c>
      <c r="I561" s="14">
        <v>1.0950493771669101E-2</v>
      </c>
      <c r="J561" s="14">
        <v>8.1078707197808908E-3</v>
      </c>
      <c r="K561" s="14">
        <v>1.17063550061415E-2</v>
      </c>
      <c r="L561" s="14">
        <v>4.36605168144635E-3</v>
      </c>
      <c r="M561" s="14"/>
      <c r="N561" s="14">
        <v>4.8767345034597996E-3</v>
      </c>
      <c r="O561" s="14">
        <v>1.06441483752982E-2</v>
      </c>
      <c r="P561" s="14">
        <v>1.4472005791459E-2</v>
      </c>
      <c r="Q561" s="14">
        <v>1.7723768329191199E-2</v>
      </c>
      <c r="R561" s="14"/>
      <c r="S561" s="14">
        <v>1.86160947722037E-2</v>
      </c>
      <c r="T561" s="14">
        <v>9.3563809171058696E-3</v>
      </c>
      <c r="U561" s="14">
        <v>1.7960769930375899E-2</v>
      </c>
      <c r="V561" s="14">
        <v>1.10665581108539E-2</v>
      </c>
      <c r="W561" s="14">
        <v>8.1546726880812204E-3</v>
      </c>
      <c r="X561" s="14">
        <v>1.1235471172861E-2</v>
      </c>
      <c r="Y561" s="14">
        <v>1.9398530718471401E-2</v>
      </c>
      <c r="Z561" s="14">
        <v>0</v>
      </c>
      <c r="AA561" s="14">
        <v>3.9410970850236498E-3</v>
      </c>
      <c r="AB561" s="14">
        <v>4.2838405719424098E-3</v>
      </c>
      <c r="AC561" s="14">
        <v>2.9440744072161899E-2</v>
      </c>
      <c r="AD561" s="14">
        <v>0</v>
      </c>
      <c r="AE561" s="14"/>
      <c r="AF561" s="14">
        <v>1.03423096968177E-2</v>
      </c>
      <c r="AG561" s="14">
        <v>8.6181540914101705E-3</v>
      </c>
      <c r="AH561" s="14">
        <v>5.0785100626178402E-3</v>
      </c>
      <c r="AI561" s="14">
        <v>3.8328678401574699E-3</v>
      </c>
      <c r="AJ561" s="14">
        <v>2.3642749940906101E-2</v>
      </c>
      <c r="AK561" s="14"/>
      <c r="AL561" s="14">
        <v>8.9872122384957003E-3</v>
      </c>
      <c r="AM561" s="14">
        <v>0</v>
      </c>
      <c r="AN561" s="14">
        <v>7.0956986957676604E-2</v>
      </c>
      <c r="AO561" s="14"/>
      <c r="AP561" s="14">
        <v>1.7854133752689402E-2</v>
      </c>
      <c r="AQ561" s="14">
        <v>6.1959733546158198E-3</v>
      </c>
      <c r="AR561" s="14"/>
      <c r="AS561" s="14">
        <v>1.32172191481179E-2</v>
      </c>
      <c r="AT561" s="14">
        <v>1.0214143134628199E-2</v>
      </c>
      <c r="AU561" s="14"/>
      <c r="AV561" s="14">
        <v>1.06811396698221E-2</v>
      </c>
      <c r="AW561" s="14">
        <v>1.1264979101147699E-2</v>
      </c>
      <c r="AX561" s="14"/>
      <c r="AY561" s="14">
        <v>1.1348188170307799E-2</v>
      </c>
      <c r="AZ561" s="14">
        <v>0</v>
      </c>
      <c r="BA561" s="14"/>
      <c r="BB561" s="14">
        <v>1.1064626141687E-2</v>
      </c>
      <c r="BC561" s="14">
        <v>5.5401170496255803E-3</v>
      </c>
    </row>
    <row r="562" spans="2:55" x14ac:dyDescent="0.35">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c r="AD562" s="14"/>
      <c r="AE562" s="14"/>
      <c r="AF562" s="14"/>
      <c r="AG562" s="14"/>
      <c r="AH562" s="14"/>
      <c r="AI562" s="14"/>
      <c r="AJ562" s="14"/>
      <c r="AK562" s="14"/>
      <c r="AL562" s="14"/>
      <c r="AM562" s="14"/>
      <c r="AN562" s="14"/>
      <c r="AO562" s="14"/>
      <c r="AP562" s="14"/>
      <c r="AQ562" s="14"/>
      <c r="AR562" s="14"/>
      <c r="AS562" s="14"/>
      <c r="AT562" s="14"/>
      <c r="AU562" s="14"/>
      <c r="AV562" s="14"/>
      <c r="AW562" s="14"/>
      <c r="AX562" s="14"/>
      <c r="AY562" s="14"/>
      <c r="AZ562" s="14"/>
      <c r="BA562" s="14"/>
      <c r="BB562" s="14"/>
      <c r="BC562" s="14"/>
    </row>
    <row r="563" spans="2:55" x14ac:dyDescent="0.35">
      <c r="B563" s="6" t="s">
        <v>298</v>
      </c>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c r="AD563" s="14"/>
      <c r="AE563" s="14"/>
      <c r="AF563" s="14"/>
      <c r="AG563" s="14"/>
      <c r="AH563" s="14"/>
      <c r="AI563" s="14"/>
      <c r="AJ563" s="14"/>
      <c r="AK563" s="14"/>
      <c r="AL563" s="14"/>
      <c r="AM563" s="14"/>
      <c r="AN563" s="14"/>
      <c r="AO563" s="14"/>
      <c r="AP563" s="14"/>
      <c r="AQ563" s="14"/>
      <c r="AR563" s="14"/>
      <c r="AS563" s="14"/>
      <c r="AT563" s="14"/>
      <c r="AU563" s="14"/>
      <c r="AV563" s="14"/>
      <c r="AW563" s="14"/>
      <c r="AX563" s="14"/>
      <c r="AY563" s="14"/>
      <c r="AZ563" s="14"/>
      <c r="BA563" s="14"/>
      <c r="BB563" s="14"/>
      <c r="BC563" s="14"/>
    </row>
    <row r="564" spans="2:55" x14ac:dyDescent="0.35">
      <c r="B564" s="21" t="s">
        <v>82</v>
      </c>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c r="AD564" s="14"/>
      <c r="AE564" s="14"/>
      <c r="AF564" s="14"/>
      <c r="AG564" s="14"/>
      <c r="AH564" s="14"/>
      <c r="AI564" s="14"/>
      <c r="AJ564" s="14"/>
      <c r="AK564" s="14"/>
      <c r="AL564" s="14"/>
      <c r="AM564" s="14"/>
      <c r="AN564" s="14"/>
      <c r="AO564" s="14"/>
      <c r="AP564" s="14"/>
      <c r="AQ564" s="14"/>
      <c r="AR564" s="14"/>
      <c r="AS564" s="14"/>
      <c r="AT564" s="14"/>
      <c r="AU564" s="14"/>
      <c r="AV564" s="14"/>
      <c r="AW564" s="14"/>
      <c r="AX564" s="14"/>
      <c r="AY564" s="14"/>
      <c r="AZ564" s="14"/>
      <c r="BA564" s="14"/>
      <c r="BB564" s="14"/>
      <c r="BC564" s="14"/>
    </row>
    <row r="565" spans="2:55" x14ac:dyDescent="0.35">
      <c r="B565" t="s">
        <v>157</v>
      </c>
      <c r="C565" s="14">
        <v>0.40386851649907801</v>
      </c>
      <c r="D565" s="14">
        <v>0.39673461437455798</v>
      </c>
      <c r="E565" s="14">
        <v>0.41001936422395702</v>
      </c>
      <c r="F565" s="14"/>
      <c r="G565" s="14">
        <v>0.35185422780368902</v>
      </c>
      <c r="H565" s="14">
        <v>0.48201117899976897</v>
      </c>
      <c r="I565" s="14">
        <v>0.44211228478959702</v>
      </c>
      <c r="J565" s="14">
        <v>0.388396169675085</v>
      </c>
      <c r="K565" s="14">
        <v>0.372640692821744</v>
      </c>
      <c r="L565" s="14">
        <v>0.37675920151915698</v>
      </c>
      <c r="M565" s="14"/>
      <c r="N565" s="14">
        <v>0.47814728600060702</v>
      </c>
      <c r="O565" s="14">
        <v>0.37134276483696999</v>
      </c>
      <c r="P565" s="14">
        <v>0.37974184476998601</v>
      </c>
      <c r="Q565" s="14">
        <v>0.37785298394200101</v>
      </c>
      <c r="R565" s="14"/>
      <c r="S565" s="14">
        <v>0.43697138905652899</v>
      </c>
      <c r="T565" s="14">
        <v>0.41756113508951698</v>
      </c>
      <c r="U565" s="14">
        <v>0.44453209500943203</v>
      </c>
      <c r="V565" s="14">
        <v>0.38538458152552402</v>
      </c>
      <c r="W565" s="14">
        <v>0.34473750387401397</v>
      </c>
      <c r="X565" s="14">
        <v>0.38440795824131002</v>
      </c>
      <c r="Y565" s="14">
        <v>0.41516549011269899</v>
      </c>
      <c r="Z565" s="14">
        <v>0.36526376986531101</v>
      </c>
      <c r="AA565" s="14">
        <v>0.474099552459531</v>
      </c>
      <c r="AB565" s="14">
        <v>0.38467887393383798</v>
      </c>
      <c r="AC565" s="14">
        <v>0.35506498804921199</v>
      </c>
      <c r="AD565" s="14">
        <v>0.23760705273329</v>
      </c>
      <c r="AE565" s="14"/>
      <c r="AF565" s="14">
        <v>0.39302965015248897</v>
      </c>
      <c r="AG565" s="14">
        <v>0.44807742129391398</v>
      </c>
      <c r="AH565" s="14">
        <v>0.41719512739843201</v>
      </c>
      <c r="AI565" s="14">
        <v>0.42505304660350901</v>
      </c>
      <c r="AJ565" s="14">
        <v>0.37135229706576001</v>
      </c>
      <c r="AK565" s="14"/>
      <c r="AL565" s="14">
        <v>0.41360402473741198</v>
      </c>
      <c r="AM565" s="14">
        <v>0.441236510978051</v>
      </c>
      <c r="AN565" s="14">
        <v>0.19789444596976399</v>
      </c>
      <c r="AO565" s="14"/>
      <c r="AP565" s="14">
        <v>0.361442307638983</v>
      </c>
      <c r="AQ565" s="14">
        <v>0.44237802236224999</v>
      </c>
      <c r="AR565" s="14"/>
      <c r="AS565" s="14">
        <v>0.40771251464123998</v>
      </c>
      <c r="AT565" s="14">
        <v>0.40481867110157699</v>
      </c>
      <c r="AU565" s="14"/>
      <c r="AV565" s="14">
        <v>0.43894314672674301</v>
      </c>
      <c r="AW565" s="14">
        <v>0.395432425621143</v>
      </c>
      <c r="AX565" s="14"/>
      <c r="AY565" s="14">
        <v>0.42673002988994302</v>
      </c>
      <c r="AZ565" s="14">
        <v>0.39491730767157801</v>
      </c>
      <c r="BA565" s="14"/>
      <c r="BB565" s="14">
        <v>0.42055979030521601</v>
      </c>
      <c r="BC565" s="14">
        <v>0.43004067618880798</v>
      </c>
    </row>
    <row r="566" spans="2:55" x14ac:dyDescent="0.35">
      <c r="B566" t="s">
        <v>158</v>
      </c>
      <c r="C566" s="14">
        <v>0.455711074376076</v>
      </c>
      <c r="D566" s="14">
        <v>0.44800304089713799</v>
      </c>
      <c r="E566" s="14">
        <v>0.46363970097769702</v>
      </c>
      <c r="F566" s="14"/>
      <c r="G566" s="14">
        <v>0.44948024548488202</v>
      </c>
      <c r="H566" s="14">
        <v>0.41044494043867402</v>
      </c>
      <c r="I566" s="14">
        <v>0.436413869702652</v>
      </c>
      <c r="J566" s="14">
        <v>0.50227228062442597</v>
      </c>
      <c r="K566" s="14">
        <v>0.49960538403473198</v>
      </c>
      <c r="L566" s="14">
        <v>0.44526099377572398</v>
      </c>
      <c r="M566" s="14"/>
      <c r="N566" s="14">
        <v>0.42947326968844501</v>
      </c>
      <c r="O566" s="14">
        <v>0.49500638662242502</v>
      </c>
      <c r="P566" s="14">
        <v>0.47303246425279899</v>
      </c>
      <c r="Q566" s="14">
        <v>0.42961066088022898</v>
      </c>
      <c r="R566" s="14"/>
      <c r="S566" s="14">
        <v>0.44844159779687398</v>
      </c>
      <c r="T566" s="14">
        <v>0.42044234806760999</v>
      </c>
      <c r="U566" s="14">
        <v>0.43988132169069499</v>
      </c>
      <c r="V566" s="14">
        <v>0.45211641628516902</v>
      </c>
      <c r="W566" s="14">
        <v>0.52217874665449104</v>
      </c>
      <c r="X566" s="14">
        <v>0.42951197917580403</v>
      </c>
      <c r="Y566" s="14">
        <v>0.428924994414841</v>
      </c>
      <c r="Z566" s="14">
        <v>0.53315256092544705</v>
      </c>
      <c r="AA566" s="14">
        <v>0.37707609838828998</v>
      </c>
      <c r="AB566" s="14">
        <v>0.46655248515605502</v>
      </c>
      <c r="AC566" s="14">
        <v>0.55777404984114898</v>
      </c>
      <c r="AD566" s="14">
        <v>0.67018047531556002</v>
      </c>
      <c r="AE566" s="14"/>
      <c r="AF566" s="14">
        <v>0.46068650143117801</v>
      </c>
      <c r="AG566" s="14">
        <v>0.438852155867136</v>
      </c>
      <c r="AH566" s="14">
        <v>0.43893900279899001</v>
      </c>
      <c r="AI566" s="14">
        <v>0.39692083770293102</v>
      </c>
      <c r="AJ566" s="14">
        <v>0.50016272643098403</v>
      </c>
      <c r="AK566" s="14"/>
      <c r="AL566" s="14">
        <v>0.459496122507488</v>
      </c>
      <c r="AM566" s="14">
        <v>0.41063862908305299</v>
      </c>
      <c r="AN566" s="14">
        <v>0.48109004293758501</v>
      </c>
      <c r="AO566" s="14"/>
      <c r="AP566" s="14">
        <v>0.47201753169430899</v>
      </c>
      <c r="AQ566" s="14">
        <v>0.440130722877563</v>
      </c>
      <c r="AR566" s="14"/>
      <c r="AS566" s="14">
        <v>0.45910727788758499</v>
      </c>
      <c r="AT566" s="14">
        <v>0.44538009660025502</v>
      </c>
      <c r="AU566" s="14"/>
      <c r="AV566" s="14">
        <v>0.44734674032308203</v>
      </c>
      <c r="AW566" s="14">
        <v>0.457277715605381</v>
      </c>
      <c r="AX566" s="14"/>
      <c r="AY566" s="14">
        <v>0.43924590269580499</v>
      </c>
      <c r="AZ566" s="14">
        <v>0.44511056346386202</v>
      </c>
      <c r="BA566" s="14"/>
      <c r="BB566" s="14">
        <v>0.44298348201286503</v>
      </c>
      <c r="BC566" s="14">
        <v>0.45459042799035998</v>
      </c>
    </row>
    <row r="567" spans="2:55" x14ac:dyDescent="0.35">
      <c r="B567" t="s">
        <v>159</v>
      </c>
      <c r="C567" s="14">
        <v>0.101964516545251</v>
      </c>
      <c r="D567" s="14">
        <v>0.108278850166718</v>
      </c>
      <c r="E567" s="14">
        <v>9.6098834360326596E-2</v>
      </c>
      <c r="F567" s="14"/>
      <c r="G567" s="14">
        <v>0.13315990808369699</v>
      </c>
      <c r="H567" s="14">
        <v>8.9084823100711696E-2</v>
      </c>
      <c r="I567" s="14">
        <v>8.9027543053907796E-2</v>
      </c>
      <c r="J567" s="14">
        <v>7.3870567519865094E-2</v>
      </c>
      <c r="K567" s="14">
        <v>8.8436971511117804E-2</v>
      </c>
      <c r="L567" s="14">
        <v>0.13431210482294001</v>
      </c>
      <c r="M567" s="14"/>
      <c r="N567" s="14">
        <v>7.2863745954640499E-2</v>
      </c>
      <c r="O567" s="14">
        <v>0.102735524697325</v>
      </c>
      <c r="P567" s="14">
        <v>0.10118085232052899</v>
      </c>
      <c r="Q567" s="14">
        <v>0.13215650173022001</v>
      </c>
      <c r="R567" s="14"/>
      <c r="S567" s="14">
        <v>7.6204218316448802E-2</v>
      </c>
      <c r="T567" s="14">
        <v>0.110012804880027</v>
      </c>
      <c r="U567" s="14">
        <v>7.6702362274047198E-2</v>
      </c>
      <c r="V567" s="14">
        <v>0.11735005789707301</v>
      </c>
      <c r="W567" s="14">
        <v>7.7788480018764303E-2</v>
      </c>
      <c r="X567" s="14">
        <v>0.115810172767044</v>
      </c>
      <c r="Y567" s="14">
        <v>0.13753302724814001</v>
      </c>
      <c r="Z567" s="14">
        <v>8.0077486066142498E-2</v>
      </c>
      <c r="AA567" s="14">
        <v>0.13280483875826701</v>
      </c>
      <c r="AB567" s="14">
        <v>0.120657196205695</v>
      </c>
      <c r="AC567" s="14">
        <v>4.0096759240781703E-2</v>
      </c>
      <c r="AD567" s="14">
        <v>9.2212471951150093E-2</v>
      </c>
      <c r="AE567" s="14"/>
      <c r="AF567" s="14">
        <v>0.11047646490381299</v>
      </c>
      <c r="AG567" s="14">
        <v>8.5932012426080798E-2</v>
      </c>
      <c r="AH567" s="14">
        <v>0.118652625675965</v>
      </c>
      <c r="AI567" s="14">
        <v>0.115666241993315</v>
      </c>
      <c r="AJ567" s="14">
        <v>0.120358313676694</v>
      </c>
      <c r="AK567" s="14"/>
      <c r="AL567" s="14">
        <v>9.6148436524973596E-2</v>
      </c>
      <c r="AM567" s="14">
        <v>0.11407811277419901</v>
      </c>
      <c r="AN567" s="14">
        <v>0.16408041048291699</v>
      </c>
      <c r="AO567" s="14"/>
      <c r="AP567" s="14">
        <v>0.11547825034789599</v>
      </c>
      <c r="AQ567" s="14">
        <v>9.1855282938664698E-2</v>
      </c>
      <c r="AR567" s="14"/>
      <c r="AS567" s="14">
        <v>9.4543278671767095E-2</v>
      </c>
      <c r="AT567" s="14">
        <v>0.10883205591598</v>
      </c>
      <c r="AU567" s="14"/>
      <c r="AV567" s="14">
        <v>7.9941785857309794E-2</v>
      </c>
      <c r="AW567" s="14">
        <v>0.107216231990372</v>
      </c>
      <c r="AX567" s="14"/>
      <c r="AY567" s="14">
        <v>0.100040703968103</v>
      </c>
      <c r="AZ567" s="14">
        <v>9.9143537752900496E-2</v>
      </c>
      <c r="BA567" s="14"/>
      <c r="BB567" s="14">
        <v>0.101524767304028</v>
      </c>
      <c r="BC567" s="14">
        <v>6.3239963798855603E-2</v>
      </c>
    </row>
    <row r="568" spans="2:55" x14ac:dyDescent="0.35">
      <c r="B568" t="s">
        <v>160</v>
      </c>
      <c r="C568" s="14">
        <v>3.0289016235601301E-2</v>
      </c>
      <c r="D568" s="14">
        <v>3.7005476082742197E-2</v>
      </c>
      <c r="E568" s="14">
        <v>2.38197192544084E-2</v>
      </c>
      <c r="F568" s="14"/>
      <c r="G568" s="14">
        <v>4.8952945336352E-2</v>
      </c>
      <c r="H568" s="14">
        <v>1.5634545615278501E-2</v>
      </c>
      <c r="I568" s="14">
        <v>2.1485693706200001E-2</v>
      </c>
      <c r="J568" s="14">
        <v>2.9404230795022902E-2</v>
      </c>
      <c r="K568" s="14">
        <v>2.76596438060938E-2</v>
      </c>
      <c r="L568" s="14">
        <v>3.9575696880586403E-2</v>
      </c>
      <c r="M568" s="14"/>
      <c r="N568" s="14">
        <v>1.4514902839276001E-2</v>
      </c>
      <c r="O568" s="14">
        <v>2.5516695758424301E-2</v>
      </c>
      <c r="P568" s="14">
        <v>3.70123000750699E-2</v>
      </c>
      <c r="Q568" s="14">
        <v>4.6612538684240402E-2</v>
      </c>
      <c r="R568" s="14"/>
      <c r="S568" s="14">
        <v>2.6646433586563802E-2</v>
      </c>
      <c r="T568" s="14">
        <v>4.5560909232031002E-2</v>
      </c>
      <c r="U568" s="14">
        <v>2.27843479222174E-2</v>
      </c>
      <c r="V568" s="14">
        <v>3.8834341674800203E-2</v>
      </c>
      <c r="W568" s="14">
        <v>5.5295269452730902E-2</v>
      </c>
      <c r="X568" s="14">
        <v>5.4841511212422402E-2</v>
      </c>
      <c r="Y568" s="14">
        <v>1.18437899965306E-2</v>
      </c>
      <c r="Z568" s="14">
        <v>2.1506183143099999E-2</v>
      </c>
      <c r="AA568" s="14">
        <v>1.6019510393912001E-2</v>
      </c>
      <c r="AB568" s="14">
        <v>2.27664298591118E-2</v>
      </c>
      <c r="AC568" s="14">
        <v>1.81850758825567E-2</v>
      </c>
      <c r="AD568" s="14">
        <v>0</v>
      </c>
      <c r="AE568" s="14"/>
      <c r="AF568" s="14">
        <v>3.3581500833192099E-2</v>
      </c>
      <c r="AG568" s="14">
        <v>1.9626744045613102E-2</v>
      </c>
      <c r="AH568" s="14">
        <v>2.52132441266135E-2</v>
      </c>
      <c r="AI568" s="14">
        <v>6.2359873700245198E-2</v>
      </c>
      <c r="AJ568" s="14">
        <v>8.1266628265616904E-3</v>
      </c>
      <c r="AK568" s="14"/>
      <c r="AL568" s="14">
        <v>2.5018906420305E-2</v>
      </c>
      <c r="AM568" s="14">
        <v>2.9396802486905901E-2</v>
      </c>
      <c r="AN568" s="14">
        <v>0.107574722122406</v>
      </c>
      <c r="AO568" s="14"/>
      <c r="AP568" s="14">
        <v>3.8328132847624603E-2</v>
      </c>
      <c r="AQ568" s="14">
        <v>2.1010075973956498E-2</v>
      </c>
      <c r="AR568" s="14"/>
      <c r="AS568" s="14">
        <v>2.97975293745983E-2</v>
      </c>
      <c r="AT568" s="14">
        <v>3.3217502650780099E-2</v>
      </c>
      <c r="AU568" s="14"/>
      <c r="AV568" s="14">
        <v>2.9476941978372698E-2</v>
      </c>
      <c r="AW568" s="14">
        <v>3.0943582808970801E-2</v>
      </c>
      <c r="AX568" s="14"/>
      <c r="AY568" s="14">
        <v>2.6039267034723399E-2</v>
      </c>
      <c r="AZ568" s="14">
        <v>4.5369617291482402E-2</v>
      </c>
      <c r="BA568" s="14"/>
      <c r="BB568" s="14">
        <v>2.6727155838111898E-2</v>
      </c>
      <c r="BC568" s="14">
        <v>4.4181572769672203E-2</v>
      </c>
    </row>
    <row r="569" spans="2:55" x14ac:dyDescent="0.35">
      <c r="B569" t="s">
        <v>205</v>
      </c>
      <c r="C569" s="14">
        <v>8.1668763439932696E-3</v>
      </c>
      <c r="D569" s="14">
        <v>9.9780184788441501E-3</v>
      </c>
      <c r="E569" s="14">
        <v>6.4223811836115604E-3</v>
      </c>
      <c r="F569" s="14"/>
      <c r="G569" s="14">
        <v>1.6552673291379699E-2</v>
      </c>
      <c r="H569" s="14">
        <v>2.8245118455671602E-3</v>
      </c>
      <c r="I569" s="14">
        <v>1.0960608747643799E-2</v>
      </c>
      <c r="J569" s="14">
        <v>6.0567513856001403E-3</v>
      </c>
      <c r="K569" s="14">
        <v>1.1657307826312699E-2</v>
      </c>
      <c r="L569" s="14">
        <v>4.0920030015929804E-3</v>
      </c>
      <c r="M569" s="14"/>
      <c r="N569" s="14">
        <v>5.0007955170315197E-3</v>
      </c>
      <c r="O569" s="14">
        <v>5.3986280848555297E-3</v>
      </c>
      <c r="P569" s="14">
        <v>9.0325385816167007E-3</v>
      </c>
      <c r="Q569" s="14">
        <v>1.3767314763308801E-2</v>
      </c>
      <c r="R569" s="14"/>
      <c r="S569" s="14">
        <v>1.17363612435842E-2</v>
      </c>
      <c r="T569" s="14">
        <v>6.4228027308153701E-3</v>
      </c>
      <c r="U569" s="14">
        <v>1.6099873103608699E-2</v>
      </c>
      <c r="V569" s="14">
        <v>6.3146026174339502E-3</v>
      </c>
      <c r="W569" s="14">
        <v>0</v>
      </c>
      <c r="X569" s="14">
        <v>1.5428378603419401E-2</v>
      </c>
      <c r="Y569" s="14">
        <v>6.5326982277890697E-3</v>
      </c>
      <c r="Z569" s="14">
        <v>0</v>
      </c>
      <c r="AA569" s="14">
        <v>0</v>
      </c>
      <c r="AB569" s="14">
        <v>5.3450148452994601E-3</v>
      </c>
      <c r="AC569" s="14">
        <v>2.8879126986300501E-2</v>
      </c>
      <c r="AD569" s="14">
        <v>0</v>
      </c>
      <c r="AE569" s="14"/>
      <c r="AF569" s="14">
        <v>2.2258826793268198E-3</v>
      </c>
      <c r="AG569" s="14">
        <v>7.5116663672561996E-3</v>
      </c>
      <c r="AH569" s="14">
        <v>0</v>
      </c>
      <c r="AI569" s="14">
        <v>0</v>
      </c>
      <c r="AJ569" s="14">
        <v>0</v>
      </c>
      <c r="AK569" s="14"/>
      <c r="AL569" s="14">
        <v>5.7325098098211201E-3</v>
      </c>
      <c r="AM569" s="14">
        <v>4.6499446777901196E-3</v>
      </c>
      <c r="AN569" s="14">
        <v>4.9360378487327501E-2</v>
      </c>
      <c r="AO569" s="14"/>
      <c r="AP569" s="14">
        <v>1.2733777471187001E-2</v>
      </c>
      <c r="AQ569" s="14">
        <v>4.6258958475655599E-3</v>
      </c>
      <c r="AR569" s="14"/>
      <c r="AS569" s="14">
        <v>8.8393994248099194E-3</v>
      </c>
      <c r="AT569" s="14">
        <v>7.7516737314089904E-3</v>
      </c>
      <c r="AU569" s="14"/>
      <c r="AV569" s="14">
        <v>4.2913851144925604E-3</v>
      </c>
      <c r="AW569" s="14">
        <v>9.1300439741323503E-3</v>
      </c>
      <c r="AX569" s="14"/>
      <c r="AY569" s="14">
        <v>7.9440964114256499E-3</v>
      </c>
      <c r="AZ569" s="14">
        <v>1.5458973820177101E-2</v>
      </c>
      <c r="BA569" s="14"/>
      <c r="BB569" s="14">
        <v>8.2048045397787907E-3</v>
      </c>
      <c r="BC569" s="14">
        <v>7.9473592523040502E-3</v>
      </c>
    </row>
    <row r="570" spans="2:55" x14ac:dyDescent="0.35">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c r="AU570" s="14"/>
      <c r="AV570" s="14"/>
      <c r="AW570" s="14"/>
      <c r="AX570" s="14"/>
      <c r="AY570" s="14"/>
      <c r="AZ570" s="14"/>
      <c r="BA570" s="14"/>
      <c r="BB570" s="14"/>
      <c r="BC570" s="14"/>
    </row>
    <row r="571" spans="2:55" x14ac:dyDescent="0.35">
      <c r="B571" s="6" t="s">
        <v>299</v>
      </c>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c r="AD571" s="14"/>
      <c r="AE571" s="14"/>
      <c r="AF571" s="14"/>
      <c r="AG571" s="14"/>
      <c r="AH571" s="14"/>
      <c r="AI571" s="14"/>
      <c r="AJ571" s="14"/>
      <c r="AK571" s="14"/>
      <c r="AL571" s="14"/>
      <c r="AM571" s="14"/>
      <c r="AN571" s="14"/>
      <c r="AO571" s="14"/>
      <c r="AP571" s="14"/>
      <c r="AQ571" s="14"/>
      <c r="AR571" s="14"/>
      <c r="AS571" s="14"/>
      <c r="AT571" s="14"/>
      <c r="AU571" s="14"/>
      <c r="AV571" s="14"/>
      <c r="AW571" s="14"/>
      <c r="AX571" s="14"/>
      <c r="AY571" s="14"/>
      <c r="AZ571" s="14"/>
      <c r="BA571" s="14"/>
      <c r="BB571" s="14"/>
      <c r="BC571" s="14"/>
    </row>
    <row r="572" spans="2:55" x14ac:dyDescent="0.35">
      <c r="B572" s="21" t="s">
        <v>82</v>
      </c>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c r="AD572" s="14"/>
      <c r="AE572" s="14"/>
      <c r="AF572" s="14"/>
      <c r="AG572" s="14"/>
      <c r="AH572" s="14"/>
      <c r="AI572" s="14"/>
      <c r="AJ572" s="14"/>
      <c r="AK572" s="14"/>
      <c r="AL572" s="14"/>
      <c r="AM572" s="14"/>
      <c r="AN572" s="14"/>
      <c r="AO572" s="14"/>
      <c r="AP572" s="14"/>
      <c r="AQ572" s="14"/>
      <c r="AR572" s="14"/>
      <c r="AS572" s="14"/>
      <c r="AT572" s="14"/>
      <c r="AU572" s="14"/>
      <c r="AV572" s="14"/>
      <c r="AW572" s="14"/>
      <c r="AX572" s="14"/>
      <c r="AY572" s="14"/>
      <c r="AZ572" s="14"/>
      <c r="BA572" s="14"/>
      <c r="BB572" s="14"/>
      <c r="BC572" s="14"/>
    </row>
    <row r="573" spans="2:55" x14ac:dyDescent="0.35">
      <c r="B573" t="s">
        <v>157</v>
      </c>
      <c r="C573" s="14">
        <v>0.39444217466773301</v>
      </c>
      <c r="D573" s="14">
        <v>0.37038125514631298</v>
      </c>
      <c r="E573" s="14">
        <v>0.418158629977121</v>
      </c>
      <c r="F573" s="14"/>
      <c r="G573" s="14">
        <v>0.325986497960848</v>
      </c>
      <c r="H573" s="14">
        <v>0.37450544196670099</v>
      </c>
      <c r="I573" s="14">
        <v>0.341898425049807</v>
      </c>
      <c r="J573" s="14">
        <v>0.41141524291857801</v>
      </c>
      <c r="K573" s="14">
        <v>0.44623736085237398</v>
      </c>
      <c r="L573" s="14">
        <v>0.45025722023918502</v>
      </c>
      <c r="M573" s="14"/>
      <c r="N573" s="14">
        <v>0.37908375295668101</v>
      </c>
      <c r="O573" s="14">
        <v>0.371209840120998</v>
      </c>
      <c r="P573" s="14">
        <v>0.40524483269644401</v>
      </c>
      <c r="Q573" s="14">
        <v>0.42476077443036903</v>
      </c>
      <c r="R573" s="14"/>
      <c r="S573" s="14">
        <v>0.36982377936289901</v>
      </c>
      <c r="T573" s="14">
        <v>0.47251976572945997</v>
      </c>
      <c r="U573" s="14">
        <v>0.39309340993070702</v>
      </c>
      <c r="V573" s="14">
        <v>0.38690949090391202</v>
      </c>
      <c r="W573" s="14">
        <v>0.34306081803126198</v>
      </c>
      <c r="X573" s="14">
        <v>0.40116551148641</v>
      </c>
      <c r="Y573" s="14">
        <v>0.44340043757404801</v>
      </c>
      <c r="Z573" s="14">
        <v>0.35120253495459602</v>
      </c>
      <c r="AA573" s="14">
        <v>0.38485581871820301</v>
      </c>
      <c r="AB573" s="14">
        <v>0.36609277051517503</v>
      </c>
      <c r="AC573" s="14">
        <v>0.42866912235585403</v>
      </c>
      <c r="AD573" s="14">
        <v>0.28813468791471297</v>
      </c>
      <c r="AE573" s="14"/>
      <c r="AF573" s="14">
        <v>0.41555972961981502</v>
      </c>
      <c r="AG573" s="14">
        <v>0.41160348549012699</v>
      </c>
      <c r="AH573" s="14">
        <v>0.38464811768224</v>
      </c>
      <c r="AI573" s="14">
        <v>0.40807810275841</v>
      </c>
      <c r="AJ573" s="14">
        <v>0.36092370693911102</v>
      </c>
      <c r="AK573" s="14"/>
      <c r="AL573" s="14">
        <v>0.40044678126418298</v>
      </c>
      <c r="AM573" s="14">
        <v>0.382139045647027</v>
      </c>
      <c r="AN573" s="14">
        <v>0.32995339457771999</v>
      </c>
      <c r="AO573" s="14"/>
      <c r="AP573" s="14">
        <v>0.37057578657186702</v>
      </c>
      <c r="AQ573" s="14">
        <v>0.415244442844585</v>
      </c>
      <c r="AR573" s="14"/>
      <c r="AS573" s="14">
        <v>0.39251591695322102</v>
      </c>
      <c r="AT573" s="14">
        <v>0.395803879597106</v>
      </c>
      <c r="AU573" s="14"/>
      <c r="AV573" s="14">
        <v>0.40862366712363701</v>
      </c>
      <c r="AW573" s="14">
        <v>0.39055044685865598</v>
      </c>
      <c r="AX573" s="14"/>
      <c r="AY573" s="14">
        <v>0.39996608140984702</v>
      </c>
      <c r="AZ573" s="14">
        <v>0.44768388275299198</v>
      </c>
      <c r="BA573" s="14"/>
      <c r="BB573" s="14">
        <v>0.39931577894105802</v>
      </c>
      <c r="BC573" s="14">
        <v>0.41968503088641002</v>
      </c>
    </row>
    <row r="574" spans="2:55" x14ac:dyDescent="0.35">
      <c r="B574" t="s">
        <v>158</v>
      </c>
      <c r="C574" s="14">
        <v>0.39725467020132998</v>
      </c>
      <c r="D574" s="14">
        <v>0.42307734836856098</v>
      </c>
      <c r="E574" s="14">
        <v>0.37320869162796999</v>
      </c>
      <c r="F574" s="14"/>
      <c r="G574" s="14">
        <v>0.401588758954108</v>
      </c>
      <c r="H574" s="14">
        <v>0.43466188435827902</v>
      </c>
      <c r="I574" s="14">
        <v>0.43457278199623101</v>
      </c>
      <c r="J574" s="14">
        <v>0.41320632939275298</v>
      </c>
      <c r="K574" s="14">
        <v>0.35384872469290701</v>
      </c>
      <c r="L574" s="14">
        <v>0.34955299864263301</v>
      </c>
      <c r="M574" s="14"/>
      <c r="N574" s="14">
        <v>0.41488074026969501</v>
      </c>
      <c r="O574" s="14">
        <v>0.40680530189814301</v>
      </c>
      <c r="P574" s="14">
        <v>0.40077344103592499</v>
      </c>
      <c r="Q574" s="14">
        <v>0.36644281190058298</v>
      </c>
      <c r="R574" s="14"/>
      <c r="S574" s="14">
        <v>0.43769928361130001</v>
      </c>
      <c r="T574" s="14">
        <v>0.33346200448270102</v>
      </c>
      <c r="U574" s="14">
        <v>0.39899357466628699</v>
      </c>
      <c r="V574" s="14">
        <v>0.37298442883606397</v>
      </c>
      <c r="W574" s="14">
        <v>0.458962147005823</v>
      </c>
      <c r="X574" s="14">
        <v>0.364367330967588</v>
      </c>
      <c r="Y574" s="14">
        <v>0.355433913038806</v>
      </c>
      <c r="Z574" s="14">
        <v>0.42031190577155803</v>
      </c>
      <c r="AA574" s="14">
        <v>0.41435534876697999</v>
      </c>
      <c r="AB574" s="14">
        <v>0.40742115738073997</v>
      </c>
      <c r="AC574" s="14">
        <v>0.42142176844414198</v>
      </c>
      <c r="AD574" s="14">
        <v>0.45403002819930899</v>
      </c>
      <c r="AE574" s="14"/>
      <c r="AF574" s="14">
        <v>0.37843341103602601</v>
      </c>
      <c r="AG574" s="14">
        <v>0.41304803114093802</v>
      </c>
      <c r="AH574" s="14">
        <v>0.405070582663899</v>
      </c>
      <c r="AI574" s="14">
        <v>0.40223935875675298</v>
      </c>
      <c r="AJ574" s="14">
        <v>0.43275878723220601</v>
      </c>
      <c r="AK574" s="14"/>
      <c r="AL574" s="14">
        <v>0.39356080786301401</v>
      </c>
      <c r="AM574" s="14">
        <v>0.44500355008576598</v>
      </c>
      <c r="AN574" s="14">
        <v>0.36583002230439299</v>
      </c>
      <c r="AO574" s="14"/>
      <c r="AP574" s="14">
        <v>0.40540705514362402</v>
      </c>
      <c r="AQ574" s="14">
        <v>0.38667384145078898</v>
      </c>
      <c r="AR574" s="14"/>
      <c r="AS574" s="14">
        <v>0.407367894755713</v>
      </c>
      <c r="AT574" s="14">
        <v>0.38473090661502901</v>
      </c>
      <c r="AU574" s="14"/>
      <c r="AV574" s="14">
        <v>0.41548849711471397</v>
      </c>
      <c r="AW574" s="14">
        <v>0.39287818733428498</v>
      </c>
      <c r="AX574" s="14"/>
      <c r="AY574" s="14">
        <v>0.39171711683076399</v>
      </c>
      <c r="AZ574" s="14">
        <v>0.38691468286934499</v>
      </c>
      <c r="BA574" s="14"/>
      <c r="BB574" s="14">
        <v>0.39819210902760899</v>
      </c>
      <c r="BC574" s="14">
        <v>0.39128775372369501</v>
      </c>
    </row>
    <row r="575" spans="2:55" x14ac:dyDescent="0.35">
      <c r="B575" t="s">
        <v>159</v>
      </c>
      <c r="C575" s="14">
        <v>0.14538782596514299</v>
      </c>
      <c r="D575" s="14">
        <v>0.15498618987821899</v>
      </c>
      <c r="E575" s="14">
        <v>0.13545652284066001</v>
      </c>
      <c r="F575" s="14"/>
      <c r="G575" s="14">
        <v>0.18876865879069099</v>
      </c>
      <c r="H575" s="14">
        <v>0.13716488984474401</v>
      </c>
      <c r="I575" s="14">
        <v>0.16352700161532099</v>
      </c>
      <c r="J575" s="14">
        <v>0.12859350053017601</v>
      </c>
      <c r="K575" s="14">
        <v>0.118393383617194</v>
      </c>
      <c r="L575" s="14">
        <v>0.140422463797237</v>
      </c>
      <c r="M575" s="14"/>
      <c r="N575" s="14">
        <v>0.15664671670742</v>
      </c>
      <c r="O575" s="14">
        <v>0.153547396082336</v>
      </c>
      <c r="P575" s="14">
        <v>0.12754526990789899</v>
      </c>
      <c r="Q575" s="14">
        <v>0.13961436798476001</v>
      </c>
      <c r="R575" s="14"/>
      <c r="S575" s="14">
        <v>0.13488359625711799</v>
      </c>
      <c r="T575" s="14">
        <v>0.13237055911503001</v>
      </c>
      <c r="U575" s="14">
        <v>0.104266845367046</v>
      </c>
      <c r="V575" s="14">
        <v>0.16766227178524601</v>
      </c>
      <c r="W575" s="14">
        <v>0.13265421188110599</v>
      </c>
      <c r="X575" s="14">
        <v>0.15306236520758901</v>
      </c>
      <c r="Y575" s="14">
        <v>0.110868113262128</v>
      </c>
      <c r="Z575" s="14">
        <v>0.20692547825834701</v>
      </c>
      <c r="AA575" s="14">
        <v>0.155440390892646</v>
      </c>
      <c r="AB575" s="14">
        <v>0.176308154461567</v>
      </c>
      <c r="AC575" s="14">
        <v>0.11205506488747601</v>
      </c>
      <c r="AD575" s="14">
        <v>0.235240499290639</v>
      </c>
      <c r="AE575" s="14"/>
      <c r="AF575" s="14">
        <v>0.152645899533214</v>
      </c>
      <c r="AG575" s="14">
        <v>0.117301608098828</v>
      </c>
      <c r="AH575" s="14">
        <v>0.15412541631221</v>
      </c>
      <c r="AI575" s="14">
        <v>0.13928597641842599</v>
      </c>
      <c r="AJ575" s="14">
        <v>0.13314181213564699</v>
      </c>
      <c r="AK575" s="14"/>
      <c r="AL575" s="14">
        <v>0.14541835284308499</v>
      </c>
      <c r="AM575" s="14">
        <v>0.129545728616561</v>
      </c>
      <c r="AN575" s="14">
        <v>0.172980775438041</v>
      </c>
      <c r="AO575" s="14"/>
      <c r="AP575" s="14">
        <v>0.152481167881724</v>
      </c>
      <c r="AQ575" s="14">
        <v>0.143867720505235</v>
      </c>
      <c r="AR575" s="14"/>
      <c r="AS575" s="14">
        <v>0.141476038748137</v>
      </c>
      <c r="AT575" s="14">
        <v>0.14559662826146599</v>
      </c>
      <c r="AU575" s="14"/>
      <c r="AV575" s="14">
        <v>0.13399521643953999</v>
      </c>
      <c r="AW575" s="14">
        <v>0.14790966033035099</v>
      </c>
      <c r="AX575" s="14"/>
      <c r="AY575" s="14">
        <v>0.14530145340244399</v>
      </c>
      <c r="AZ575" s="14">
        <v>9.8854694679633898E-2</v>
      </c>
      <c r="BA575" s="14"/>
      <c r="BB575" s="14">
        <v>0.14486986829373899</v>
      </c>
      <c r="BC575" s="14">
        <v>0.100995752228557</v>
      </c>
    </row>
    <row r="576" spans="2:55" x14ac:dyDescent="0.35">
      <c r="B576" t="s">
        <v>160</v>
      </c>
      <c r="C576" s="14">
        <v>4.8748095165765101E-2</v>
      </c>
      <c r="D576" s="14">
        <v>3.8601051967356401E-2</v>
      </c>
      <c r="E576" s="14">
        <v>5.7782686579921597E-2</v>
      </c>
      <c r="F576" s="14"/>
      <c r="G576" s="14">
        <v>4.3658906684491197E-2</v>
      </c>
      <c r="H576" s="14">
        <v>5.1058804861449703E-2</v>
      </c>
      <c r="I576" s="14">
        <v>4.8997325508690598E-2</v>
      </c>
      <c r="J576" s="14">
        <v>3.8048917825906699E-2</v>
      </c>
      <c r="K576" s="14">
        <v>6.9780493103833302E-2</v>
      </c>
      <c r="L576" s="14">
        <v>4.4616275269174797E-2</v>
      </c>
      <c r="M576" s="14"/>
      <c r="N576" s="14">
        <v>4.1584884587925197E-2</v>
      </c>
      <c r="O576" s="14">
        <v>6.3205135729179698E-2</v>
      </c>
      <c r="P576" s="14">
        <v>4.2894184467282798E-2</v>
      </c>
      <c r="Q576" s="14">
        <v>4.69807234729092E-2</v>
      </c>
      <c r="R576" s="14"/>
      <c r="S576" s="14">
        <v>4.2789893612439601E-2</v>
      </c>
      <c r="T576" s="14">
        <v>5.2596634835534402E-2</v>
      </c>
      <c r="U576" s="14">
        <v>7.9005684871112494E-2</v>
      </c>
      <c r="V576" s="14">
        <v>5.2304276084744E-2</v>
      </c>
      <c r="W576" s="14">
        <v>4.8033347543528802E-2</v>
      </c>
      <c r="X576" s="14">
        <v>6.5776749745889707E-2</v>
      </c>
      <c r="Y576" s="14">
        <v>7.6134919219170899E-2</v>
      </c>
      <c r="Z576" s="14">
        <v>2.1560081015499399E-2</v>
      </c>
      <c r="AA576" s="14">
        <v>3.3542400844597101E-2</v>
      </c>
      <c r="AB576" s="14">
        <v>3.7811243273085798E-2</v>
      </c>
      <c r="AC576" s="14">
        <v>1.8228765604037099E-2</v>
      </c>
      <c r="AD576" s="14">
        <v>2.2594784595338601E-2</v>
      </c>
      <c r="AE576" s="14"/>
      <c r="AF576" s="14">
        <v>4.3199097589562301E-2</v>
      </c>
      <c r="AG576" s="14">
        <v>4.7579603446651401E-2</v>
      </c>
      <c r="AH576" s="14">
        <v>5.6155883341650503E-2</v>
      </c>
      <c r="AI576" s="14">
        <v>4.3263811939569803E-2</v>
      </c>
      <c r="AJ576" s="14">
        <v>5.2219301759756399E-2</v>
      </c>
      <c r="AK576" s="14"/>
      <c r="AL576" s="14">
        <v>4.7175761951898099E-2</v>
      </c>
      <c r="AM576" s="14">
        <v>3.8661730972855302E-2</v>
      </c>
      <c r="AN576" s="14">
        <v>8.9182332562172603E-2</v>
      </c>
      <c r="AO576" s="14"/>
      <c r="AP576" s="14">
        <v>5.5347692861653301E-2</v>
      </c>
      <c r="AQ576" s="14">
        <v>4.3090030879651499E-2</v>
      </c>
      <c r="AR576" s="14"/>
      <c r="AS576" s="14">
        <v>4.6729043059254599E-2</v>
      </c>
      <c r="AT576" s="14">
        <v>5.5299154775590401E-2</v>
      </c>
      <c r="AU576" s="14"/>
      <c r="AV576" s="14">
        <v>3.05682796127562E-2</v>
      </c>
      <c r="AW576" s="14">
        <v>5.44460412021575E-2</v>
      </c>
      <c r="AX576" s="14"/>
      <c r="AY576" s="14">
        <v>4.9075789917644101E-2</v>
      </c>
      <c r="AZ576" s="14">
        <v>4.5491419044828001E-2</v>
      </c>
      <c r="BA576" s="14"/>
      <c r="BB576" s="14">
        <v>4.7541872684978802E-2</v>
      </c>
      <c r="BC576" s="14">
        <v>5.0368306208220998E-2</v>
      </c>
    </row>
    <row r="577" spans="2:55" x14ac:dyDescent="0.35">
      <c r="B577" t="s">
        <v>205</v>
      </c>
      <c r="C577" s="14">
        <v>1.41672340000287E-2</v>
      </c>
      <c r="D577" s="14">
        <v>1.2954154639550099E-2</v>
      </c>
      <c r="E577" s="14">
        <v>1.53934689743273E-2</v>
      </c>
      <c r="F577" s="14"/>
      <c r="G577" s="14">
        <v>3.9997177609861503E-2</v>
      </c>
      <c r="H577" s="14">
        <v>2.60897896882616E-3</v>
      </c>
      <c r="I577" s="14">
        <v>1.10044658299513E-2</v>
      </c>
      <c r="J577" s="14">
        <v>8.7360093325859704E-3</v>
      </c>
      <c r="K577" s="14">
        <v>1.1740037733691399E-2</v>
      </c>
      <c r="L577" s="14">
        <v>1.51510420517714E-2</v>
      </c>
      <c r="M577" s="14"/>
      <c r="N577" s="14">
        <v>7.80390547827903E-3</v>
      </c>
      <c r="O577" s="14">
        <v>5.2323261693432398E-3</v>
      </c>
      <c r="P577" s="14">
        <v>2.3542271892448698E-2</v>
      </c>
      <c r="Q577" s="14">
        <v>2.2201322211378799E-2</v>
      </c>
      <c r="R577" s="14"/>
      <c r="S577" s="14">
        <v>1.48034471562432E-2</v>
      </c>
      <c r="T577" s="14">
        <v>9.05103583727466E-3</v>
      </c>
      <c r="U577" s="14">
        <v>2.4640485164847199E-2</v>
      </c>
      <c r="V577" s="14">
        <v>2.0139532390034201E-2</v>
      </c>
      <c r="W577" s="14">
        <v>1.7289475538279399E-2</v>
      </c>
      <c r="X577" s="14">
        <v>1.5628042592523299E-2</v>
      </c>
      <c r="Y577" s="14">
        <v>1.41626169058469E-2</v>
      </c>
      <c r="Z577" s="14">
        <v>0</v>
      </c>
      <c r="AA577" s="14">
        <v>1.1806040777573501E-2</v>
      </c>
      <c r="AB577" s="14">
        <v>1.2366674369431899E-2</v>
      </c>
      <c r="AC577" s="14">
        <v>1.96252787084908E-2</v>
      </c>
      <c r="AD577" s="14">
        <v>0</v>
      </c>
      <c r="AE577" s="14"/>
      <c r="AF577" s="14">
        <v>1.0161862221381599E-2</v>
      </c>
      <c r="AG577" s="14">
        <v>1.04672718234555E-2</v>
      </c>
      <c r="AH577" s="14">
        <v>0</v>
      </c>
      <c r="AI577" s="14">
        <v>7.1327501268412001E-3</v>
      </c>
      <c r="AJ577" s="14">
        <v>2.0956391933279701E-2</v>
      </c>
      <c r="AK577" s="14"/>
      <c r="AL577" s="14">
        <v>1.3398296077821E-2</v>
      </c>
      <c r="AM577" s="14">
        <v>4.6499446777901196E-3</v>
      </c>
      <c r="AN577" s="14">
        <v>4.2053475117673302E-2</v>
      </c>
      <c r="AO577" s="14"/>
      <c r="AP577" s="14">
        <v>1.6188297541131599E-2</v>
      </c>
      <c r="AQ577" s="14">
        <v>1.1123964319738401E-2</v>
      </c>
      <c r="AR577" s="14"/>
      <c r="AS577" s="14">
        <v>1.19111064836741E-2</v>
      </c>
      <c r="AT577" s="14">
        <v>1.85694307508085E-2</v>
      </c>
      <c r="AU577" s="14"/>
      <c r="AV577" s="14">
        <v>1.13243397093531E-2</v>
      </c>
      <c r="AW577" s="14">
        <v>1.421566427455E-2</v>
      </c>
      <c r="AX577" s="14"/>
      <c r="AY577" s="14">
        <v>1.3939558439301201E-2</v>
      </c>
      <c r="AZ577" s="14">
        <v>2.1055320653201499E-2</v>
      </c>
      <c r="BA577" s="14"/>
      <c r="BB577" s="14">
        <v>1.00803710526149E-2</v>
      </c>
      <c r="BC577" s="14">
        <v>3.7663156953117602E-2</v>
      </c>
    </row>
    <row r="578" spans="2:55" x14ac:dyDescent="0.35">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c r="AD578" s="14"/>
      <c r="AE578" s="14"/>
      <c r="AF578" s="14"/>
      <c r="AG578" s="14"/>
      <c r="AH578" s="14"/>
      <c r="AI578" s="14"/>
      <c r="AJ578" s="14"/>
      <c r="AK578" s="14"/>
      <c r="AL578" s="14"/>
      <c r="AM578" s="14"/>
      <c r="AN578" s="14"/>
      <c r="AO578" s="14"/>
      <c r="AP578" s="14"/>
      <c r="AQ578" s="14"/>
      <c r="AR578" s="14"/>
      <c r="AS578" s="14"/>
      <c r="AT578" s="14"/>
      <c r="AU578" s="14"/>
      <c r="AV578" s="14"/>
      <c r="AW578" s="14"/>
      <c r="AX578" s="14"/>
      <c r="AY578" s="14"/>
      <c r="AZ578" s="14"/>
      <c r="BA578" s="14"/>
      <c r="BB578" s="14"/>
      <c r="BC578" s="14"/>
    </row>
    <row r="579" spans="2:55" x14ac:dyDescent="0.35">
      <c r="B579" s="6" t="s">
        <v>300</v>
      </c>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c r="AD579" s="14"/>
      <c r="AE579" s="14"/>
      <c r="AF579" s="14"/>
      <c r="AG579" s="14"/>
      <c r="AH579" s="14"/>
      <c r="AI579" s="14"/>
      <c r="AJ579" s="14"/>
      <c r="AK579" s="14"/>
      <c r="AL579" s="14"/>
      <c r="AM579" s="14"/>
      <c r="AN579" s="14"/>
      <c r="AO579" s="14"/>
      <c r="AP579" s="14"/>
      <c r="AQ579" s="14"/>
      <c r="AR579" s="14"/>
      <c r="AS579" s="14"/>
      <c r="AT579" s="14"/>
      <c r="AU579" s="14"/>
      <c r="AV579" s="14"/>
      <c r="AW579" s="14"/>
      <c r="AX579" s="14"/>
      <c r="AY579" s="14"/>
      <c r="AZ579" s="14"/>
      <c r="BA579" s="14"/>
      <c r="BB579" s="14"/>
      <c r="BC579" s="14"/>
    </row>
    <row r="580" spans="2:55" x14ac:dyDescent="0.35">
      <c r="B580" s="21" t="s">
        <v>82</v>
      </c>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c r="AD580" s="14"/>
      <c r="AE580" s="14"/>
      <c r="AF580" s="14"/>
      <c r="AG580" s="14"/>
      <c r="AH580" s="14"/>
      <c r="AI580" s="14"/>
      <c r="AJ580" s="14"/>
      <c r="AK580" s="14"/>
      <c r="AL580" s="14"/>
      <c r="AM580" s="14"/>
      <c r="AN580" s="14"/>
      <c r="AO580" s="14"/>
      <c r="AP580" s="14"/>
      <c r="AQ580" s="14"/>
      <c r="AR580" s="14"/>
      <c r="AS580" s="14"/>
      <c r="AT580" s="14"/>
      <c r="AU580" s="14"/>
      <c r="AV580" s="14"/>
      <c r="AW580" s="14"/>
      <c r="AX580" s="14"/>
      <c r="AY580" s="14"/>
      <c r="AZ580" s="14"/>
      <c r="BA580" s="14"/>
      <c r="BB580" s="14"/>
      <c r="BC580" s="14"/>
    </row>
    <row r="581" spans="2:55" x14ac:dyDescent="0.35">
      <c r="B581" t="s">
        <v>157</v>
      </c>
      <c r="C581" s="14">
        <v>0.42619511531848198</v>
      </c>
      <c r="D581" s="14">
        <v>0.39026443990431597</v>
      </c>
      <c r="E581" s="14">
        <v>0.46154813478440798</v>
      </c>
      <c r="F581" s="14"/>
      <c r="G581" s="14">
        <v>0.249842883011161</v>
      </c>
      <c r="H581" s="14">
        <v>0.36461561898015798</v>
      </c>
      <c r="I581" s="14">
        <v>0.40635119000393899</v>
      </c>
      <c r="J581" s="14">
        <v>0.46333553017321899</v>
      </c>
      <c r="K581" s="14">
        <v>0.52037753429205302</v>
      </c>
      <c r="L581" s="14">
        <v>0.51607403460701895</v>
      </c>
      <c r="M581" s="14"/>
      <c r="N581" s="14">
        <v>0.41956440157798802</v>
      </c>
      <c r="O581" s="14">
        <v>0.40416628606277</v>
      </c>
      <c r="P581" s="14">
        <v>0.45937463257703798</v>
      </c>
      <c r="Q581" s="14">
        <v>0.43049131630221599</v>
      </c>
      <c r="R581" s="14"/>
      <c r="S581" s="14">
        <v>0.39855939940167101</v>
      </c>
      <c r="T581" s="14">
        <v>0.458733066477228</v>
      </c>
      <c r="U581" s="14">
        <v>0.432716816001811</v>
      </c>
      <c r="V581" s="14">
        <v>0.37692283826514</v>
      </c>
      <c r="W581" s="14">
        <v>0.40635249055256301</v>
      </c>
      <c r="X581" s="14">
        <v>0.37259702376237103</v>
      </c>
      <c r="Y581" s="14">
        <v>0.56272504206793605</v>
      </c>
      <c r="Z581" s="14">
        <v>0.407282071260336</v>
      </c>
      <c r="AA581" s="14">
        <v>0.42889237894507698</v>
      </c>
      <c r="AB581" s="14">
        <v>0.40629777618242402</v>
      </c>
      <c r="AC581" s="14">
        <v>0.496364760300955</v>
      </c>
      <c r="AD581" s="14">
        <v>0.34579151273932202</v>
      </c>
      <c r="AE581" s="14"/>
      <c r="AF581" s="14">
        <v>0.47943884309001</v>
      </c>
      <c r="AG581" s="14">
        <v>0.43731563002865997</v>
      </c>
      <c r="AH581" s="14">
        <v>0.41334139646887602</v>
      </c>
      <c r="AI581" s="14">
        <v>0.47515864906873101</v>
      </c>
      <c r="AJ581" s="14">
        <v>0.32845542422545998</v>
      </c>
      <c r="AK581" s="14"/>
      <c r="AL581" s="14">
        <v>0.44537054738145099</v>
      </c>
      <c r="AM581" s="14">
        <v>0.350634430699513</v>
      </c>
      <c r="AN581" s="14">
        <v>0.28443255993556799</v>
      </c>
      <c r="AO581" s="14"/>
      <c r="AP581" s="14">
        <v>0.37727802696653301</v>
      </c>
      <c r="AQ581" s="14">
        <v>0.47157746499953401</v>
      </c>
      <c r="AR581" s="14"/>
      <c r="AS581" s="14">
        <v>0.40258446995546499</v>
      </c>
      <c r="AT581" s="14">
        <v>0.46420965130951503</v>
      </c>
      <c r="AU581" s="14"/>
      <c r="AV581" s="14">
        <v>0.39031609031377801</v>
      </c>
      <c r="AW581" s="14">
        <v>0.44239987108814899</v>
      </c>
      <c r="AX581" s="14"/>
      <c r="AY581" s="14">
        <v>0.42816073809998201</v>
      </c>
      <c r="AZ581" s="14">
        <v>0.491644521847105</v>
      </c>
      <c r="BA581" s="14"/>
      <c r="BB581" s="14">
        <v>0.43266944931935702</v>
      </c>
      <c r="BC581" s="14">
        <v>0.44660095811539402</v>
      </c>
    </row>
    <row r="582" spans="2:55" x14ac:dyDescent="0.35">
      <c r="B582" t="s">
        <v>158</v>
      </c>
      <c r="C582" s="14">
        <v>0.43518047884378203</v>
      </c>
      <c r="D582" s="14">
        <v>0.46134550262386997</v>
      </c>
      <c r="E582" s="14">
        <v>0.40895536575321301</v>
      </c>
      <c r="F582" s="14"/>
      <c r="G582" s="14">
        <v>0.485643039069589</v>
      </c>
      <c r="H582" s="14">
        <v>0.44108207540487598</v>
      </c>
      <c r="I582" s="14">
        <v>0.461066830215978</v>
      </c>
      <c r="J582" s="14">
        <v>0.45205160971345898</v>
      </c>
      <c r="K582" s="14">
        <v>0.39805572380736698</v>
      </c>
      <c r="L582" s="14">
        <v>0.387073191714358</v>
      </c>
      <c r="M582" s="14"/>
      <c r="N582" s="14">
        <v>0.437041317495513</v>
      </c>
      <c r="O582" s="14">
        <v>0.45598811787695798</v>
      </c>
      <c r="P582" s="14">
        <v>0.43184352503585099</v>
      </c>
      <c r="Q582" s="14">
        <v>0.411947481820298</v>
      </c>
      <c r="R582" s="14"/>
      <c r="S582" s="14">
        <v>0.435959752789286</v>
      </c>
      <c r="T582" s="14">
        <v>0.39775735015469499</v>
      </c>
      <c r="U582" s="14">
        <v>0.41681855937078099</v>
      </c>
      <c r="V582" s="14">
        <v>0.50365806523908196</v>
      </c>
      <c r="W582" s="14">
        <v>0.44838151161121997</v>
      </c>
      <c r="X582" s="14">
        <v>0.45866017999568498</v>
      </c>
      <c r="Y582" s="14">
        <v>0.31407636754993601</v>
      </c>
      <c r="Z582" s="14">
        <v>0.45163839521010102</v>
      </c>
      <c r="AA582" s="14">
        <v>0.44806581747065799</v>
      </c>
      <c r="AB582" s="14">
        <v>0.442300691891713</v>
      </c>
      <c r="AC582" s="14">
        <v>0.407238972505234</v>
      </c>
      <c r="AD582" s="14">
        <v>0.61347209941662295</v>
      </c>
      <c r="AE582" s="14"/>
      <c r="AF582" s="14">
        <v>0.41586994962891299</v>
      </c>
      <c r="AG582" s="14">
        <v>0.41414054213929202</v>
      </c>
      <c r="AH582" s="14">
        <v>0.47643770354551102</v>
      </c>
      <c r="AI582" s="14">
        <v>0.40487258057346598</v>
      </c>
      <c r="AJ582" s="14">
        <v>0.53216146252388097</v>
      </c>
      <c r="AK582" s="14"/>
      <c r="AL582" s="14">
        <v>0.43026666729141499</v>
      </c>
      <c r="AM582" s="14">
        <v>0.483238849720038</v>
      </c>
      <c r="AN582" s="14">
        <v>0.42073321142814102</v>
      </c>
      <c r="AO582" s="14"/>
      <c r="AP582" s="14">
        <v>0.45193764831514199</v>
      </c>
      <c r="AQ582" s="14">
        <v>0.42108236536536497</v>
      </c>
      <c r="AR582" s="14"/>
      <c r="AS582" s="14">
        <v>0.44551753081604301</v>
      </c>
      <c r="AT582" s="14">
        <v>0.41972475636358397</v>
      </c>
      <c r="AU582" s="14"/>
      <c r="AV582" s="14">
        <v>0.48092502266412201</v>
      </c>
      <c r="AW582" s="14">
        <v>0.42319334262963798</v>
      </c>
      <c r="AX582" s="14"/>
      <c r="AY582" s="14">
        <v>0.429951679830337</v>
      </c>
      <c r="AZ582" s="14">
        <v>0.42616008654168502</v>
      </c>
      <c r="BA582" s="14"/>
      <c r="BB582" s="14">
        <v>0.42931112594405502</v>
      </c>
      <c r="BC582" s="14">
        <v>0.45743262843683202</v>
      </c>
    </row>
    <row r="583" spans="2:55" x14ac:dyDescent="0.35">
      <c r="B583" t="s">
        <v>159</v>
      </c>
      <c r="C583" s="14">
        <v>0.106396023894168</v>
      </c>
      <c r="D583" s="14">
        <v>0.11201402281223299</v>
      </c>
      <c r="E583" s="14">
        <v>0.10122333613364699</v>
      </c>
      <c r="F583" s="14"/>
      <c r="G583" s="14">
        <v>0.19991022378746001</v>
      </c>
      <c r="H583" s="14">
        <v>0.15465662576813199</v>
      </c>
      <c r="I583" s="14">
        <v>9.9050724830478595E-2</v>
      </c>
      <c r="J583" s="14">
        <v>6.0995476245144502E-2</v>
      </c>
      <c r="K583" s="14">
        <v>5.9800729120246698E-2</v>
      </c>
      <c r="L583" s="14">
        <v>7.9161214727410903E-2</v>
      </c>
      <c r="M583" s="14"/>
      <c r="N583" s="14">
        <v>0.116550263725374</v>
      </c>
      <c r="O583" s="14">
        <v>0.102029789079806</v>
      </c>
      <c r="P583" s="14">
        <v>8.1201839039692997E-2</v>
      </c>
      <c r="Q583" s="14">
        <v>0.120988916100677</v>
      </c>
      <c r="R583" s="14"/>
      <c r="S583" s="14">
        <v>0.10994041064405</v>
      </c>
      <c r="T583" s="14">
        <v>0.123603377860557</v>
      </c>
      <c r="U583" s="14">
        <v>0.102695323233679</v>
      </c>
      <c r="V583" s="14">
        <v>0.10196549390476201</v>
      </c>
      <c r="W583" s="14">
        <v>0.120935217001369</v>
      </c>
      <c r="X583" s="14">
        <v>0.107307144515753</v>
      </c>
      <c r="Y583" s="14">
        <v>8.6056846265716594E-2</v>
      </c>
      <c r="Z583" s="14">
        <v>0.119139316680101</v>
      </c>
      <c r="AA583" s="14">
        <v>0.107116567389289</v>
      </c>
      <c r="AB583" s="14">
        <v>0.116320320057928</v>
      </c>
      <c r="AC583" s="14">
        <v>8.6282486814868706E-2</v>
      </c>
      <c r="AD583" s="14">
        <v>4.0736387844055102E-2</v>
      </c>
      <c r="AE583" s="14"/>
      <c r="AF583" s="14">
        <v>7.5264410358611797E-2</v>
      </c>
      <c r="AG583" s="14">
        <v>0.119171971776987</v>
      </c>
      <c r="AH583" s="14">
        <v>7.3573144526328696E-2</v>
      </c>
      <c r="AI583" s="14">
        <v>9.9241146668831298E-2</v>
      </c>
      <c r="AJ583" s="14">
        <v>9.8143779179152596E-2</v>
      </c>
      <c r="AK583" s="14"/>
      <c r="AL583" s="14">
        <v>9.6268116263970097E-2</v>
      </c>
      <c r="AM583" s="14">
        <v>0.13992024827698099</v>
      </c>
      <c r="AN583" s="14">
        <v>0.192568247282288</v>
      </c>
      <c r="AO583" s="14"/>
      <c r="AP583" s="14">
        <v>0.124676365428126</v>
      </c>
      <c r="AQ583" s="14">
        <v>8.9104151263147802E-2</v>
      </c>
      <c r="AR583" s="14"/>
      <c r="AS583" s="14">
        <v>0.113805698164057</v>
      </c>
      <c r="AT583" s="14">
        <v>9.0279711710309796E-2</v>
      </c>
      <c r="AU583" s="14"/>
      <c r="AV583" s="14">
        <v>0.10559734345553</v>
      </c>
      <c r="AW583" s="14">
        <v>0.101405285523701</v>
      </c>
      <c r="AX583" s="14"/>
      <c r="AY583" s="14">
        <v>0.110513600136406</v>
      </c>
      <c r="AZ583" s="14">
        <v>5.2804286560860898E-2</v>
      </c>
      <c r="BA583" s="14"/>
      <c r="BB583" s="14">
        <v>0.108024602020123</v>
      </c>
      <c r="BC583" s="14">
        <v>8.1747222381287205E-2</v>
      </c>
    </row>
    <row r="584" spans="2:55" x14ac:dyDescent="0.35">
      <c r="B584" t="s">
        <v>160</v>
      </c>
      <c r="C584" s="14">
        <v>2.5516223738760901E-2</v>
      </c>
      <c r="D584" s="14">
        <v>2.9345164947081E-2</v>
      </c>
      <c r="E584" s="14">
        <v>2.1852463607409001E-2</v>
      </c>
      <c r="F584" s="14"/>
      <c r="G584" s="14">
        <v>4.8277387433150902E-2</v>
      </c>
      <c r="H584" s="14">
        <v>2.90113497533518E-2</v>
      </c>
      <c r="I584" s="14">
        <v>3.0229076826910398E-2</v>
      </c>
      <c r="J584" s="14">
        <v>2.1348766887998499E-2</v>
      </c>
      <c r="K584" s="14">
        <v>1.2800732178113399E-2</v>
      </c>
      <c r="L584" s="14">
        <v>1.5676715990247898E-2</v>
      </c>
      <c r="M584" s="14"/>
      <c r="N584" s="14">
        <v>2.3763069965746699E-2</v>
      </c>
      <c r="O584" s="14">
        <v>3.2527957426112197E-2</v>
      </c>
      <c r="P584" s="14">
        <v>2.1133487315233599E-2</v>
      </c>
      <c r="Q584" s="14">
        <v>2.4172406988097001E-2</v>
      </c>
      <c r="R584" s="14"/>
      <c r="S584" s="14">
        <v>4.27935851133978E-2</v>
      </c>
      <c r="T584" s="14">
        <v>1.40059802270834E-2</v>
      </c>
      <c r="U584" s="14">
        <v>3.7108972409345402E-2</v>
      </c>
      <c r="V584" s="14">
        <v>1.74536025910162E-2</v>
      </c>
      <c r="W584" s="14">
        <v>2.4330780834847202E-2</v>
      </c>
      <c r="X584" s="14">
        <v>4.0514763639461403E-2</v>
      </c>
      <c r="Y584" s="14">
        <v>3.0609045888621698E-2</v>
      </c>
      <c r="Z584" s="14">
        <v>2.19402168494621E-2</v>
      </c>
      <c r="AA584" s="14">
        <v>7.67930344569406E-3</v>
      </c>
      <c r="AB584" s="14">
        <v>3.5081211867935502E-2</v>
      </c>
      <c r="AC584" s="14">
        <v>1.0113780378942099E-2</v>
      </c>
      <c r="AD584" s="14">
        <v>0</v>
      </c>
      <c r="AE584" s="14"/>
      <c r="AF584" s="14">
        <v>2.6382295776774901E-2</v>
      </c>
      <c r="AG584" s="14">
        <v>2.33592773178188E-2</v>
      </c>
      <c r="AH584" s="14">
        <v>3.1514514021953502E-2</v>
      </c>
      <c r="AI584" s="14">
        <v>2.0727623688971301E-2</v>
      </c>
      <c r="AJ584" s="14">
        <v>3.19444175062212E-2</v>
      </c>
      <c r="AK584" s="14"/>
      <c r="AL584" s="14">
        <v>2.2378362761954099E-2</v>
      </c>
      <c r="AM584" s="14">
        <v>2.6206471303467399E-2</v>
      </c>
      <c r="AN584" s="14">
        <v>6.9371364772971497E-2</v>
      </c>
      <c r="AO584" s="14"/>
      <c r="AP584" s="14">
        <v>3.4795514144510799E-2</v>
      </c>
      <c r="AQ584" s="14">
        <v>1.67069181987974E-2</v>
      </c>
      <c r="AR584" s="14"/>
      <c r="AS584" s="14">
        <v>3.06241064534492E-2</v>
      </c>
      <c r="AT584" s="14">
        <v>1.9719231813263901E-2</v>
      </c>
      <c r="AU584" s="14"/>
      <c r="AV584" s="14">
        <v>1.62705590176166E-2</v>
      </c>
      <c r="AW584" s="14">
        <v>2.7930786549499001E-2</v>
      </c>
      <c r="AX584" s="14"/>
      <c r="AY584" s="14">
        <v>2.4431569265773698E-2</v>
      </c>
      <c r="AZ584" s="14">
        <v>2.9391105050349701E-2</v>
      </c>
      <c r="BA584" s="14"/>
      <c r="BB584" s="14">
        <v>2.3538737823406701E-2</v>
      </c>
      <c r="BC584" s="14">
        <v>1.4219191066486199E-2</v>
      </c>
    </row>
    <row r="585" spans="2:55" x14ac:dyDescent="0.35">
      <c r="B585" t="s">
        <v>205</v>
      </c>
      <c r="C585" s="14">
        <v>6.71215820480637E-3</v>
      </c>
      <c r="D585" s="14">
        <v>7.0308697125007497E-3</v>
      </c>
      <c r="E585" s="14">
        <v>6.4206997213225201E-3</v>
      </c>
      <c r="F585" s="14"/>
      <c r="G585" s="14">
        <v>1.63264666986387E-2</v>
      </c>
      <c r="H585" s="14">
        <v>1.06343300934824E-2</v>
      </c>
      <c r="I585" s="14">
        <v>3.3021781226939399E-3</v>
      </c>
      <c r="J585" s="14">
        <v>2.2686169801786199E-3</v>
      </c>
      <c r="K585" s="14">
        <v>8.9652806022203699E-3</v>
      </c>
      <c r="L585" s="14">
        <v>2.0148429609642602E-3</v>
      </c>
      <c r="M585" s="14"/>
      <c r="N585" s="14">
        <v>3.0809472353774598E-3</v>
      </c>
      <c r="O585" s="14">
        <v>5.2878495543537598E-3</v>
      </c>
      <c r="P585" s="14">
        <v>6.4465160321844801E-3</v>
      </c>
      <c r="Q585" s="14">
        <v>1.23998787887123E-2</v>
      </c>
      <c r="R585" s="14"/>
      <c r="S585" s="14">
        <v>1.2746852051595099E-2</v>
      </c>
      <c r="T585" s="14">
        <v>5.9002252804359499E-3</v>
      </c>
      <c r="U585" s="14">
        <v>1.06603289843841E-2</v>
      </c>
      <c r="V585" s="14">
        <v>0</v>
      </c>
      <c r="W585" s="14">
        <v>0</v>
      </c>
      <c r="X585" s="14">
        <v>2.0920888086729199E-2</v>
      </c>
      <c r="Y585" s="14">
        <v>6.5326982277890697E-3</v>
      </c>
      <c r="Z585" s="14">
        <v>0</v>
      </c>
      <c r="AA585" s="14">
        <v>8.2459327492821807E-3</v>
      </c>
      <c r="AB585" s="14">
        <v>0</v>
      </c>
      <c r="AC585" s="14">
        <v>0</v>
      </c>
      <c r="AD585" s="14">
        <v>0</v>
      </c>
      <c r="AE585" s="14"/>
      <c r="AF585" s="14">
        <v>3.0445011456894698E-3</v>
      </c>
      <c r="AG585" s="14">
        <v>6.0125787372427896E-3</v>
      </c>
      <c r="AH585" s="14">
        <v>5.1332414373315904E-3</v>
      </c>
      <c r="AI585" s="14">
        <v>0</v>
      </c>
      <c r="AJ585" s="14">
        <v>9.2949165652849997E-3</v>
      </c>
      <c r="AK585" s="14"/>
      <c r="AL585" s="14">
        <v>5.7163063012102599E-3</v>
      </c>
      <c r="AM585" s="14">
        <v>0</v>
      </c>
      <c r="AN585" s="14">
        <v>3.2894616581031703E-2</v>
      </c>
      <c r="AO585" s="14"/>
      <c r="AP585" s="14">
        <v>1.1312445145688599E-2</v>
      </c>
      <c r="AQ585" s="14">
        <v>1.5291001731552001E-3</v>
      </c>
      <c r="AR585" s="14"/>
      <c r="AS585" s="14">
        <v>7.4681946109855096E-3</v>
      </c>
      <c r="AT585" s="14">
        <v>6.0666488033274801E-3</v>
      </c>
      <c r="AU585" s="14"/>
      <c r="AV585" s="14">
        <v>6.8909845489532199E-3</v>
      </c>
      <c r="AW585" s="14">
        <v>5.0707142090129003E-3</v>
      </c>
      <c r="AX585" s="14"/>
      <c r="AY585" s="14">
        <v>6.9424126675009202E-3</v>
      </c>
      <c r="AZ585" s="14">
        <v>0</v>
      </c>
      <c r="BA585" s="14"/>
      <c r="BB585" s="14">
        <v>6.4560848930584501E-3</v>
      </c>
      <c r="BC585" s="14">
        <v>0</v>
      </c>
    </row>
    <row r="586" spans="2:55" x14ac:dyDescent="0.35">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c r="AD586" s="14"/>
      <c r="AE586" s="14"/>
      <c r="AF586" s="14"/>
      <c r="AG586" s="14"/>
      <c r="AH586" s="14"/>
      <c r="AI586" s="14"/>
      <c r="AJ586" s="14"/>
      <c r="AK586" s="14"/>
      <c r="AL586" s="14"/>
      <c r="AM586" s="14"/>
      <c r="AN586" s="14"/>
      <c r="AO586" s="14"/>
      <c r="AP586" s="14"/>
      <c r="AQ586" s="14"/>
      <c r="AR586" s="14"/>
      <c r="AS586" s="14"/>
      <c r="AT586" s="14"/>
      <c r="AU586" s="14"/>
      <c r="AV586" s="14"/>
      <c r="AW586" s="14"/>
      <c r="AX586" s="14"/>
      <c r="AY586" s="14"/>
      <c r="AZ586" s="14"/>
      <c r="BA586" s="14"/>
      <c r="BB586" s="14"/>
      <c r="BC586" s="14"/>
    </row>
    <row r="587" spans="2:55" x14ac:dyDescent="0.35">
      <c r="B587" s="6" t="s">
        <v>301</v>
      </c>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c r="AD587" s="14"/>
      <c r="AE587" s="14"/>
      <c r="AF587" s="14"/>
      <c r="AG587" s="14"/>
      <c r="AH587" s="14"/>
      <c r="AI587" s="14"/>
      <c r="AJ587" s="14"/>
      <c r="AK587" s="14"/>
      <c r="AL587" s="14"/>
      <c r="AM587" s="14"/>
      <c r="AN587" s="14"/>
      <c r="AO587" s="14"/>
      <c r="AP587" s="14"/>
      <c r="AQ587" s="14"/>
      <c r="AR587" s="14"/>
      <c r="AS587" s="14"/>
      <c r="AT587" s="14"/>
      <c r="AU587" s="14"/>
      <c r="AV587" s="14"/>
      <c r="AW587" s="14"/>
      <c r="AX587" s="14"/>
      <c r="AY587" s="14"/>
      <c r="AZ587" s="14"/>
      <c r="BA587" s="14"/>
      <c r="BB587" s="14"/>
      <c r="BC587" s="14"/>
    </row>
    <row r="588" spans="2:55" x14ac:dyDescent="0.35">
      <c r="B588" s="21" t="s">
        <v>82</v>
      </c>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c r="AD588" s="14"/>
      <c r="AE588" s="14"/>
      <c r="AF588" s="14"/>
      <c r="AG588" s="14"/>
      <c r="AH588" s="14"/>
      <c r="AI588" s="14"/>
      <c r="AJ588" s="14"/>
      <c r="AK588" s="14"/>
      <c r="AL588" s="14"/>
      <c r="AM588" s="14"/>
      <c r="AN588" s="14"/>
      <c r="AO588" s="14"/>
      <c r="AP588" s="14"/>
      <c r="AQ588" s="14"/>
      <c r="AR588" s="14"/>
      <c r="AS588" s="14"/>
      <c r="AT588" s="14"/>
      <c r="AU588" s="14"/>
      <c r="AV588" s="14"/>
      <c r="AW588" s="14"/>
      <c r="AX588" s="14"/>
      <c r="AY588" s="14"/>
      <c r="AZ588" s="14"/>
      <c r="BA588" s="14"/>
      <c r="BB588" s="14"/>
      <c r="BC588" s="14"/>
    </row>
    <row r="589" spans="2:55" x14ac:dyDescent="0.35">
      <c r="B589" t="s">
        <v>157</v>
      </c>
      <c r="C589" s="14">
        <v>0.24661651458740999</v>
      </c>
      <c r="D589" s="14">
        <v>0.23022392444829001</v>
      </c>
      <c r="E589" s="14">
        <v>0.26334925626212302</v>
      </c>
      <c r="F589" s="14"/>
      <c r="G589" s="14">
        <v>0.28031582283019202</v>
      </c>
      <c r="H589" s="14">
        <v>0.30070534281257399</v>
      </c>
      <c r="I589" s="14">
        <v>0.24125081804198401</v>
      </c>
      <c r="J589" s="14">
        <v>0.22292652072563701</v>
      </c>
      <c r="K589" s="14">
        <v>0.23896220174490701</v>
      </c>
      <c r="L589" s="14">
        <v>0.20880628614300401</v>
      </c>
      <c r="M589" s="14"/>
      <c r="N589" s="14">
        <v>0.249435864254682</v>
      </c>
      <c r="O589" s="14">
        <v>0.23994312294564499</v>
      </c>
      <c r="P589" s="14">
        <v>0.27743389399806201</v>
      </c>
      <c r="Q589" s="14">
        <v>0.225392779633448</v>
      </c>
      <c r="R589" s="14"/>
      <c r="S589" s="14">
        <v>0.22060948620847301</v>
      </c>
      <c r="T589" s="14">
        <v>0.22112368418146799</v>
      </c>
      <c r="U589" s="14">
        <v>0.27463549513380298</v>
      </c>
      <c r="V589" s="14">
        <v>0.211426991497803</v>
      </c>
      <c r="W589" s="14">
        <v>0.25886670383273103</v>
      </c>
      <c r="X589" s="14">
        <v>0.26344567776642702</v>
      </c>
      <c r="Y589" s="14">
        <v>0.30835469607445198</v>
      </c>
      <c r="Z589" s="14">
        <v>0.21667081521093901</v>
      </c>
      <c r="AA589" s="14">
        <v>0.292071713814398</v>
      </c>
      <c r="AB589" s="14">
        <v>0.25298636983360401</v>
      </c>
      <c r="AC589" s="14">
        <v>0.26150699097083502</v>
      </c>
      <c r="AD589" s="14">
        <v>9.6351716931403805E-2</v>
      </c>
      <c r="AE589" s="14"/>
      <c r="AF589" s="14">
        <v>0.26510734094539601</v>
      </c>
      <c r="AG589" s="14">
        <v>0.27835262558924301</v>
      </c>
      <c r="AH589" s="14">
        <v>0.19690760480741601</v>
      </c>
      <c r="AI589" s="14">
        <v>0.28761023098928901</v>
      </c>
      <c r="AJ589" s="14">
        <v>0.21697171998266301</v>
      </c>
      <c r="AK589" s="14"/>
      <c r="AL589" s="14">
        <v>0.243626794697483</v>
      </c>
      <c r="AM589" s="14">
        <v>0.30107719496109803</v>
      </c>
      <c r="AN589" s="14">
        <v>0.193200551032572</v>
      </c>
      <c r="AO589" s="14"/>
      <c r="AP589" s="14">
        <v>0.23918479185965999</v>
      </c>
      <c r="AQ589" s="14">
        <v>0.25137113729899502</v>
      </c>
      <c r="AR589" s="14"/>
      <c r="AS589" s="14">
        <v>0.27047885585973203</v>
      </c>
      <c r="AT589" s="14">
        <v>0.217009861999964</v>
      </c>
      <c r="AU589" s="14"/>
      <c r="AV589" s="14">
        <v>0.32193343731434598</v>
      </c>
      <c r="AW589" s="14">
        <v>0.221490154576969</v>
      </c>
      <c r="AX589" s="14"/>
      <c r="AY589" s="14">
        <v>0.26370200129165999</v>
      </c>
      <c r="AZ589" s="14">
        <v>0.21808936388661501</v>
      </c>
      <c r="BA589" s="14"/>
      <c r="BB589" s="14">
        <v>0.26328397167573703</v>
      </c>
      <c r="BC589" s="14">
        <v>0.22094340271711099</v>
      </c>
    </row>
    <row r="590" spans="2:55" x14ac:dyDescent="0.35">
      <c r="B590" t="s">
        <v>158</v>
      </c>
      <c r="C590" s="14">
        <v>0.47127462826454303</v>
      </c>
      <c r="D590" s="14">
        <v>0.45527879615178501</v>
      </c>
      <c r="E590" s="14">
        <v>0.48635521690043798</v>
      </c>
      <c r="F590" s="14"/>
      <c r="G590" s="14">
        <v>0.39920739069622502</v>
      </c>
      <c r="H590" s="14">
        <v>0.53226029041068201</v>
      </c>
      <c r="I590" s="14">
        <v>0.53804734440343904</v>
      </c>
      <c r="J590" s="14">
        <v>0.49310407844355703</v>
      </c>
      <c r="K590" s="14">
        <v>0.42834504761462799</v>
      </c>
      <c r="L590" s="14">
        <v>0.425782190587701</v>
      </c>
      <c r="M590" s="14"/>
      <c r="N590" s="14">
        <v>0.51888092588607404</v>
      </c>
      <c r="O590" s="14">
        <v>0.49055110214109399</v>
      </c>
      <c r="P590" s="14">
        <v>0.42512878530596099</v>
      </c>
      <c r="Q590" s="14">
        <v>0.44023677652204601</v>
      </c>
      <c r="R590" s="14"/>
      <c r="S590" s="14">
        <v>0.47961999845284897</v>
      </c>
      <c r="T590" s="14">
        <v>0.455709653919256</v>
      </c>
      <c r="U590" s="14">
        <v>0.39707711104537602</v>
      </c>
      <c r="V590" s="14">
        <v>0.49509633413433901</v>
      </c>
      <c r="W590" s="14">
        <v>0.429260453726381</v>
      </c>
      <c r="X590" s="14">
        <v>0.46633498858810302</v>
      </c>
      <c r="Y590" s="14">
        <v>0.40648837338934302</v>
      </c>
      <c r="Z590" s="14">
        <v>0.50203304898136603</v>
      </c>
      <c r="AA590" s="14">
        <v>0.47414248905712802</v>
      </c>
      <c r="AB590" s="14">
        <v>0.50677761917157405</v>
      </c>
      <c r="AC590" s="14">
        <v>0.53554251707286604</v>
      </c>
      <c r="AD590" s="14">
        <v>0.64444048803558496</v>
      </c>
      <c r="AE590" s="14"/>
      <c r="AF590" s="14">
        <v>0.44686661683318202</v>
      </c>
      <c r="AG590" s="14">
        <v>0.473950006243333</v>
      </c>
      <c r="AH590" s="14">
        <v>0.52511880594032401</v>
      </c>
      <c r="AI590" s="14">
        <v>0.436737489004761</v>
      </c>
      <c r="AJ590" s="14">
        <v>0.478789663420434</v>
      </c>
      <c r="AK590" s="14"/>
      <c r="AL590" s="14">
        <v>0.48102754445240697</v>
      </c>
      <c r="AM590" s="14">
        <v>0.45444967523165403</v>
      </c>
      <c r="AN590" s="14">
        <v>0.36094110181139799</v>
      </c>
      <c r="AO590" s="14"/>
      <c r="AP590" s="14">
        <v>0.458261366061401</v>
      </c>
      <c r="AQ590" s="14">
        <v>0.48256472288314201</v>
      </c>
      <c r="AR590" s="14"/>
      <c r="AS590" s="14">
        <v>0.46322339379708399</v>
      </c>
      <c r="AT590" s="14">
        <v>0.47877131784466898</v>
      </c>
      <c r="AU590" s="14"/>
      <c r="AV590" s="14">
        <v>0.49384933910657802</v>
      </c>
      <c r="AW590" s="14">
        <v>0.46601971411167598</v>
      </c>
      <c r="AX590" s="14"/>
      <c r="AY590" s="14">
        <v>0.47511996730895101</v>
      </c>
      <c r="AZ590" s="14">
        <v>0.492705649514741</v>
      </c>
      <c r="BA590" s="14"/>
      <c r="BB590" s="14">
        <v>0.47434297633458</v>
      </c>
      <c r="BC590" s="14">
        <v>0.45614533102968202</v>
      </c>
    </row>
    <row r="591" spans="2:55" x14ac:dyDescent="0.35">
      <c r="B591" t="s">
        <v>159</v>
      </c>
      <c r="C591" s="14">
        <v>0.18665685017294301</v>
      </c>
      <c r="D591" s="14">
        <v>0.19570802478570301</v>
      </c>
      <c r="E591" s="14">
        <v>0.177350783585324</v>
      </c>
      <c r="F591" s="14"/>
      <c r="G591" s="14">
        <v>0.25298092615180301</v>
      </c>
      <c r="H591" s="14">
        <v>0.128160237105893</v>
      </c>
      <c r="I591" s="14">
        <v>0.13852579003382401</v>
      </c>
      <c r="J591" s="14">
        <v>0.177978271042537</v>
      </c>
      <c r="K591" s="14">
        <v>0.21552921734747399</v>
      </c>
      <c r="L591" s="14">
        <v>0.21748210402450099</v>
      </c>
      <c r="M591" s="14"/>
      <c r="N591" s="14">
        <v>0.156566342430597</v>
      </c>
      <c r="O591" s="14">
        <v>0.179662116165997</v>
      </c>
      <c r="P591" s="14">
        <v>0.21094218532421499</v>
      </c>
      <c r="Q591" s="14">
        <v>0.204425908239526</v>
      </c>
      <c r="R591" s="14"/>
      <c r="S591" s="14">
        <v>0.23040422607421401</v>
      </c>
      <c r="T591" s="14">
        <v>0.21791962194785799</v>
      </c>
      <c r="U591" s="14">
        <v>0.16410922028824601</v>
      </c>
      <c r="V591" s="14">
        <v>0.20311023014285601</v>
      </c>
      <c r="W591" s="14">
        <v>0.22392623408968601</v>
      </c>
      <c r="X591" s="14">
        <v>0.15926540780256199</v>
      </c>
      <c r="Y591" s="14">
        <v>0.19933932439676799</v>
      </c>
      <c r="Z591" s="14">
        <v>0.203204291428842</v>
      </c>
      <c r="AA591" s="14">
        <v>0.150589751366216</v>
      </c>
      <c r="AB591" s="14">
        <v>0.15436148681419501</v>
      </c>
      <c r="AC591" s="14">
        <v>0.102502952590112</v>
      </c>
      <c r="AD591" s="14">
        <v>0.167003386846933</v>
      </c>
      <c r="AE591" s="14"/>
      <c r="AF591" s="14">
        <v>0.20039019159434501</v>
      </c>
      <c r="AG591" s="14">
        <v>0.170567277503129</v>
      </c>
      <c r="AH591" s="14">
        <v>0.17476825379436201</v>
      </c>
      <c r="AI591" s="14">
        <v>0.18944562285462899</v>
      </c>
      <c r="AJ591" s="14">
        <v>0.19540428314074099</v>
      </c>
      <c r="AK591" s="14"/>
      <c r="AL591" s="14">
        <v>0.18317150036853599</v>
      </c>
      <c r="AM591" s="14">
        <v>0.19366658743395701</v>
      </c>
      <c r="AN591" s="14">
        <v>0.22432189814473499</v>
      </c>
      <c r="AO591" s="14"/>
      <c r="AP591" s="14">
        <v>0.18490945954461499</v>
      </c>
      <c r="AQ591" s="14">
        <v>0.18822385184274201</v>
      </c>
      <c r="AR591" s="14"/>
      <c r="AS591" s="14">
        <v>0.170402382978662</v>
      </c>
      <c r="AT591" s="14">
        <v>0.20847942578137801</v>
      </c>
      <c r="AU591" s="14"/>
      <c r="AV591" s="14">
        <v>0.123783540406096</v>
      </c>
      <c r="AW591" s="14">
        <v>0.20359350298295201</v>
      </c>
      <c r="AX591" s="14"/>
      <c r="AY591" s="14">
        <v>0.17332902501601699</v>
      </c>
      <c r="AZ591" s="14">
        <v>0.19418439128089701</v>
      </c>
      <c r="BA591" s="14"/>
      <c r="BB591" s="14">
        <v>0.16979173361858799</v>
      </c>
      <c r="BC591" s="14">
        <v>0.21720947701517501</v>
      </c>
    </row>
    <row r="592" spans="2:55" x14ac:dyDescent="0.35">
      <c r="B592" t="s">
        <v>160</v>
      </c>
      <c r="C592" s="14">
        <v>7.9416925178632497E-2</v>
      </c>
      <c r="D592" s="14">
        <v>0.101475517790799</v>
      </c>
      <c r="E592" s="14">
        <v>5.8111040323872001E-2</v>
      </c>
      <c r="F592" s="14"/>
      <c r="G592" s="14">
        <v>3.5144488091548701E-2</v>
      </c>
      <c r="H592" s="14">
        <v>2.8478478534847598E-2</v>
      </c>
      <c r="I592" s="14">
        <v>6.7261694709777706E-2</v>
      </c>
      <c r="J592" s="14">
        <v>8.9299752890978495E-2</v>
      </c>
      <c r="K592" s="14">
        <v>9.4916328793437102E-2</v>
      </c>
      <c r="L592" s="14">
        <v>0.14186753468612401</v>
      </c>
      <c r="M592" s="14"/>
      <c r="N592" s="14">
        <v>7.5116867428647802E-2</v>
      </c>
      <c r="O592" s="14">
        <v>8.1027901188093096E-2</v>
      </c>
      <c r="P592" s="14">
        <v>6.9437290836903295E-2</v>
      </c>
      <c r="Q592" s="14">
        <v>8.9864055819620897E-2</v>
      </c>
      <c r="R592" s="14"/>
      <c r="S592" s="14">
        <v>5.7576383181291997E-2</v>
      </c>
      <c r="T592" s="14">
        <v>9.6358259466053697E-2</v>
      </c>
      <c r="U592" s="14">
        <v>0.12801508379836701</v>
      </c>
      <c r="V592" s="14">
        <v>7.1065306603995806E-2</v>
      </c>
      <c r="W592" s="14">
        <v>8.7946608351203104E-2</v>
      </c>
      <c r="X592" s="14">
        <v>8.41961622087911E-2</v>
      </c>
      <c r="Y592" s="14">
        <v>6.3948986517580297E-2</v>
      </c>
      <c r="Z592" s="14">
        <v>6.81466321236609E-2</v>
      </c>
      <c r="AA592" s="14">
        <v>7.9073079387616693E-2</v>
      </c>
      <c r="AB592" s="14">
        <v>7.8509006204243101E-2</v>
      </c>
      <c r="AC592" s="14">
        <v>6.1454632000944802E-2</v>
      </c>
      <c r="AD592" s="14">
        <v>5.9688076058137703E-2</v>
      </c>
      <c r="AE592" s="14"/>
      <c r="AF592" s="14">
        <v>8.2826048559662899E-2</v>
      </c>
      <c r="AG592" s="14">
        <v>6.3598199066765199E-2</v>
      </c>
      <c r="AH592" s="14">
        <v>9.1357052783638801E-2</v>
      </c>
      <c r="AI592" s="14">
        <v>8.2823527519760604E-2</v>
      </c>
      <c r="AJ592" s="14">
        <v>6.8798173841327595E-2</v>
      </c>
      <c r="AK592" s="14"/>
      <c r="AL592" s="14">
        <v>7.7482201627494002E-2</v>
      </c>
      <c r="AM592" s="14">
        <v>4.6986198684868197E-2</v>
      </c>
      <c r="AN592" s="14">
        <v>0.16459380844907501</v>
      </c>
      <c r="AO592" s="14"/>
      <c r="AP592" s="14">
        <v>9.4299736352546404E-2</v>
      </c>
      <c r="AQ592" s="14">
        <v>6.7383853292120405E-2</v>
      </c>
      <c r="AR592" s="14"/>
      <c r="AS592" s="14">
        <v>7.8136777818156006E-2</v>
      </c>
      <c r="AT592" s="14">
        <v>8.3652006313024704E-2</v>
      </c>
      <c r="AU592" s="14"/>
      <c r="AV592" s="14">
        <v>4.8637213311267302E-2</v>
      </c>
      <c r="AW592" s="14">
        <v>9.1549911122650499E-2</v>
      </c>
      <c r="AX592" s="14"/>
      <c r="AY592" s="14">
        <v>7.3211528171769402E-2</v>
      </c>
      <c r="AZ592" s="14">
        <v>7.2983221347020996E-2</v>
      </c>
      <c r="BA592" s="14"/>
      <c r="BB592" s="14">
        <v>7.9556523920327304E-2</v>
      </c>
      <c r="BC592" s="14">
        <v>7.5691660904851202E-2</v>
      </c>
    </row>
    <row r="593" spans="2:55" x14ac:dyDescent="0.35">
      <c r="B593" t="s">
        <v>205</v>
      </c>
      <c r="C593" s="14">
        <v>1.6035081796471201E-2</v>
      </c>
      <c r="D593" s="14">
        <v>1.7313736823423201E-2</v>
      </c>
      <c r="E593" s="14">
        <v>1.48337029282429E-2</v>
      </c>
      <c r="F593" s="14"/>
      <c r="G593" s="14">
        <v>3.2351372230230803E-2</v>
      </c>
      <c r="H593" s="14">
        <v>1.0395651136002999E-2</v>
      </c>
      <c r="I593" s="14">
        <v>1.49143528109754E-2</v>
      </c>
      <c r="J593" s="14">
        <v>1.6691376897289799E-2</v>
      </c>
      <c r="K593" s="14">
        <v>2.2247204499554099E-2</v>
      </c>
      <c r="L593" s="14">
        <v>6.0618845586703296E-3</v>
      </c>
      <c r="M593" s="14"/>
      <c r="N593" s="14">
        <v>0</v>
      </c>
      <c r="O593" s="14">
        <v>8.8157575591710294E-3</v>
      </c>
      <c r="P593" s="14">
        <v>1.70578445348584E-2</v>
      </c>
      <c r="Q593" s="14">
        <v>4.0080479785358898E-2</v>
      </c>
      <c r="R593" s="14"/>
      <c r="S593" s="14">
        <v>1.1789906083171899E-2</v>
      </c>
      <c r="T593" s="14">
        <v>8.8887804853642702E-3</v>
      </c>
      <c r="U593" s="14">
        <v>3.61630897342071E-2</v>
      </c>
      <c r="V593" s="14">
        <v>1.9301137621006801E-2</v>
      </c>
      <c r="W593" s="14">
        <v>0</v>
      </c>
      <c r="X593" s="14">
        <v>2.6757763634116999E-2</v>
      </c>
      <c r="Y593" s="14">
        <v>2.1868619621856301E-2</v>
      </c>
      <c r="Z593" s="14">
        <v>9.9452122551923292E-3</v>
      </c>
      <c r="AA593" s="14">
        <v>4.1229663746410903E-3</v>
      </c>
      <c r="AB593" s="14">
        <v>7.3655179763845403E-3</v>
      </c>
      <c r="AC593" s="14">
        <v>3.89929073652426E-2</v>
      </c>
      <c r="AD593" s="14">
        <v>3.2516332127941201E-2</v>
      </c>
      <c r="AE593" s="14"/>
      <c r="AF593" s="14">
        <v>4.8098020674140398E-3</v>
      </c>
      <c r="AG593" s="14">
        <v>1.35318915975306E-2</v>
      </c>
      <c r="AH593" s="14">
        <v>1.18482826742597E-2</v>
      </c>
      <c r="AI593" s="14">
        <v>3.3831296315605399E-3</v>
      </c>
      <c r="AJ593" s="14">
        <v>4.0036159614834498E-2</v>
      </c>
      <c r="AK593" s="14"/>
      <c r="AL593" s="14">
        <v>1.46919588540798E-2</v>
      </c>
      <c r="AM593" s="14">
        <v>3.8203436884230099E-3</v>
      </c>
      <c r="AN593" s="14">
        <v>5.6942640562219399E-2</v>
      </c>
      <c r="AO593" s="14"/>
      <c r="AP593" s="14">
        <v>2.3344646181777499E-2</v>
      </c>
      <c r="AQ593" s="14">
        <v>1.0456434683000599E-2</v>
      </c>
      <c r="AR593" s="14"/>
      <c r="AS593" s="14">
        <v>1.7758589546365701E-2</v>
      </c>
      <c r="AT593" s="14">
        <v>1.2087388060964901E-2</v>
      </c>
      <c r="AU593" s="14"/>
      <c r="AV593" s="14">
        <v>1.17964698617122E-2</v>
      </c>
      <c r="AW593" s="14">
        <v>1.7346717205751899E-2</v>
      </c>
      <c r="AX593" s="14"/>
      <c r="AY593" s="14">
        <v>1.46374782116036E-2</v>
      </c>
      <c r="AZ593" s="14">
        <v>2.2037373970726502E-2</v>
      </c>
      <c r="BA593" s="14"/>
      <c r="BB593" s="14">
        <v>1.30247944507674E-2</v>
      </c>
      <c r="BC593" s="14">
        <v>3.0010128333180699E-2</v>
      </c>
    </row>
    <row r="594" spans="2:55" x14ac:dyDescent="0.35">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c r="AR594" s="14"/>
      <c r="AS594" s="14"/>
      <c r="AT594" s="14"/>
      <c r="AU594" s="14"/>
      <c r="AV594" s="14"/>
      <c r="AW594" s="14"/>
      <c r="AX594" s="14"/>
      <c r="AY594" s="14"/>
      <c r="AZ594" s="14"/>
      <c r="BA594" s="14"/>
      <c r="BB594" s="14"/>
      <c r="BC594" s="14"/>
    </row>
    <row r="595" spans="2:55" x14ac:dyDescent="0.35">
      <c r="B595" s="6" t="s">
        <v>302</v>
      </c>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c r="AD595" s="14"/>
      <c r="AE595" s="14"/>
      <c r="AF595" s="14"/>
      <c r="AG595" s="14"/>
      <c r="AH595" s="14"/>
      <c r="AI595" s="14"/>
      <c r="AJ595" s="14"/>
      <c r="AK595" s="14"/>
      <c r="AL595" s="14"/>
      <c r="AM595" s="14"/>
      <c r="AN595" s="14"/>
      <c r="AO595" s="14"/>
      <c r="AP595" s="14"/>
      <c r="AQ595" s="14"/>
      <c r="AR595" s="14"/>
      <c r="AS595" s="14"/>
      <c r="AT595" s="14"/>
      <c r="AU595" s="14"/>
      <c r="AV595" s="14"/>
      <c r="AW595" s="14"/>
      <c r="AX595" s="14"/>
      <c r="AY595" s="14"/>
      <c r="AZ595" s="14"/>
      <c r="BA595" s="14"/>
      <c r="BB595" s="14"/>
      <c r="BC595" s="14"/>
    </row>
    <row r="596" spans="2:55" x14ac:dyDescent="0.35">
      <c r="B596" s="21" t="s">
        <v>82</v>
      </c>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c r="AD596" s="14"/>
      <c r="AE596" s="14"/>
      <c r="AF596" s="14"/>
      <c r="AG596" s="14"/>
      <c r="AH596" s="14"/>
      <c r="AI596" s="14"/>
      <c r="AJ596" s="14"/>
      <c r="AK596" s="14"/>
      <c r="AL596" s="14"/>
      <c r="AM596" s="14"/>
      <c r="AN596" s="14"/>
      <c r="AO596" s="14"/>
      <c r="AP596" s="14"/>
      <c r="AQ596" s="14"/>
      <c r="AR596" s="14"/>
      <c r="AS596" s="14"/>
      <c r="AT596" s="14"/>
      <c r="AU596" s="14"/>
      <c r="AV596" s="14"/>
      <c r="AW596" s="14"/>
      <c r="AX596" s="14"/>
      <c r="AY596" s="14"/>
      <c r="AZ596" s="14"/>
      <c r="BA596" s="14"/>
      <c r="BB596" s="14"/>
      <c r="BC596" s="14"/>
    </row>
    <row r="597" spans="2:55" x14ac:dyDescent="0.35">
      <c r="B597" t="s">
        <v>157</v>
      </c>
      <c r="C597" s="14">
        <v>0.26144529434466701</v>
      </c>
      <c r="D597" s="14">
        <v>0.20810838323032199</v>
      </c>
      <c r="E597" s="14">
        <v>0.31234034420735801</v>
      </c>
      <c r="F597" s="14"/>
      <c r="G597" s="14">
        <v>0.28378463877684401</v>
      </c>
      <c r="H597" s="14">
        <v>0.314032868711975</v>
      </c>
      <c r="I597" s="14">
        <v>0.27285577755313301</v>
      </c>
      <c r="J597" s="14">
        <v>0.25911574714504598</v>
      </c>
      <c r="K597" s="14">
        <v>0.241920691406005</v>
      </c>
      <c r="L597" s="14">
        <v>0.20932378890376999</v>
      </c>
      <c r="M597" s="14"/>
      <c r="N597" s="14">
        <v>0.26802509550647302</v>
      </c>
      <c r="O597" s="14">
        <v>0.25929916088294702</v>
      </c>
      <c r="P597" s="14">
        <v>0.26840181392332901</v>
      </c>
      <c r="Q597" s="14">
        <v>0.250408575949364</v>
      </c>
      <c r="R597" s="14"/>
      <c r="S597" s="14">
        <v>0.31325814664690299</v>
      </c>
      <c r="T597" s="14">
        <v>0.25817693450106999</v>
      </c>
      <c r="U597" s="14">
        <v>0.25579351830972202</v>
      </c>
      <c r="V597" s="14">
        <v>0.24985132529979101</v>
      </c>
      <c r="W597" s="14">
        <v>0.27983947063222098</v>
      </c>
      <c r="X597" s="14">
        <v>0.29373628419584102</v>
      </c>
      <c r="Y597" s="14">
        <v>0.24665723651177901</v>
      </c>
      <c r="Z597" s="14">
        <v>0.19931835277620699</v>
      </c>
      <c r="AA597" s="14">
        <v>0.26729861328056898</v>
      </c>
      <c r="AB597" s="14">
        <v>0.22314864250285299</v>
      </c>
      <c r="AC597" s="14">
        <v>0.30698397591791998</v>
      </c>
      <c r="AD597" s="14">
        <v>8.5488986057801294E-2</v>
      </c>
      <c r="AE597" s="14"/>
      <c r="AF597" s="14">
        <v>0.28439153832502401</v>
      </c>
      <c r="AG597" s="14">
        <v>0.30494310721136703</v>
      </c>
      <c r="AH597" s="14">
        <v>0.21669918635107399</v>
      </c>
      <c r="AI597" s="14">
        <v>0.23684281175764099</v>
      </c>
      <c r="AJ597" s="14">
        <v>0.28131013652735098</v>
      </c>
      <c r="AK597" s="14"/>
      <c r="AL597" s="14">
        <v>0.26182073972643</v>
      </c>
      <c r="AM597" s="14">
        <v>0.33564277659655001</v>
      </c>
      <c r="AN597" s="14">
        <v>0.12476465326000701</v>
      </c>
      <c r="AO597" s="14"/>
      <c r="AP597" s="14">
        <v>0.25464922310890398</v>
      </c>
      <c r="AQ597" s="14">
        <v>0.26748642419236901</v>
      </c>
      <c r="AR597" s="14"/>
      <c r="AS597" s="14">
        <v>0.27380417754851299</v>
      </c>
      <c r="AT597" s="14">
        <v>0.245356133838495</v>
      </c>
      <c r="AU597" s="14"/>
      <c r="AV597" s="14">
        <v>0.336172126230047</v>
      </c>
      <c r="AW597" s="14">
        <v>0.23827553347585401</v>
      </c>
      <c r="AX597" s="14"/>
      <c r="AY597" s="14">
        <v>0.28173181549732901</v>
      </c>
      <c r="AZ597" s="14">
        <v>0.24339399898024699</v>
      </c>
      <c r="BA597" s="14"/>
      <c r="BB597" s="14">
        <v>0.28066573178996101</v>
      </c>
      <c r="BC597" s="14">
        <v>0.25629851127522502</v>
      </c>
    </row>
    <row r="598" spans="2:55" x14ac:dyDescent="0.35">
      <c r="B598" t="s">
        <v>158</v>
      </c>
      <c r="C598" s="14">
        <v>0.50031024345755604</v>
      </c>
      <c r="D598" s="14">
        <v>0.50755449456522606</v>
      </c>
      <c r="E598" s="14">
        <v>0.49470890036827803</v>
      </c>
      <c r="F598" s="14"/>
      <c r="G598" s="14">
        <v>0.48838745434937603</v>
      </c>
      <c r="H598" s="14">
        <v>0.499497275223313</v>
      </c>
      <c r="I598" s="14">
        <v>0.54170238589234299</v>
      </c>
      <c r="J598" s="14">
        <v>0.50859387894031705</v>
      </c>
      <c r="K598" s="14">
        <v>0.52118474594658704</v>
      </c>
      <c r="L598" s="14">
        <v>0.45445581112196298</v>
      </c>
      <c r="M598" s="14"/>
      <c r="N598" s="14">
        <v>0.51543076500211205</v>
      </c>
      <c r="O598" s="14">
        <v>0.48847143605850801</v>
      </c>
      <c r="P598" s="14">
        <v>0.52785838900318804</v>
      </c>
      <c r="Q598" s="14">
        <v>0.47024717856637199</v>
      </c>
      <c r="R598" s="14"/>
      <c r="S598" s="14">
        <v>0.49875623922512702</v>
      </c>
      <c r="T598" s="14">
        <v>0.49821634061050701</v>
      </c>
      <c r="U598" s="14">
        <v>0.48816948428371998</v>
      </c>
      <c r="V598" s="14">
        <v>0.50420633131179404</v>
      </c>
      <c r="W598" s="14">
        <v>0.50626800627067303</v>
      </c>
      <c r="X598" s="14">
        <v>0.48841598917928303</v>
      </c>
      <c r="Y598" s="14">
        <v>0.48398679488513202</v>
      </c>
      <c r="Z598" s="14">
        <v>0.62448204568561705</v>
      </c>
      <c r="AA598" s="14">
        <v>0.46349543711628499</v>
      </c>
      <c r="AB598" s="14">
        <v>0.54226338134665097</v>
      </c>
      <c r="AC598" s="14">
        <v>0.46361842324381197</v>
      </c>
      <c r="AD598" s="14">
        <v>0.50697147064370696</v>
      </c>
      <c r="AE598" s="14"/>
      <c r="AF598" s="14">
        <v>0.48286214620224399</v>
      </c>
      <c r="AG598" s="14">
        <v>0.50121434843947199</v>
      </c>
      <c r="AH598" s="14">
        <v>0.54350280006725904</v>
      </c>
      <c r="AI598" s="14">
        <v>0.49781292251384401</v>
      </c>
      <c r="AJ598" s="14">
        <v>0.52120500775733403</v>
      </c>
      <c r="AK598" s="14"/>
      <c r="AL598" s="14">
        <v>0.51497609168922498</v>
      </c>
      <c r="AM598" s="14">
        <v>0.50739162968060203</v>
      </c>
      <c r="AN598" s="14">
        <v>0.27710011732259698</v>
      </c>
      <c r="AO598" s="14"/>
      <c r="AP598" s="14">
        <v>0.501154973157939</v>
      </c>
      <c r="AQ598" s="14">
        <v>0.49555563188638402</v>
      </c>
      <c r="AR598" s="14"/>
      <c r="AS598" s="14">
        <v>0.51782627965886197</v>
      </c>
      <c r="AT598" s="14">
        <v>0.46641164326683698</v>
      </c>
      <c r="AU598" s="14"/>
      <c r="AV598" s="14">
        <v>0.481601588354021</v>
      </c>
      <c r="AW598" s="14">
        <v>0.50380170681720804</v>
      </c>
      <c r="AX598" s="14"/>
      <c r="AY598" s="14">
        <v>0.49813241142699199</v>
      </c>
      <c r="AZ598" s="14">
        <v>0.53332921032996805</v>
      </c>
      <c r="BA598" s="14"/>
      <c r="BB598" s="14">
        <v>0.49483316820999101</v>
      </c>
      <c r="BC598" s="14">
        <v>0.495431902687752</v>
      </c>
    </row>
    <row r="599" spans="2:55" x14ac:dyDescent="0.35">
      <c r="B599" t="s">
        <v>159</v>
      </c>
      <c r="C599" s="14">
        <v>0.164363757587418</v>
      </c>
      <c r="D599" s="14">
        <v>0.18446739286491701</v>
      </c>
      <c r="E599" s="14">
        <v>0.14423018991988501</v>
      </c>
      <c r="F599" s="14"/>
      <c r="G599" s="14">
        <v>0.15672869327000399</v>
      </c>
      <c r="H599" s="14">
        <v>0.149660107115759</v>
      </c>
      <c r="I599" s="14">
        <v>0.13501923443512401</v>
      </c>
      <c r="J599" s="14">
        <v>0.174191964147899</v>
      </c>
      <c r="K599" s="14">
        <v>0.14471452219233799</v>
      </c>
      <c r="L599" s="14">
        <v>0.210509444953068</v>
      </c>
      <c r="M599" s="14"/>
      <c r="N599" s="14">
        <v>0.14630941674481401</v>
      </c>
      <c r="O599" s="14">
        <v>0.19279339194379899</v>
      </c>
      <c r="P599" s="14">
        <v>0.14049537913239099</v>
      </c>
      <c r="Q599" s="14">
        <v>0.17657466537393501</v>
      </c>
      <c r="R599" s="14"/>
      <c r="S599" s="14">
        <v>0.13652561807706101</v>
      </c>
      <c r="T599" s="14">
        <v>0.17683299678161901</v>
      </c>
      <c r="U599" s="14">
        <v>0.161606223151391</v>
      </c>
      <c r="V599" s="14">
        <v>0.16786587021629701</v>
      </c>
      <c r="W599" s="14">
        <v>0.13721635597609499</v>
      </c>
      <c r="X599" s="14">
        <v>0.14150912254439299</v>
      </c>
      <c r="Y599" s="14">
        <v>0.16637865597793899</v>
      </c>
      <c r="Z599" s="14">
        <v>0.16620644961918399</v>
      </c>
      <c r="AA599" s="14">
        <v>0.197779316915315</v>
      </c>
      <c r="AB599" s="14">
        <v>0.170345926760961</v>
      </c>
      <c r="AC599" s="14">
        <v>0.13953954479776501</v>
      </c>
      <c r="AD599" s="14">
        <v>0.26088847234465601</v>
      </c>
      <c r="AE599" s="14"/>
      <c r="AF599" s="14">
        <v>0.153128448246029</v>
      </c>
      <c r="AG599" s="14">
        <v>0.13689777001442299</v>
      </c>
      <c r="AH599" s="14">
        <v>0.160578161000096</v>
      </c>
      <c r="AI599" s="14">
        <v>0.201179316098689</v>
      </c>
      <c r="AJ599" s="14">
        <v>0.151580287490057</v>
      </c>
      <c r="AK599" s="14"/>
      <c r="AL599" s="14">
        <v>0.15581615120350301</v>
      </c>
      <c r="AM599" s="14">
        <v>0.13912444762509499</v>
      </c>
      <c r="AN599" s="14">
        <v>0.33181234110962299</v>
      </c>
      <c r="AO599" s="14"/>
      <c r="AP599" s="14">
        <v>0.16228081821979901</v>
      </c>
      <c r="AQ599" s="14">
        <v>0.16831941498418601</v>
      </c>
      <c r="AR599" s="14"/>
      <c r="AS599" s="14">
        <v>0.14256227091599299</v>
      </c>
      <c r="AT599" s="14">
        <v>0.20164072590690399</v>
      </c>
      <c r="AU599" s="14"/>
      <c r="AV599" s="14">
        <v>0.13986077475559</v>
      </c>
      <c r="AW599" s="14">
        <v>0.17186583835581301</v>
      </c>
      <c r="AX599" s="14"/>
      <c r="AY599" s="14">
        <v>0.15165373468545501</v>
      </c>
      <c r="AZ599" s="14">
        <v>0.16462666887043301</v>
      </c>
      <c r="BA599" s="14"/>
      <c r="BB599" s="14">
        <v>0.14762817153270799</v>
      </c>
      <c r="BC599" s="14">
        <v>0.19928223427448399</v>
      </c>
    </row>
    <row r="600" spans="2:55" x14ac:dyDescent="0.35">
      <c r="B600" t="s">
        <v>160</v>
      </c>
      <c r="C600" s="14">
        <v>6.2556207194589999E-2</v>
      </c>
      <c r="D600" s="14">
        <v>8.3546403882214806E-2</v>
      </c>
      <c r="E600" s="14">
        <v>4.2243958945200701E-2</v>
      </c>
      <c r="F600" s="14"/>
      <c r="G600" s="14">
        <v>3.8839764589253402E-2</v>
      </c>
      <c r="H600" s="14">
        <v>3.4245798144833701E-2</v>
      </c>
      <c r="I600" s="14">
        <v>4.3292869060900997E-2</v>
      </c>
      <c r="J600" s="14">
        <v>5.2740124775609597E-2</v>
      </c>
      <c r="K600" s="14">
        <v>7.3587539689144998E-2</v>
      </c>
      <c r="L600" s="14">
        <v>0.117682335625865</v>
      </c>
      <c r="M600" s="14"/>
      <c r="N600" s="14">
        <v>6.61378107150353E-2</v>
      </c>
      <c r="O600" s="14">
        <v>5.5981867303181297E-2</v>
      </c>
      <c r="P600" s="14">
        <v>5.3827501887814898E-2</v>
      </c>
      <c r="Q600" s="14">
        <v>7.3693148796931507E-2</v>
      </c>
      <c r="R600" s="14"/>
      <c r="S600" s="14">
        <v>3.9670089967737798E-2</v>
      </c>
      <c r="T600" s="14">
        <v>5.7486390070866401E-2</v>
      </c>
      <c r="U600" s="14">
        <v>8.3770445270783006E-2</v>
      </c>
      <c r="V600" s="14">
        <v>6.7712858257742703E-2</v>
      </c>
      <c r="W600" s="14">
        <v>6.1390461639902999E-2</v>
      </c>
      <c r="X600" s="14">
        <v>6.4222808261970299E-2</v>
      </c>
      <c r="Y600" s="14">
        <v>8.8738611681352095E-2</v>
      </c>
      <c r="Z600" s="14">
        <v>0</v>
      </c>
      <c r="AA600" s="14">
        <v>6.8094269346936798E-2</v>
      </c>
      <c r="AB600" s="14">
        <v>6.4242049389534803E-2</v>
      </c>
      <c r="AC600" s="14">
        <v>5.7235524175080099E-2</v>
      </c>
      <c r="AD600" s="14">
        <v>0.11413473882589401</v>
      </c>
      <c r="AE600" s="14"/>
      <c r="AF600" s="14">
        <v>7.4440940868761393E-2</v>
      </c>
      <c r="AG600" s="14">
        <v>4.4498491098638598E-2</v>
      </c>
      <c r="AH600" s="14">
        <v>7.3275186897576006E-2</v>
      </c>
      <c r="AI600" s="14">
        <v>5.7503525922029099E-2</v>
      </c>
      <c r="AJ600" s="14">
        <v>2.7946684697203201E-2</v>
      </c>
      <c r="AK600" s="14"/>
      <c r="AL600" s="14">
        <v>5.7843209744468702E-2</v>
      </c>
      <c r="AM600" s="14">
        <v>1.7841146097753401E-2</v>
      </c>
      <c r="AN600" s="14">
        <v>0.209380247745554</v>
      </c>
      <c r="AO600" s="14"/>
      <c r="AP600" s="14">
        <v>6.5046979328247601E-2</v>
      </c>
      <c r="AQ600" s="14">
        <v>6.1569910662703897E-2</v>
      </c>
      <c r="AR600" s="14"/>
      <c r="AS600" s="14">
        <v>5.3730486620020002E-2</v>
      </c>
      <c r="AT600" s="14">
        <v>7.8102229107479298E-2</v>
      </c>
      <c r="AU600" s="14"/>
      <c r="AV600" s="14">
        <v>3.3500865742223697E-2</v>
      </c>
      <c r="AW600" s="14">
        <v>7.3542698471311896E-2</v>
      </c>
      <c r="AX600" s="14"/>
      <c r="AY600" s="14">
        <v>5.8841237037054003E-2</v>
      </c>
      <c r="AZ600" s="14">
        <v>4.8460332335010702E-2</v>
      </c>
      <c r="BA600" s="14"/>
      <c r="BB600" s="14">
        <v>6.8003576263474794E-2</v>
      </c>
      <c r="BC600" s="14">
        <v>3.65365828077907E-2</v>
      </c>
    </row>
    <row r="601" spans="2:55" x14ac:dyDescent="0.35">
      <c r="B601" t="s">
        <v>205</v>
      </c>
      <c r="C601" s="14">
        <v>1.13244974157695E-2</v>
      </c>
      <c r="D601" s="14">
        <v>1.6323325457320299E-2</v>
      </c>
      <c r="E601" s="14">
        <v>6.4766065592780503E-3</v>
      </c>
      <c r="F601" s="14"/>
      <c r="G601" s="14">
        <v>3.2259449014521803E-2</v>
      </c>
      <c r="H601" s="14">
        <v>2.5639508041194899E-3</v>
      </c>
      <c r="I601" s="14">
        <v>7.1297330584996097E-3</v>
      </c>
      <c r="J601" s="14">
        <v>5.3582849911284897E-3</v>
      </c>
      <c r="K601" s="14">
        <v>1.8592500765924998E-2</v>
      </c>
      <c r="L601" s="14">
        <v>8.0286193953339295E-3</v>
      </c>
      <c r="M601" s="14"/>
      <c r="N601" s="14">
        <v>4.0969120315649497E-3</v>
      </c>
      <c r="O601" s="14">
        <v>3.45414381156513E-3</v>
      </c>
      <c r="P601" s="14">
        <v>9.4169160532769705E-3</v>
      </c>
      <c r="Q601" s="14">
        <v>2.90764313133972E-2</v>
      </c>
      <c r="R601" s="14"/>
      <c r="S601" s="14">
        <v>1.1789906083171899E-2</v>
      </c>
      <c r="T601" s="14">
        <v>9.2873380359373894E-3</v>
      </c>
      <c r="U601" s="14">
        <v>1.06603289843841E-2</v>
      </c>
      <c r="V601" s="14">
        <v>1.0363614914375201E-2</v>
      </c>
      <c r="W601" s="14">
        <v>1.5285705481108001E-2</v>
      </c>
      <c r="X601" s="14">
        <v>1.2115795818512701E-2</v>
      </c>
      <c r="Y601" s="14">
        <v>1.4238700943798499E-2</v>
      </c>
      <c r="Z601" s="14">
        <v>9.9931519189914095E-3</v>
      </c>
      <c r="AA601" s="14">
        <v>3.33236334089475E-3</v>
      </c>
      <c r="AB601" s="14">
        <v>0</v>
      </c>
      <c r="AC601" s="14">
        <v>3.2622531865422598E-2</v>
      </c>
      <c r="AD601" s="14">
        <v>3.2516332127941201E-2</v>
      </c>
      <c r="AE601" s="14"/>
      <c r="AF601" s="14">
        <v>5.1769263579416703E-3</v>
      </c>
      <c r="AG601" s="14">
        <v>1.24462832360995E-2</v>
      </c>
      <c r="AH601" s="14">
        <v>5.9446656839950802E-3</v>
      </c>
      <c r="AI601" s="14">
        <v>6.6614237077965502E-3</v>
      </c>
      <c r="AJ601" s="14">
        <v>1.7957883528054198E-2</v>
      </c>
      <c r="AK601" s="14"/>
      <c r="AL601" s="14">
        <v>9.5438076363725498E-3</v>
      </c>
      <c r="AM601" s="14">
        <v>0</v>
      </c>
      <c r="AN601" s="14">
        <v>5.6942640562219399E-2</v>
      </c>
      <c r="AO601" s="14"/>
      <c r="AP601" s="14">
        <v>1.68680061851103E-2</v>
      </c>
      <c r="AQ601" s="14">
        <v>7.0686182743575502E-3</v>
      </c>
      <c r="AR601" s="14"/>
      <c r="AS601" s="14">
        <v>1.2076785256612099E-2</v>
      </c>
      <c r="AT601" s="14">
        <v>8.4892678802851E-3</v>
      </c>
      <c r="AU601" s="14"/>
      <c r="AV601" s="14">
        <v>8.8646449181174203E-3</v>
      </c>
      <c r="AW601" s="14">
        <v>1.2514222879812799E-2</v>
      </c>
      <c r="AX601" s="14"/>
      <c r="AY601" s="14">
        <v>9.6408013531705493E-3</v>
      </c>
      <c r="AZ601" s="14">
        <v>1.01897894843401E-2</v>
      </c>
      <c r="BA601" s="14"/>
      <c r="BB601" s="14">
        <v>8.8693522038659801E-3</v>
      </c>
      <c r="BC601" s="14">
        <v>1.24507689547485E-2</v>
      </c>
    </row>
    <row r="602" spans="2:55" x14ac:dyDescent="0.35">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602" s="14"/>
      <c r="AN602" s="14"/>
      <c r="AO602" s="14"/>
      <c r="AP602" s="14"/>
      <c r="AQ602" s="14"/>
      <c r="AR602" s="14"/>
      <c r="AS602" s="14"/>
      <c r="AT602" s="14"/>
      <c r="AU602" s="14"/>
      <c r="AV602" s="14"/>
      <c r="AW602" s="14"/>
      <c r="AX602" s="14"/>
      <c r="AY602" s="14"/>
      <c r="AZ602" s="14"/>
      <c r="BA602" s="14"/>
      <c r="BB602" s="14"/>
      <c r="BC602" s="14"/>
    </row>
    <row r="603" spans="2:55" x14ac:dyDescent="0.35">
      <c r="B603" s="6" t="s">
        <v>303</v>
      </c>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c r="AM603" s="14"/>
      <c r="AN603" s="14"/>
      <c r="AO603" s="14"/>
      <c r="AP603" s="14"/>
      <c r="AQ603" s="14"/>
      <c r="AR603" s="14"/>
      <c r="AS603" s="14"/>
      <c r="AT603" s="14"/>
      <c r="AU603" s="14"/>
      <c r="AV603" s="14"/>
      <c r="AW603" s="14"/>
      <c r="AX603" s="14"/>
      <c r="AY603" s="14"/>
      <c r="AZ603" s="14"/>
      <c r="BA603" s="14"/>
      <c r="BB603" s="14"/>
      <c r="BC603" s="14"/>
    </row>
    <row r="604" spans="2:55" x14ac:dyDescent="0.35">
      <c r="B604" s="21" t="s">
        <v>82</v>
      </c>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c r="AQ604" s="14"/>
      <c r="AR604" s="14"/>
      <c r="AS604" s="14"/>
      <c r="AT604" s="14"/>
      <c r="AU604" s="14"/>
      <c r="AV604" s="14"/>
      <c r="AW604" s="14"/>
      <c r="AX604" s="14"/>
      <c r="AY604" s="14"/>
      <c r="AZ604" s="14"/>
      <c r="BA604" s="14"/>
      <c r="BB604" s="14"/>
      <c r="BC604" s="14"/>
    </row>
    <row r="605" spans="2:55" x14ac:dyDescent="0.35">
      <c r="B605" t="s">
        <v>157</v>
      </c>
      <c r="C605" s="14">
        <v>0.28862452114299703</v>
      </c>
      <c r="D605" s="14">
        <v>0.245230781520692</v>
      </c>
      <c r="E605" s="14">
        <v>0.33082959563569703</v>
      </c>
      <c r="F605" s="14"/>
      <c r="G605" s="14">
        <v>0.26758544001566797</v>
      </c>
      <c r="H605" s="14">
        <v>0.30480455239823501</v>
      </c>
      <c r="I605" s="14">
        <v>0.30503907609779901</v>
      </c>
      <c r="J605" s="14">
        <v>0.31263622038368</v>
      </c>
      <c r="K605" s="14">
        <v>0.26332350068947602</v>
      </c>
      <c r="L605" s="14">
        <v>0.27339385888983803</v>
      </c>
      <c r="M605" s="14"/>
      <c r="N605" s="14">
        <v>0.27952673527629102</v>
      </c>
      <c r="O605" s="14">
        <v>0.27770999046779499</v>
      </c>
      <c r="P605" s="14">
        <v>0.29652610078901598</v>
      </c>
      <c r="Q605" s="14">
        <v>0.30129537481455998</v>
      </c>
      <c r="R605" s="14"/>
      <c r="S605" s="14">
        <v>0.25406291020713001</v>
      </c>
      <c r="T605" s="14">
        <v>0.32716878362083801</v>
      </c>
      <c r="U605" s="14">
        <v>0.32656102447115798</v>
      </c>
      <c r="V605" s="14">
        <v>0.337633712113666</v>
      </c>
      <c r="W605" s="14">
        <v>0.262930614960659</v>
      </c>
      <c r="X605" s="14">
        <v>0.35410572529798701</v>
      </c>
      <c r="Y605" s="14">
        <v>0.32082479873576503</v>
      </c>
      <c r="Z605" s="14">
        <v>0.25508013633395399</v>
      </c>
      <c r="AA605" s="14">
        <v>0.29149181770718202</v>
      </c>
      <c r="AB605" s="14">
        <v>0.23992292545331001</v>
      </c>
      <c r="AC605" s="14">
        <v>0.266593088027411</v>
      </c>
      <c r="AD605" s="14">
        <v>3.2516332127941201E-2</v>
      </c>
      <c r="AE605" s="14"/>
      <c r="AF605" s="14">
        <v>0.29573478976232198</v>
      </c>
      <c r="AG605" s="14">
        <v>0.341513832474729</v>
      </c>
      <c r="AH605" s="14">
        <v>0.25365200300514201</v>
      </c>
      <c r="AI605" s="14">
        <v>0.27278073887654902</v>
      </c>
      <c r="AJ605" s="14">
        <v>0.270914422556366</v>
      </c>
      <c r="AK605" s="14"/>
      <c r="AL605" s="14">
        <v>0.28883040676734201</v>
      </c>
      <c r="AM605" s="14">
        <v>0.35087201794758499</v>
      </c>
      <c r="AN605" s="14">
        <v>0.17552432627671799</v>
      </c>
      <c r="AO605" s="14"/>
      <c r="AP605" s="14">
        <v>0.277890090988199</v>
      </c>
      <c r="AQ605" s="14">
        <v>0.29583990154819001</v>
      </c>
      <c r="AR605" s="14"/>
      <c r="AS605" s="14">
        <v>0.29175597704580902</v>
      </c>
      <c r="AT605" s="14">
        <v>0.286951206941994</v>
      </c>
      <c r="AU605" s="14"/>
      <c r="AV605" s="14">
        <v>0.29857021574654102</v>
      </c>
      <c r="AW605" s="14">
        <v>0.28793373466744698</v>
      </c>
      <c r="AX605" s="14"/>
      <c r="AY605" s="14">
        <v>0.29749236340956398</v>
      </c>
      <c r="AZ605" s="14">
        <v>0.32365261198293699</v>
      </c>
      <c r="BA605" s="14"/>
      <c r="BB605" s="14">
        <v>0.29362745705611498</v>
      </c>
      <c r="BC605" s="14">
        <v>0.27295059538334898</v>
      </c>
    </row>
    <row r="606" spans="2:55" x14ac:dyDescent="0.35">
      <c r="B606" t="s">
        <v>158</v>
      </c>
      <c r="C606" s="14">
        <v>0.51677079687974004</v>
      </c>
      <c r="D606" s="14">
        <v>0.53007261482268897</v>
      </c>
      <c r="E606" s="14">
        <v>0.50436357858584902</v>
      </c>
      <c r="F606" s="14"/>
      <c r="G606" s="14">
        <v>0.50308869599222605</v>
      </c>
      <c r="H606" s="14">
        <v>0.52900790173602896</v>
      </c>
      <c r="I606" s="14">
        <v>0.49250605323194802</v>
      </c>
      <c r="J606" s="14">
        <v>0.512553951746197</v>
      </c>
      <c r="K606" s="14">
        <v>0.566426513865811</v>
      </c>
      <c r="L606" s="14">
        <v>0.50566522141679504</v>
      </c>
      <c r="M606" s="14"/>
      <c r="N606" s="14">
        <v>0.53097564229560701</v>
      </c>
      <c r="O606" s="14">
        <v>0.51669400935412801</v>
      </c>
      <c r="P606" s="14">
        <v>0.51486795277295705</v>
      </c>
      <c r="Q606" s="14">
        <v>0.50319629757712503</v>
      </c>
      <c r="R606" s="14"/>
      <c r="S606" s="14">
        <v>0.53908326596850997</v>
      </c>
      <c r="T606" s="14">
        <v>0.50434174002255905</v>
      </c>
      <c r="U606" s="14">
        <v>0.47538173838717901</v>
      </c>
      <c r="V606" s="14">
        <v>0.447333079304085</v>
      </c>
      <c r="W606" s="14">
        <v>0.59524501784968697</v>
      </c>
      <c r="X606" s="14">
        <v>0.44070809618403201</v>
      </c>
      <c r="Y606" s="14">
        <v>0.49108900634684499</v>
      </c>
      <c r="Z606" s="14">
        <v>0.61758975273314198</v>
      </c>
      <c r="AA606" s="14">
        <v>0.50984303586668001</v>
      </c>
      <c r="AB606" s="14">
        <v>0.58333069326367404</v>
      </c>
      <c r="AC606" s="14">
        <v>0.51700647044744896</v>
      </c>
      <c r="AD606" s="14">
        <v>0.58785051586750903</v>
      </c>
      <c r="AE606" s="14"/>
      <c r="AF606" s="14">
        <v>0.494766545077376</v>
      </c>
      <c r="AG606" s="14">
        <v>0.49721169124666298</v>
      </c>
      <c r="AH606" s="14">
        <v>0.54473856978378898</v>
      </c>
      <c r="AI606" s="14">
        <v>0.50965078477672698</v>
      </c>
      <c r="AJ606" s="14">
        <v>0.59846489057824803</v>
      </c>
      <c r="AK606" s="14"/>
      <c r="AL606" s="14">
        <v>0.523419667983128</v>
      </c>
      <c r="AM606" s="14">
        <v>0.49002439977457901</v>
      </c>
      <c r="AN606" s="14">
        <v>0.46858327742393302</v>
      </c>
      <c r="AO606" s="14"/>
      <c r="AP606" s="14">
        <v>0.53068965507264998</v>
      </c>
      <c r="AQ606" s="14">
        <v>0.503897871964337</v>
      </c>
      <c r="AR606" s="14"/>
      <c r="AS606" s="14">
        <v>0.53037165831757505</v>
      </c>
      <c r="AT606" s="14">
        <v>0.49787468817042002</v>
      </c>
      <c r="AU606" s="14"/>
      <c r="AV606" s="14">
        <v>0.51150565516177504</v>
      </c>
      <c r="AW606" s="14">
        <v>0.51824714795376103</v>
      </c>
      <c r="AX606" s="14"/>
      <c r="AY606" s="14">
        <v>0.51139433635591203</v>
      </c>
      <c r="AZ606" s="14">
        <v>0.49427173658657197</v>
      </c>
      <c r="BA606" s="14"/>
      <c r="BB606" s="14">
        <v>0.52769184777615796</v>
      </c>
      <c r="BC606" s="14">
        <v>0.51956898554780295</v>
      </c>
    </row>
    <row r="607" spans="2:55" x14ac:dyDescent="0.35">
      <c r="B607" t="s">
        <v>159</v>
      </c>
      <c r="C607" s="14">
        <v>0.14627934764019401</v>
      </c>
      <c r="D607" s="14">
        <v>0.17203164810484201</v>
      </c>
      <c r="E607" s="14">
        <v>0.121563441089684</v>
      </c>
      <c r="F607" s="14"/>
      <c r="G607" s="14">
        <v>0.16362689063340899</v>
      </c>
      <c r="H607" s="14">
        <v>0.14717793500180101</v>
      </c>
      <c r="I607" s="14">
        <v>0.144947219904562</v>
      </c>
      <c r="J607" s="14">
        <v>0.13645658008506101</v>
      </c>
      <c r="K607" s="14">
        <v>0.121360682696652</v>
      </c>
      <c r="L607" s="14">
        <v>0.15985294417700599</v>
      </c>
      <c r="M607" s="14"/>
      <c r="N607" s="14">
        <v>0.15321714994913699</v>
      </c>
      <c r="O607" s="14">
        <v>0.169033978813347</v>
      </c>
      <c r="P607" s="14">
        <v>0.133531900148051</v>
      </c>
      <c r="Q607" s="14">
        <v>0.12749523317652101</v>
      </c>
      <c r="R607" s="14"/>
      <c r="S607" s="14">
        <v>0.16706988262018399</v>
      </c>
      <c r="T607" s="14">
        <v>0.13828011549934999</v>
      </c>
      <c r="U607" s="14">
        <v>0.123030276033571</v>
      </c>
      <c r="V607" s="14">
        <v>0.18323614766787399</v>
      </c>
      <c r="W607" s="14">
        <v>9.2382129355510906E-2</v>
      </c>
      <c r="X607" s="14">
        <v>0.138870419288356</v>
      </c>
      <c r="Y607" s="14">
        <v>0.12622711780857601</v>
      </c>
      <c r="Z607" s="14">
        <v>0.117276178267031</v>
      </c>
      <c r="AA607" s="14">
        <v>0.15892011513968199</v>
      </c>
      <c r="AB607" s="14">
        <v>0.139712221612244</v>
      </c>
      <c r="AC607" s="14">
        <v>0.18131905072961901</v>
      </c>
      <c r="AD607" s="14">
        <v>0.18969786534244401</v>
      </c>
      <c r="AE607" s="14"/>
      <c r="AF607" s="14">
        <v>0.17688876395185801</v>
      </c>
      <c r="AG607" s="14">
        <v>0.127580469934618</v>
      </c>
      <c r="AH607" s="14">
        <v>0.15221715373783701</v>
      </c>
      <c r="AI607" s="14">
        <v>0.160580092988306</v>
      </c>
      <c r="AJ607" s="14">
        <v>9.2619904560453298E-2</v>
      </c>
      <c r="AK607" s="14"/>
      <c r="AL607" s="14">
        <v>0.14475386599376899</v>
      </c>
      <c r="AM607" s="14">
        <v>0.123440694755622</v>
      </c>
      <c r="AN607" s="14">
        <v>0.208604825089648</v>
      </c>
      <c r="AO607" s="14"/>
      <c r="AP607" s="14">
        <v>0.136110369527149</v>
      </c>
      <c r="AQ607" s="14">
        <v>0.158011653903322</v>
      </c>
      <c r="AR607" s="14"/>
      <c r="AS607" s="14">
        <v>0.139331241922098</v>
      </c>
      <c r="AT607" s="14">
        <v>0.153890496495208</v>
      </c>
      <c r="AU607" s="14"/>
      <c r="AV607" s="14">
        <v>0.14875236649807799</v>
      </c>
      <c r="AW607" s="14">
        <v>0.14432075484579099</v>
      </c>
      <c r="AX607" s="14"/>
      <c r="AY607" s="14">
        <v>0.14553134087265701</v>
      </c>
      <c r="AZ607" s="14">
        <v>0.14749384729350001</v>
      </c>
      <c r="BA607" s="14"/>
      <c r="BB607" s="14">
        <v>0.13294224983854899</v>
      </c>
      <c r="BC607" s="14">
        <v>0.14620845716252601</v>
      </c>
    </row>
    <row r="608" spans="2:55" x14ac:dyDescent="0.35">
      <c r="B608" t="s">
        <v>160</v>
      </c>
      <c r="C608" s="14">
        <v>3.6345825275995898E-2</v>
      </c>
      <c r="D608" s="14">
        <v>4.1602328281015698E-2</v>
      </c>
      <c r="E608" s="14">
        <v>3.0333308289716799E-2</v>
      </c>
      <c r="F608" s="14"/>
      <c r="G608" s="14">
        <v>3.9145844312491303E-2</v>
      </c>
      <c r="H608" s="14">
        <v>1.9009610863934899E-2</v>
      </c>
      <c r="I608" s="14">
        <v>4.8060435550778401E-2</v>
      </c>
      <c r="J608" s="14">
        <v>3.29491295950168E-2</v>
      </c>
      <c r="K608" s="14">
        <v>2.7241773580645098E-2</v>
      </c>
      <c r="L608" s="14">
        <v>4.8025598056522602E-2</v>
      </c>
      <c r="M608" s="14"/>
      <c r="N608" s="14">
        <v>3.1783933806831297E-2</v>
      </c>
      <c r="O608" s="14">
        <v>3.24779973790634E-2</v>
      </c>
      <c r="P608" s="14">
        <v>3.4775692833245803E-2</v>
      </c>
      <c r="Q608" s="14">
        <v>4.69608608597962E-2</v>
      </c>
      <c r="R608" s="14"/>
      <c r="S608" s="14">
        <v>3.0094750426431401E-2</v>
      </c>
      <c r="T608" s="14">
        <v>1.8007514463139199E-2</v>
      </c>
      <c r="U608" s="14">
        <v>5.0386475943244399E-2</v>
      </c>
      <c r="V608" s="14">
        <v>2.7460379584618499E-2</v>
      </c>
      <c r="W608" s="14">
        <v>4.0481428222042801E-2</v>
      </c>
      <c r="X608" s="14">
        <v>5.5664216967730197E-2</v>
      </c>
      <c r="Y608" s="14">
        <v>4.7620376165015202E-2</v>
      </c>
      <c r="Z608" s="14">
        <v>1.0053932665872499E-2</v>
      </c>
      <c r="AA608" s="14">
        <v>3.1882151532984897E-2</v>
      </c>
      <c r="AB608" s="14">
        <v>2.8084094558316699E-2</v>
      </c>
      <c r="AC608" s="14">
        <v>9.1072400065657696E-3</v>
      </c>
      <c r="AD608" s="14">
        <v>0.15741895453416399</v>
      </c>
      <c r="AE608" s="14"/>
      <c r="AF608" s="14">
        <v>2.2493438755277002E-2</v>
      </c>
      <c r="AG608" s="14">
        <v>2.5397678575300401E-2</v>
      </c>
      <c r="AH608" s="14">
        <v>4.9392273473232398E-2</v>
      </c>
      <c r="AI608" s="14">
        <v>3.5318619298654499E-2</v>
      </c>
      <c r="AJ608" s="14">
        <v>3.8000782304931799E-2</v>
      </c>
      <c r="AK608" s="14"/>
      <c r="AL608" s="14">
        <v>3.09774766386571E-2</v>
      </c>
      <c r="AM608" s="14">
        <v>3.5662887522213603E-2</v>
      </c>
      <c r="AN608" s="14">
        <v>0.11467246749884299</v>
      </c>
      <c r="AO608" s="14"/>
      <c r="AP608" s="14">
        <v>3.73597396126076E-2</v>
      </c>
      <c r="AQ608" s="14">
        <v>3.5569511880665101E-2</v>
      </c>
      <c r="AR608" s="14"/>
      <c r="AS608" s="14">
        <v>2.8712841723216701E-2</v>
      </c>
      <c r="AT608" s="14">
        <v>4.8790764040610397E-2</v>
      </c>
      <c r="AU608" s="14"/>
      <c r="AV608" s="14">
        <v>3.7164859975942398E-2</v>
      </c>
      <c r="AW608" s="14">
        <v>3.5931670443327103E-2</v>
      </c>
      <c r="AX608" s="14"/>
      <c r="AY608" s="14">
        <v>3.6490983165199997E-2</v>
      </c>
      <c r="AZ608" s="14">
        <v>2.3492577856605901E-2</v>
      </c>
      <c r="BA608" s="14"/>
      <c r="BB608" s="14">
        <v>3.4694745810877399E-2</v>
      </c>
      <c r="BC608" s="14">
        <v>5.2837207194285897E-2</v>
      </c>
    </row>
    <row r="609" spans="2:55" x14ac:dyDescent="0.35">
      <c r="B609" t="s">
        <v>205</v>
      </c>
      <c r="C609" s="14">
        <v>1.19795090610733E-2</v>
      </c>
      <c r="D609" s="14">
        <v>1.1062627270761601E-2</v>
      </c>
      <c r="E609" s="14">
        <v>1.2910076399053101E-2</v>
      </c>
      <c r="F609" s="14"/>
      <c r="G609" s="14">
        <v>2.6553129046205801E-2</v>
      </c>
      <c r="H609" s="14">
        <v>0</v>
      </c>
      <c r="I609" s="14">
        <v>9.4472152149118801E-3</v>
      </c>
      <c r="J609" s="14">
        <v>5.4041181900464103E-3</v>
      </c>
      <c r="K609" s="14">
        <v>2.1647529167416201E-2</v>
      </c>
      <c r="L609" s="14">
        <v>1.30623774598381E-2</v>
      </c>
      <c r="M609" s="14"/>
      <c r="N609" s="14">
        <v>4.4965386721345802E-3</v>
      </c>
      <c r="O609" s="14">
        <v>4.0840239856670896E-3</v>
      </c>
      <c r="P609" s="14">
        <v>2.0298353456730801E-2</v>
      </c>
      <c r="Q609" s="14">
        <v>2.1052233571997599E-2</v>
      </c>
      <c r="R609" s="14"/>
      <c r="S609" s="14">
        <v>9.6891907777449608E-3</v>
      </c>
      <c r="T609" s="14">
        <v>1.22018463941134E-2</v>
      </c>
      <c r="U609" s="14">
        <v>2.4640485164847199E-2</v>
      </c>
      <c r="V609" s="14">
        <v>4.3366813297562E-3</v>
      </c>
      <c r="W609" s="14">
        <v>8.9608096121008406E-3</v>
      </c>
      <c r="X609" s="14">
        <v>1.06515422618952E-2</v>
      </c>
      <c r="Y609" s="14">
        <v>1.4238700943798499E-2</v>
      </c>
      <c r="Z609" s="14">
        <v>0</v>
      </c>
      <c r="AA609" s="14">
        <v>7.8628797534713891E-3</v>
      </c>
      <c r="AB609" s="14">
        <v>8.9500651124555398E-3</v>
      </c>
      <c r="AC609" s="14">
        <v>2.5974150788955899E-2</v>
      </c>
      <c r="AD609" s="14">
        <v>3.2516332127941201E-2</v>
      </c>
      <c r="AE609" s="14"/>
      <c r="AF609" s="14">
        <v>1.0116462453167101E-2</v>
      </c>
      <c r="AG609" s="14">
        <v>8.2963277686889502E-3</v>
      </c>
      <c r="AH609" s="14">
        <v>0</v>
      </c>
      <c r="AI609" s="14">
        <v>2.1669764059763199E-2</v>
      </c>
      <c r="AJ609" s="14">
        <v>0</v>
      </c>
      <c r="AK609" s="14"/>
      <c r="AL609" s="14">
        <v>1.2018582617103901E-2</v>
      </c>
      <c r="AM609" s="14">
        <v>0</v>
      </c>
      <c r="AN609" s="14">
        <v>3.2615103710857803E-2</v>
      </c>
      <c r="AO609" s="14"/>
      <c r="AP609" s="14">
        <v>1.7950144799394399E-2</v>
      </c>
      <c r="AQ609" s="14">
        <v>6.6810607034852101E-3</v>
      </c>
      <c r="AR609" s="14"/>
      <c r="AS609" s="14">
        <v>9.8282809913017403E-3</v>
      </c>
      <c r="AT609" s="14">
        <v>1.2492844351768E-2</v>
      </c>
      <c r="AU609" s="14"/>
      <c r="AV609" s="14">
        <v>4.0069026176637896E-3</v>
      </c>
      <c r="AW609" s="14">
        <v>1.3566692089673101E-2</v>
      </c>
      <c r="AX609" s="14"/>
      <c r="AY609" s="14">
        <v>9.0909761966670704E-3</v>
      </c>
      <c r="AZ609" s="14">
        <v>1.10892262803858E-2</v>
      </c>
      <c r="BA609" s="14"/>
      <c r="BB609" s="14">
        <v>1.1043699518300599E-2</v>
      </c>
      <c r="BC609" s="14">
        <v>8.4347547120357004E-3</v>
      </c>
    </row>
    <row r="610" spans="2:55" x14ac:dyDescent="0.35">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4"/>
      <c r="AV610" s="14"/>
      <c r="AW610" s="14"/>
      <c r="AX610" s="14"/>
      <c r="AY610" s="14"/>
      <c r="AZ610" s="14"/>
      <c r="BA610" s="14"/>
      <c r="BB610" s="14"/>
      <c r="BC610" s="14"/>
    </row>
    <row r="611" spans="2:55" x14ac:dyDescent="0.35">
      <c r="B611" s="6" t="s">
        <v>304</v>
      </c>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c r="AM611" s="14"/>
      <c r="AN611" s="14"/>
      <c r="AO611" s="14"/>
      <c r="AP611" s="14"/>
      <c r="AQ611" s="14"/>
      <c r="AR611" s="14"/>
      <c r="AS611" s="14"/>
      <c r="AT611" s="14"/>
      <c r="AU611" s="14"/>
      <c r="AV611" s="14"/>
      <c r="AW611" s="14"/>
      <c r="AX611" s="14"/>
      <c r="AY611" s="14"/>
      <c r="AZ611" s="14"/>
      <c r="BA611" s="14"/>
      <c r="BB611" s="14"/>
      <c r="BC611" s="14"/>
    </row>
    <row r="612" spans="2:55" x14ac:dyDescent="0.35">
      <c r="B612" s="21" t="s">
        <v>82</v>
      </c>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c r="AM612" s="14"/>
      <c r="AN612" s="14"/>
      <c r="AO612" s="14"/>
      <c r="AP612" s="14"/>
      <c r="AQ612" s="14"/>
      <c r="AR612" s="14"/>
      <c r="AS612" s="14"/>
      <c r="AT612" s="14"/>
      <c r="AU612" s="14"/>
      <c r="AV612" s="14"/>
      <c r="AW612" s="14"/>
      <c r="AX612" s="14"/>
      <c r="AY612" s="14"/>
      <c r="AZ612" s="14"/>
      <c r="BA612" s="14"/>
      <c r="BB612" s="14"/>
      <c r="BC612" s="14"/>
    </row>
    <row r="613" spans="2:55" x14ac:dyDescent="0.35">
      <c r="B613" t="s">
        <v>157</v>
      </c>
      <c r="C613" s="14">
        <v>0.45989938981925299</v>
      </c>
      <c r="D613" s="14">
        <v>0.423456487084658</v>
      </c>
      <c r="E613" s="14">
        <v>0.49589916464260603</v>
      </c>
      <c r="F613" s="14"/>
      <c r="G613" s="14">
        <v>0.38146745318105202</v>
      </c>
      <c r="H613" s="14">
        <v>0.424860834963462</v>
      </c>
      <c r="I613" s="14">
        <v>0.40674030006384798</v>
      </c>
      <c r="J613" s="14">
        <v>0.504179069336117</v>
      </c>
      <c r="K613" s="14">
        <v>0.51981965943793895</v>
      </c>
      <c r="L613" s="14">
        <v>0.50751548411370795</v>
      </c>
      <c r="M613" s="14"/>
      <c r="N613" s="14">
        <v>0.427649524187177</v>
      </c>
      <c r="O613" s="14">
        <v>0.47296864993384602</v>
      </c>
      <c r="P613" s="14">
        <v>0.472949301655535</v>
      </c>
      <c r="Q613" s="14">
        <v>0.46733272605558301</v>
      </c>
      <c r="R613" s="14"/>
      <c r="S613" s="14">
        <v>0.423086608564606</v>
      </c>
      <c r="T613" s="14">
        <v>0.49245481900451699</v>
      </c>
      <c r="U613" s="14">
        <v>0.39144261430139998</v>
      </c>
      <c r="V613" s="14">
        <v>0.44714605486217501</v>
      </c>
      <c r="W613" s="14">
        <v>0.50149004425006205</v>
      </c>
      <c r="X613" s="14">
        <v>0.45556183415802598</v>
      </c>
      <c r="Y613" s="14">
        <v>0.547418068316882</v>
      </c>
      <c r="Z613" s="14">
        <v>0.40482221095547399</v>
      </c>
      <c r="AA613" s="14">
        <v>0.48073459718641198</v>
      </c>
      <c r="AB613" s="14">
        <v>0.445068497605424</v>
      </c>
      <c r="AC613" s="14">
        <v>0.44509554639187299</v>
      </c>
      <c r="AD613" s="14">
        <v>0.46031464833881103</v>
      </c>
      <c r="AE613" s="14"/>
      <c r="AF613" s="14">
        <v>0.49458386336666998</v>
      </c>
      <c r="AG613" s="14">
        <v>0.480020473107581</v>
      </c>
      <c r="AH613" s="14">
        <v>0.384580693148942</v>
      </c>
      <c r="AI613" s="14">
        <v>0.49934191405321599</v>
      </c>
      <c r="AJ613" s="14">
        <v>0.41765145333758702</v>
      </c>
      <c r="AK613" s="14"/>
      <c r="AL613" s="14">
        <v>0.46137238256095697</v>
      </c>
      <c r="AM613" s="14">
        <v>0.478021814155487</v>
      </c>
      <c r="AN613" s="14">
        <v>0.40667296936348801</v>
      </c>
      <c r="AO613" s="14"/>
      <c r="AP613" s="14">
        <v>0.392210713092076</v>
      </c>
      <c r="AQ613" s="14">
        <v>0.52104895595391998</v>
      </c>
      <c r="AR613" s="14"/>
      <c r="AS613" s="14">
        <v>0.41861278033403898</v>
      </c>
      <c r="AT613" s="14">
        <v>0.51744086885726104</v>
      </c>
      <c r="AU613" s="14"/>
      <c r="AV613" s="14">
        <v>0.43397199558079802</v>
      </c>
      <c r="AW613" s="14">
        <v>0.47145467537170199</v>
      </c>
      <c r="AX613" s="14"/>
      <c r="AY613" s="14">
        <v>0.45024402454145601</v>
      </c>
      <c r="AZ613" s="14">
        <v>0.61584275290899604</v>
      </c>
      <c r="BA613" s="14"/>
      <c r="BB613" s="14">
        <v>0.45259774921363699</v>
      </c>
      <c r="BC613" s="14">
        <v>0.54411969731795495</v>
      </c>
    </row>
    <row r="614" spans="2:55" x14ac:dyDescent="0.35">
      <c r="B614" t="s">
        <v>158</v>
      </c>
      <c r="C614" s="14">
        <v>0.343640412057103</v>
      </c>
      <c r="D614" s="14">
        <v>0.36841991839680199</v>
      </c>
      <c r="E614" s="14">
        <v>0.319468615230874</v>
      </c>
      <c r="F614" s="14"/>
      <c r="G614" s="14">
        <v>0.38168707313954198</v>
      </c>
      <c r="H614" s="14">
        <v>0.41192283080938802</v>
      </c>
      <c r="I614" s="14">
        <v>0.41035345404517298</v>
      </c>
      <c r="J614" s="14">
        <v>0.32139062091808701</v>
      </c>
      <c r="K614" s="14">
        <v>0.29667056817145199</v>
      </c>
      <c r="L614" s="14">
        <v>0.25790822718426298</v>
      </c>
      <c r="M614" s="14"/>
      <c r="N614" s="14">
        <v>0.34920978369990702</v>
      </c>
      <c r="O614" s="14">
        <v>0.32843241456518102</v>
      </c>
      <c r="P614" s="14">
        <v>0.355304300581683</v>
      </c>
      <c r="Q614" s="14">
        <v>0.34395404864885099</v>
      </c>
      <c r="R614" s="14"/>
      <c r="S614" s="14">
        <v>0.39198698961815098</v>
      </c>
      <c r="T614" s="14">
        <v>0.325458293785862</v>
      </c>
      <c r="U614" s="14">
        <v>0.33364294015621199</v>
      </c>
      <c r="V614" s="14">
        <v>0.36439829825979397</v>
      </c>
      <c r="W614" s="14">
        <v>0.34328947529657</v>
      </c>
      <c r="X614" s="14">
        <v>0.32051451900567302</v>
      </c>
      <c r="Y614" s="14">
        <v>0.29376368501901101</v>
      </c>
      <c r="Z614" s="14">
        <v>0.39250470723069503</v>
      </c>
      <c r="AA614" s="14">
        <v>0.34718070790759697</v>
      </c>
      <c r="AB614" s="14">
        <v>0.32824933218978097</v>
      </c>
      <c r="AC614" s="14">
        <v>0.30053718061571</v>
      </c>
      <c r="AD614" s="14">
        <v>0.40343678073702299</v>
      </c>
      <c r="AE614" s="14"/>
      <c r="AF614" s="14">
        <v>0.31725007854356102</v>
      </c>
      <c r="AG614" s="14">
        <v>0.326757951303141</v>
      </c>
      <c r="AH614" s="14">
        <v>0.359088490433565</v>
      </c>
      <c r="AI614" s="14">
        <v>0.33191432346456101</v>
      </c>
      <c r="AJ614" s="14">
        <v>0.440013666752817</v>
      </c>
      <c r="AK614" s="14"/>
      <c r="AL614" s="14">
        <v>0.33736869896775201</v>
      </c>
      <c r="AM614" s="14">
        <v>0.379412677570101</v>
      </c>
      <c r="AN614" s="14">
        <v>0.37043928250610603</v>
      </c>
      <c r="AO614" s="14"/>
      <c r="AP614" s="14">
        <v>0.37063865358278603</v>
      </c>
      <c r="AQ614" s="14">
        <v>0.31954703290539999</v>
      </c>
      <c r="AR614" s="14"/>
      <c r="AS614" s="14">
        <v>0.38333816751637401</v>
      </c>
      <c r="AT614" s="14">
        <v>0.285118391995068</v>
      </c>
      <c r="AU614" s="14"/>
      <c r="AV614" s="14">
        <v>0.40169092074194701</v>
      </c>
      <c r="AW614" s="14">
        <v>0.32407612537619801</v>
      </c>
      <c r="AX614" s="14"/>
      <c r="AY614" s="14">
        <v>0.35304231779397399</v>
      </c>
      <c r="AZ614" s="14">
        <v>0.219757825412986</v>
      </c>
      <c r="BA614" s="14"/>
      <c r="BB614" s="14">
        <v>0.351042173346377</v>
      </c>
      <c r="BC614" s="14">
        <v>0.26491644820073101</v>
      </c>
    </row>
    <row r="615" spans="2:55" x14ac:dyDescent="0.35">
      <c r="B615" t="s">
        <v>159</v>
      </c>
      <c r="C615" s="14">
        <v>0.139364479977126</v>
      </c>
      <c r="D615" s="14">
        <v>0.14754682276688899</v>
      </c>
      <c r="E615" s="14">
        <v>0.131784809928057</v>
      </c>
      <c r="F615" s="14"/>
      <c r="G615" s="14">
        <v>0.159931400236209</v>
      </c>
      <c r="H615" s="14">
        <v>0.12759569246522801</v>
      </c>
      <c r="I615" s="14">
        <v>0.126618335473177</v>
      </c>
      <c r="J615" s="14">
        <v>0.12830832329174499</v>
      </c>
      <c r="K615" s="14">
        <v>0.128211725258329</v>
      </c>
      <c r="L615" s="14">
        <v>0.16222901952098301</v>
      </c>
      <c r="M615" s="14"/>
      <c r="N615" s="14">
        <v>0.16453879786897299</v>
      </c>
      <c r="O615" s="14">
        <v>0.137558113356511</v>
      </c>
      <c r="P615" s="14">
        <v>0.12255414003651301</v>
      </c>
      <c r="Q615" s="14">
        <v>0.12994639508839401</v>
      </c>
      <c r="R615" s="14"/>
      <c r="S615" s="14">
        <v>0.13864334710419501</v>
      </c>
      <c r="T615" s="14">
        <v>0.118250950068212</v>
      </c>
      <c r="U615" s="14">
        <v>0.17372309155997401</v>
      </c>
      <c r="V615" s="14">
        <v>0.143588714340601</v>
      </c>
      <c r="W615" s="14">
        <v>9.8695885480256096E-2</v>
      </c>
      <c r="X615" s="14">
        <v>0.147333128266085</v>
      </c>
      <c r="Y615" s="14">
        <v>0.12996085510989</v>
      </c>
      <c r="Z615" s="14">
        <v>0.14796551310991199</v>
      </c>
      <c r="AA615" s="14">
        <v>0.130352169532479</v>
      </c>
      <c r="AB615" s="14">
        <v>0.155116702124665</v>
      </c>
      <c r="AC615" s="14">
        <v>0.177837611162144</v>
      </c>
      <c r="AD615" s="14">
        <v>0.13624857092416501</v>
      </c>
      <c r="AE615" s="14"/>
      <c r="AF615" s="14">
        <v>0.151010759055801</v>
      </c>
      <c r="AG615" s="14">
        <v>0.131906704582579</v>
      </c>
      <c r="AH615" s="14">
        <v>0.15982035756749299</v>
      </c>
      <c r="AI615" s="14">
        <v>0.114471867754024</v>
      </c>
      <c r="AJ615" s="14">
        <v>0.10352404002913899</v>
      </c>
      <c r="AK615" s="14"/>
      <c r="AL615" s="14">
        <v>0.14208902992283401</v>
      </c>
      <c r="AM615" s="14">
        <v>0.114712734540415</v>
      </c>
      <c r="AN615" s="14">
        <v>0.14384488648589699</v>
      </c>
      <c r="AO615" s="14"/>
      <c r="AP615" s="14">
        <v>0.15590426265916901</v>
      </c>
      <c r="AQ615" s="14">
        <v>0.121642390898101</v>
      </c>
      <c r="AR615" s="14"/>
      <c r="AS615" s="14">
        <v>0.14025370125575601</v>
      </c>
      <c r="AT615" s="14">
        <v>0.138302054934869</v>
      </c>
      <c r="AU615" s="14"/>
      <c r="AV615" s="14">
        <v>0.121403316168865</v>
      </c>
      <c r="AW615" s="14">
        <v>0.142231235618207</v>
      </c>
      <c r="AX615" s="14"/>
      <c r="AY615" s="14">
        <v>0.14310707968314801</v>
      </c>
      <c r="AZ615" s="14">
        <v>0.134398328670635</v>
      </c>
      <c r="BA615" s="14"/>
      <c r="BB615" s="14">
        <v>0.139422524983385</v>
      </c>
      <c r="BC615" s="14">
        <v>0.124504010491372</v>
      </c>
    </row>
    <row r="616" spans="2:55" x14ac:dyDescent="0.35">
      <c r="B616" t="s">
        <v>160</v>
      </c>
      <c r="C616" s="14">
        <v>4.5119265210049199E-2</v>
      </c>
      <c r="D616" s="14">
        <v>4.65120456661334E-2</v>
      </c>
      <c r="E616" s="14">
        <v>4.2874851319335897E-2</v>
      </c>
      <c r="F616" s="14"/>
      <c r="G616" s="14">
        <v>4.6799535903749301E-2</v>
      </c>
      <c r="H616" s="14">
        <v>2.9828132026909801E-2</v>
      </c>
      <c r="I616" s="14">
        <v>4.0911015641269997E-2</v>
      </c>
      <c r="J616" s="14">
        <v>3.6382578835709299E-2</v>
      </c>
      <c r="K616" s="14">
        <v>4.3572500154894903E-2</v>
      </c>
      <c r="L616" s="14">
        <v>6.8092140802816503E-2</v>
      </c>
      <c r="M616" s="14"/>
      <c r="N616" s="14">
        <v>5.2114514297889998E-2</v>
      </c>
      <c r="O616" s="14">
        <v>4.4992513735350202E-2</v>
      </c>
      <c r="P616" s="14">
        <v>3.6108850135978102E-2</v>
      </c>
      <c r="Q616" s="14">
        <v>4.5976027218299201E-2</v>
      </c>
      <c r="R616" s="14"/>
      <c r="S616" s="14">
        <v>3.1194842087014198E-2</v>
      </c>
      <c r="T616" s="14">
        <v>5.3316313733150503E-2</v>
      </c>
      <c r="U616" s="14">
        <v>7.9611506384866901E-2</v>
      </c>
      <c r="V616" s="14">
        <v>3.9776402611815101E-2</v>
      </c>
      <c r="W616" s="14">
        <v>3.96776578618925E-2</v>
      </c>
      <c r="X616" s="14">
        <v>6.1495539860821499E-2</v>
      </c>
      <c r="Y616" s="14">
        <v>2.2324693326427902E-2</v>
      </c>
      <c r="Z616" s="14">
        <v>5.4707568703918803E-2</v>
      </c>
      <c r="AA616" s="14">
        <v>3.41123151510433E-2</v>
      </c>
      <c r="AB616" s="14">
        <v>5.5601426325259398E-2</v>
      </c>
      <c r="AC616" s="14">
        <v>5.6875127017766799E-2</v>
      </c>
      <c r="AD616" s="14">
        <v>0</v>
      </c>
      <c r="AE616" s="14"/>
      <c r="AF616" s="14">
        <v>3.4862276236756397E-2</v>
      </c>
      <c r="AG616" s="14">
        <v>4.6447748589354299E-2</v>
      </c>
      <c r="AH616" s="14">
        <v>8.1439898579277206E-2</v>
      </c>
      <c r="AI616" s="14">
        <v>4.1734874865161302E-2</v>
      </c>
      <c r="AJ616" s="14">
        <v>3.8810839880456999E-2</v>
      </c>
      <c r="AK616" s="14"/>
      <c r="AL616" s="14">
        <v>4.7211208843279902E-2</v>
      </c>
      <c r="AM616" s="14">
        <v>2.3202829056206201E-2</v>
      </c>
      <c r="AN616" s="14">
        <v>5.3847348007840898E-2</v>
      </c>
      <c r="AO616" s="14"/>
      <c r="AP616" s="14">
        <v>6.2599087827906894E-2</v>
      </c>
      <c r="AQ616" s="14">
        <v>3.1981833799884798E-2</v>
      </c>
      <c r="AR616" s="14"/>
      <c r="AS616" s="14">
        <v>4.4641240387266801E-2</v>
      </c>
      <c r="AT616" s="14">
        <v>4.9101319624183702E-2</v>
      </c>
      <c r="AU616" s="14"/>
      <c r="AV616" s="14">
        <v>3.4280060692790597E-2</v>
      </c>
      <c r="AW616" s="14">
        <v>4.9621867173058401E-2</v>
      </c>
      <c r="AX616" s="14"/>
      <c r="AY616" s="14">
        <v>4.1539708247422702E-2</v>
      </c>
      <c r="AZ616" s="14">
        <v>1.47543641045334E-2</v>
      </c>
      <c r="BA616" s="14"/>
      <c r="BB616" s="14">
        <v>4.3923756464998701E-2</v>
      </c>
      <c r="BC616" s="14">
        <v>5.7818096822643501E-2</v>
      </c>
    </row>
    <row r="617" spans="2:55" x14ac:dyDescent="0.35">
      <c r="B617" t="s">
        <v>205</v>
      </c>
      <c r="C617" s="14">
        <v>1.1976452936468601E-2</v>
      </c>
      <c r="D617" s="14">
        <v>1.4064726085517801E-2</v>
      </c>
      <c r="E617" s="14">
        <v>9.9725588791276503E-3</v>
      </c>
      <c r="F617" s="14"/>
      <c r="G617" s="14">
        <v>3.01145375394474E-2</v>
      </c>
      <c r="H617" s="14">
        <v>5.7925097350118304E-3</v>
      </c>
      <c r="I617" s="14">
        <v>1.5376894776532601E-2</v>
      </c>
      <c r="J617" s="14">
        <v>9.7394076183407695E-3</v>
      </c>
      <c r="K617" s="14">
        <v>1.1725546977385599E-2</v>
      </c>
      <c r="L617" s="14">
        <v>4.2551283782291801E-3</v>
      </c>
      <c r="M617" s="14"/>
      <c r="N617" s="14">
        <v>6.4873799460535104E-3</v>
      </c>
      <c r="O617" s="14">
        <v>1.6048308409111599E-2</v>
      </c>
      <c r="P617" s="14">
        <v>1.3083407590290501E-2</v>
      </c>
      <c r="Q617" s="14">
        <v>1.2790802988873501E-2</v>
      </c>
      <c r="R617" s="14"/>
      <c r="S617" s="14">
        <v>1.50882126260328E-2</v>
      </c>
      <c r="T617" s="14">
        <v>1.05196234082582E-2</v>
      </c>
      <c r="U617" s="14">
        <v>2.1579847597547198E-2</v>
      </c>
      <c r="V617" s="14">
        <v>5.0905299256149301E-3</v>
      </c>
      <c r="W617" s="14">
        <v>1.68469371112193E-2</v>
      </c>
      <c r="X617" s="14">
        <v>1.5094978709394699E-2</v>
      </c>
      <c r="Y617" s="14">
        <v>6.5326982277890697E-3</v>
      </c>
      <c r="Z617" s="14">
        <v>0</v>
      </c>
      <c r="AA617" s="14">
        <v>7.6202102224686196E-3</v>
      </c>
      <c r="AB617" s="14">
        <v>1.5964041754871799E-2</v>
      </c>
      <c r="AC617" s="14">
        <v>1.9654534812505901E-2</v>
      </c>
      <c r="AD617" s="14">
        <v>0</v>
      </c>
      <c r="AE617" s="14"/>
      <c r="AF617" s="14">
        <v>2.2930227972118998E-3</v>
      </c>
      <c r="AG617" s="14">
        <v>1.4867122417344799E-2</v>
      </c>
      <c r="AH617" s="14">
        <v>1.50705602707225E-2</v>
      </c>
      <c r="AI617" s="14">
        <v>1.25370198630382E-2</v>
      </c>
      <c r="AJ617" s="14">
        <v>0</v>
      </c>
      <c r="AK617" s="14"/>
      <c r="AL617" s="14">
        <v>1.19586797051768E-2</v>
      </c>
      <c r="AM617" s="14">
        <v>4.6499446777901196E-3</v>
      </c>
      <c r="AN617" s="14">
        <v>2.5195513636667301E-2</v>
      </c>
      <c r="AO617" s="14"/>
      <c r="AP617" s="14">
        <v>1.86472828380615E-2</v>
      </c>
      <c r="AQ617" s="14">
        <v>5.7797864426945202E-3</v>
      </c>
      <c r="AR617" s="14"/>
      <c r="AS617" s="14">
        <v>1.31541105065649E-2</v>
      </c>
      <c r="AT617" s="14">
        <v>1.00373645886183E-2</v>
      </c>
      <c r="AU617" s="14"/>
      <c r="AV617" s="14">
        <v>8.6537068155999302E-3</v>
      </c>
      <c r="AW617" s="14">
        <v>1.2616096460834701E-2</v>
      </c>
      <c r="AX617" s="14"/>
      <c r="AY617" s="14">
        <v>1.20668697339999E-2</v>
      </c>
      <c r="AZ617" s="14">
        <v>1.5246728902849701E-2</v>
      </c>
      <c r="BA617" s="14"/>
      <c r="BB617" s="14">
        <v>1.3013795991601299E-2</v>
      </c>
      <c r="BC617" s="14">
        <v>8.6417471672996394E-3</v>
      </c>
    </row>
    <row r="618" spans="2:55" x14ac:dyDescent="0.35">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c r="AM618" s="14"/>
      <c r="AN618" s="14"/>
      <c r="AO618" s="14"/>
      <c r="AP618" s="14"/>
      <c r="AQ618" s="14"/>
      <c r="AR618" s="14"/>
      <c r="AS618" s="14"/>
      <c r="AT618" s="14"/>
      <c r="AU618" s="14"/>
      <c r="AV618" s="14"/>
      <c r="AW618" s="14"/>
      <c r="AX618" s="14"/>
      <c r="AY618" s="14"/>
      <c r="AZ618" s="14"/>
      <c r="BA618" s="14"/>
      <c r="BB618" s="14"/>
      <c r="BC618" s="14"/>
    </row>
    <row r="619" spans="2:55" x14ac:dyDescent="0.35">
      <c r="B619" s="6" t="s">
        <v>305</v>
      </c>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c r="AD619" s="14"/>
      <c r="AE619" s="14"/>
      <c r="AF619" s="14"/>
      <c r="AG619" s="14"/>
      <c r="AH619" s="14"/>
      <c r="AI619" s="14"/>
      <c r="AJ619" s="14"/>
      <c r="AK619" s="14"/>
      <c r="AL619" s="14"/>
      <c r="AM619" s="14"/>
      <c r="AN619" s="14"/>
      <c r="AO619" s="14"/>
      <c r="AP619" s="14"/>
      <c r="AQ619" s="14"/>
      <c r="AR619" s="14"/>
      <c r="AS619" s="14"/>
      <c r="AT619" s="14"/>
      <c r="AU619" s="14"/>
      <c r="AV619" s="14"/>
      <c r="AW619" s="14"/>
      <c r="AX619" s="14"/>
      <c r="AY619" s="14"/>
      <c r="AZ619" s="14"/>
      <c r="BA619" s="14"/>
      <c r="BB619" s="14"/>
      <c r="BC619" s="14"/>
    </row>
    <row r="620" spans="2:55" x14ac:dyDescent="0.35">
      <c r="B620" s="21" t="s">
        <v>82</v>
      </c>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c r="AM620" s="14"/>
      <c r="AN620" s="14"/>
      <c r="AO620" s="14"/>
      <c r="AP620" s="14"/>
      <c r="AQ620" s="14"/>
      <c r="AR620" s="14"/>
      <c r="AS620" s="14"/>
      <c r="AT620" s="14"/>
      <c r="AU620" s="14"/>
      <c r="AV620" s="14"/>
      <c r="AW620" s="14"/>
      <c r="AX620" s="14"/>
      <c r="AY620" s="14"/>
      <c r="AZ620" s="14"/>
      <c r="BA620" s="14"/>
      <c r="BB620" s="14"/>
      <c r="BC620" s="14"/>
    </row>
    <row r="621" spans="2:55" x14ac:dyDescent="0.35">
      <c r="B621" t="s">
        <v>157</v>
      </c>
      <c r="C621" s="14">
        <v>0.318807269970726</v>
      </c>
      <c r="D621" s="14">
        <v>0.277078565365592</v>
      </c>
      <c r="E621" s="14">
        <v>0.35955323644373999</v>
      </c>
      <c r="F621" s="14"/>
      <c r="G621" s="14">
        <v>0.23715066141063901</v>
      </c>
      <c r="H621" s="14">
        <v>0.32762614828449599</v>
      </c>
      <c r="I621" s="14">
        <v>0.27951532430702197</v>
      </c>
      <c r="J621" s="14">
        <v>0.33478253700857302</v>
      </c>
      <c r="K621" s="14">
        <v>0.35186303728996499</v>
      </c>
      <c r="L621" s="14">
        <v>0.36242539510237498</v>
      </c>
      <c r="M621" s="14"/>
      <c r="N621" s="14">
        <v>0.28977926558841899</v>
      </c>
      <c r="O621" s="14">
        <v>0.30848876716117601</v>
      </c>
      <c r="P621" s="14">
        <v>0.33200972742504198</v>
      </c>
      <c r="Q621" s="14">
        <v>0.34582417620335298</v>
      </c>
      <c r="R621" s="14"/>
      <c r="S621" s="14">
        <v>0.31511562434793899</v>
      </c>
      <c r="T621" s="14">
        <v>0.35451654775666502</v>
      </c>
      <c r="U621" s="14">
        <v>0.295066101747332</v>
      </c>
      <c r="V621" s="14">
        <v>0.301917029443933</v>
      </c>
      <c r="W621" s="14">
        <v>0.29791792731146999</v>
      </c>
      <c r="X621" s="14">
        <v>0.329147171738914</v>
      </c>
      <c r="Y621" s="14">
        <v>0.35498259186462899</v>
      </c>
      <c r="Z621" s="14">
        <v>0.24687195253171201</v>
      </c>
      <c r="AA621" s="14">
        <v>0.34016577797462799</v>
      </c>
      <c r="AB621" s="14">
        <v>0.368387359982082</v>
      </c>
      <c r="AC621" s="14">
        <v>0.29997359716623601</v>
      </c>
      <c r="AD621" s="14">
        <v>0.11926919697624</v>
      </c>
      <c r="AE621" s="14"/>
      <c r="AF621" s="14">
        <v>0.331680197701892</v>
      </c>
      <c r="AG621" s="14">
        <v>0.36523841018505199</v>
      </c>
      <c r="AH621" s="14">
        <v>0.276661412983709</v>
      </c>
      <c r="AI621" s="14">
        <v>0.31938538618708401</v>
      </c>
      <c r="AJ621" s="14">
        <v>0.30549784196085</v>
      </c>
      <c r="AK621" s="14"/>
      <c r="AL621" s="14">
        <v>0.32177510100893397</v>
      </c>
      <c r="AM621" s="14">
        <v>0.33764951971611501</v>
      </c>
      <c r="AN621" s="14">
        <v>0.24283328678941499</v>
      </c>
      <c r="AO621" s="14"/>
      <c r="AP621" s="14">
        <v>0.29371784014388502</v>
      </c>
      <c r="AQ621" s="14">
        <v>0.34031740861671</v>
      </c>
      <c r="AR621" s="14"/>
      <c r="AS621" s="14">
        <v>0.31967394742209299</v>
      </c>
      <c r="AT621" s="14">
        <v>0.31523308068283401</v>
      </c>
      <c r="AU621" s="14"/>
      <c r="AV621" s="14">
        <v>0.30776530670269697</v>
      </c>
      <c r="AW621" s="14">
        <v>0.32529153046377901</v>
      </c>
      <c r="AX621" s="14"/>
      <c r="AY621" s="14">
        <v>0.32494096665031902</v>
      </c>
      <c r="AZ621" s="14">
        <v>0.37305645244337099</v>
      </c>
      <c r="BA621" s="14"/>
      <c r="BB621" s="14">
        <v>0.32817157519978801</v>
      </c>
      <c r="BC621" s="14">
        <v>0.30503876700306298</v>
      </c>
    </row>
    <row r="622" spans="2:55" x14ac:dyDescent="0.35">
      <c r="B622" t="s">
        <v>158</v>
      </c>
      <c r="C622" s="14">
        <v>0.47803686313625698</v>
      </c>
      <c r="D622" s="14">
        <v>0.49422886720200399</v>
      </c>
      <c r="E622" s="14">
        <v>0.462615535658285</v>
      </c>
      <c r="F622" s="14"/>
      <c r="G622" s="14">
        <v>0.45052574008364898</v>
      </c>
      <c r="H622" s="14">
        <v>0.46888162832793101</v>
      </c>
      <c r="I622" s="14">
        <v>0.52909766631980104</v>
      </c>
      <c r="J622" s="14">
        <v>0.496939201715283</v>
      </c>
      <c r="K622" s="14">
        <v>0.48265875763608002</v>
      </c>
      <c r="L622" s="14">
        <v>0.443729542697123</v>
      </c>
      <c r="M622" s="14"/>
      <c r="N622" s="14">
        <v>0.49347019486057597</v>
      </c>
      <c r="O622" s="14">
        <v>0.481988810435241</v>
      </c>
      <c r="P622" s="14">
        <v>0.49285616067496901</v>
      </c>
      <c r="Q622" s="14">
        <v>0.44804650603240198</v>
      </c>
      <c r="R622" s="14"/>
      <c r="S622" s="14">
        <v>0.461101009330878</v>
      </c>
      <c r="T622" s="14">
        <v>0.49977940322901998</v>
      </c>
      <c r="U622" s="14">
        <v>0.51895603278184599</v>
      </c>
      <c r="V622" s="14">
        <v>0.51020635918374302</v>
      </c>
      <c r="W622" s="14">
        <v>0.51420067183136897</v>
      </c>
      <c r="X622" s="14">
        <v>0.41502031583083498</v>
      </c>
      <c r="Y622" s="14">
        <v>0.46307169198642001</v>
      </c>
      <c r="Z622" s="14">
        <v>0.52457129535240898</v>
      </c>
      <c r="AA622" s="14">
        <v>0.46049566572410899</v>
      </c>
      <c r="AB622" s="14">
        <v>0.38764464965615503</v>
      </c>
      <c r="AC622" s="14">
        <v>0.53952227376881401</v>
      </c>
      <c r="AD622" s="14">
        <v>0.57078879789264603</v>
      </c>
      <c r="AE622" s="14"/>
      <c r="AF622" s="14">
        <v>0.48863342009885702</v>
      </c>
      <c r="AG622" s="14">
        <v>0.46027287317499699</v>
      </c>
      <c r="AH622" s="14">
        <v>0.53680700527647796</v>
      </c>
      <c r="AI622" s="14">
        <v>0.44903585159595699</v>
      </c>
      <c r="AJ622" s="14">
        <v>0.49630245681048102</v>
      </c>
      <c r="AK622" s="14"/>
      <c r="AL622" s="14">
        <v>0.48374608055788398</v>
      </c>
      <c r="AM622" s="14">
        <v>0.44495989756572402</v>
      </c>
      <c r="AN622" s="14">
        <v>0.454549298421357</v>
      </c>
      <c r="AO622" s="14"/>
      <c r="AP622" s="14">
        <v>0.46814024589549802</v>
      </c>
      <c r="AQ622" s="14">
        <v>0.48305961850510898</v>
      </c>
      <c r="AR622" s="14"/>
      <c r="AS622" s="14">
        <v>0.48305473834136903</v>
      </c>
      <c r="AT622" s="14">
        <v>0.47610130791572902</v>
      </c>
      <c r="AU622" s="14"/>
      <c r="AV622" s="14">
        <v>0.49870864001044102</v>
      </c>
      <c r="AW622" s="14">
        <v>0.47330161292212403</v>
      </c>
      <c r="AX622" s="14"/>
      <c r="AY622" s="14">
        <v>0.46763366728994599</v>
      </c>
      <c r="AZ622" s="14">
        <v>0.46626309343252398</v>
      </c>
      <c r="BA622" s="14"/>
      <c r="BB622" s="14">
        <v>0.47675587834019001</v>
      </c>
      <c r="BC622" s="14">
        <v>0.50432818735034601</v>
      </c>
    </row>
    <row r="623" spans="2:55" x14ac:dyDescent="0.35">
      <c r="B623" t="s">
        <v>159</v>
      </c>
      <c r="C623" s="14">
        <v>0.161865905324515</v>
      </c>
      <c r="D623" s="14">
        <v>0.18658574385384799</v>
      </c>
      <c r="E623" s="14">
        <v>0.13721738874281</v>
      </c>
      <c r="F623" s="14"/>
      <c r="G623" s="14">
        <v>0.24605297954321001</v>
      </c>
      <c r="H623" s="14">
        <v>0.16871949314568799</v>
      </c>
      <c r="I623" s="14">
        <v>0.15488109487887</v>
      </c>
      <c r="J623" s="14">
        <v>0.13636734098763501</v>
      </c>
      <c r="K623" s="14">
        <v>0.11476440073668601</v>
      </c>
      <c r="L623" s="14">
        <v>0.158555770844375</v>
      </c>
      <c r="M623" s="14"/>
      <c r="N623" s="14">
        <v>0.18371268263660101</v>
      </c>
      <c r="O623" s="14">
        <v>0.16754810728369601</v>
      </c>
      <c r="P623" s="14">
        <v>0.14275378163982799</v>
      </c>
      <c r="Q623" s="14">
        <v>0.14848509614731101</v>
      </c>
      <c r="R623" s="14"/>
      <c r="S623" s="14">
        <v>0.17818193222189399</v>
      </c>
      <c r="T623" s="14">
        <v>0.118110740416209</v>
      </c>
      <c r="U623" s="14">
        <v>0.133037051260989</v>
      </c>
      <c r="V623" s="14">
        <v>0.15843833416310901</v>
      </c>
      <c r="W623" s="14">
        <v>0.146777755840063</v>
      </c>
      <c r="X623" s="14">
        <v>0.20112087325917</v>
      </c>
      <c r="Y623" s="14">
        <v>0.129508538389079</v>
      </c>
      <c r="Z623" s="14">
        <v>0.228556752115878</v>
      </c>
      <c r="AA623" s="14">
        <v>0.17403960749862299</v>
      </c>
      <c r="AB623" s="14">
        <v>0.184972331382</v>
      </c>
      <c r="AC623" s="14">
        <v>0.12224263553041299</v>
      </c>
      <c r="AD623" s="14">
        <v>0.228681348117099</v>
      </c>
      <c r="AE623" s="14"/>
      <c r="AF623" s="14">
        <v>0.16124169125493501</v>
      </c>
      <c r="AG623" s="14">
        <v>0.14029155647345101</v>
      </c>
      <c r="AH623" s="14">
        <v>0.145936384008471</v>
      </c>
      <c r="AI623" s="14">
        <v>0.17234393798150599</v>
      </c>
      <c r="AJ623" s="14">
        <v>0.16114930441737799</v>
      </c>
      <c r="AK623" s="14"/>
      <c r="AL623" s="14">
        <v>0.155609408059316</v>
      </c>
      <c r="AM623" s="14">
        <v>0.19564242503145399</v>
      </c>
      <c r="AN623" s="14">
        <v>0.19197752713573699</v>
      </c>
      <c r="AO623" s="14"/>
      <c r="AP623" s="14">
        <v>0.19051703922729499</v>
      </c>
      <c r="AQ623" s="14">
        <v>0.13934628917786501</v>
      </c>
      <c r="AR623" s="14"/>
      <c r="AS623" s="14">
        <v>0.16246158790290599</v>
      </c>
      <c r="AT623" s="14">
        <v>0.16312148003219601</v>
      </c>
      <c r="AU623" s="14"/>
      <c r="AV623" s="14">
        <v>0.16150303337434299</v>
      </c>
      <c r="AW623" s="14">
        <v>0.15850888896795801</v>
      </c>
      <c r="AX623" s="14"/>
      <c r="AY623" s="14">
        <v>0.167494512223516</v>
      </c>
      <c r="AZ623" s="14">
        <v>0.12925256092943099</v>
      </c>
      <c r="BA623" s="14"/>
      <c r="BB623" s="14">
        <v>0.16247925242177799</v>
      </c>
      <c r="BC623" s="14">
        <v>0.13097120872571</v>
      </c>
    </row>
    <row r="624" spans="2:55" x14ac:dyDescent="0.35">
      <c r="B624" t="s">
        <v>160</v>
      </c>
      <c r="C624" s="14">
        <v>3.1999852604739497E-2</v>
      </c>
      <c r="D624" s="14">
        <v>3.2677299245020698E-2</v>
      </c>
      <c r="E624" s="14">
        <v>3.1432523640275399E-2</v>
      </c>
      <c r="F624" s="14"/>
      <c r="G624" s="14">
        <v>4.3597789840020801E-2</v>
      </c>
      <c r="H624" s="14">
        <v>2.5391038922145798E-2</v>
      </c>
      <c r="I624" s="14">
        <v>3.03830048621061E-2</v>
      </c>
      <c r="J624" s="14">
        <v>2.69174430652693E-2</v>
      </c>
      <c r="K624" s="14">
        <v>3.1841032301323402E-2</v>
      </c>
      <c r="L624" s="14">
        <v>3.5289291356128002E-2</v>
      </c>
      <c r="M624" s="14"/>
      <c r="N624" s="14">
        <v>2.9913468953969E-2</v>
      </c>
      <c r="O624" s="14">
        <v>3.4133390317128802E-2</v>
      </c>
      <c r="P624" s="14">
        <v>2.5933814227977199E-2</v>
      </c>
      <c r="Q624" s="14">
        <v>3.7618648771214E-2</v>
      </c>
      <c r="R624" s="14"/>
      <c r="S624" s="14">
        <v>4.03367396162366E-2</v>
      </c>
      <c r="T624" s="14">
        <v>2.4622779767855801E-2</v>
      </c>
      <c r="U624" s="14">
        <v>4.22804852254485E-2</v>
      </c>
      <c r="V624" s="14">
        <v>2.50675793881589E-2</v>
      </c>
      <c r="W624" s="14">
        <v>3.21428354049971E-2</v>
      </c>
      <c r="X624" s="14">
        <v>3.8282982851542198E-2</v>
      </c>
      <c r="Y624" s="14">
        <v>3.8198476816072698E-2</v>
      </c>
      <c r="Z624" s="14">
        <v>0</v>
      </c>
      <c r="AA624" s="14">
        <v>2.5298948802639502E-2</v>
      </c>
      <c r="AB624" s="14">
        <v>3.41305655017368E-2</v>
      </c>
      <c r="AC624" s="14">
        <v>2.9007645256726999E-2</v>
      </c>
      <c r="AD624" s="14">
        <v>4.8744324886073803E-2</v>
      </c>
      <c r="AE624" s="14"/>
      <c r="AF624" s="14">
        <v>1.6532932744597401E-2</v>
      </c>
      <c r="AG624" s="14">
        <v>2.88261355465468E-2</v>
      </c>
      <c r="AH624" s="14">
        <v>3.5517248206902399E-2</v>
      </c>
      <c r="AI624" s="14">
        <v>5.0372190026859401E-2</v>
      </c>
      <c r="AJ624" s="14">
        <v>2.39644586832106E-2</v>
      </c>
      <c r="AK624" s="14"/>
      <c r="AL624" s="14">
        <v>3.0114962379928101E-2</v>
      </c>
      <c r="AM624" s="14">
        <v>1.7098213008917399E-2</v>
      </c>
      <c r="AN624" s="14">
        <v>8.5444374016823296E-2</v>
      </c>
      <c r="AO624" s="14"/>
      <c r="AP624" s="14">
        <v>3.21336924929191E-2</v>
      </c>
      <c r="AQ624" s="14">
        <v>3.28485782881794E-2</v>
      </c>
      <c r="AR624" s="14"/>
      <c r="AS624" s="14">
        <v>2.6610783809044799E-2</v>
      </c>
      <c r="AT624" s="14">
        <v>3.9304343389552403E-2</v>
      </c>
      <c r="AU624" s="14"/>
      <c r="AV624" s="14">
        <v>2.9656309874649601E-2</v>
      </c>
      <c r="AW624" s="14">
        <v>3.24531507049928E-2</v>
      </c>
      <c r="AX624" s="14"/>
      <c r="AY624" s="14">
        <v>3.3164307877909201E-2</v>
      </c>
      <c r="AZ624" s="14">
        <v>2.1169465300647599E-2</v>
      </c>
      <c r="BA624" s="14"/>
      <c r="BB624" s="14">
        <v>2.6372416434145E-2</v>
      </c>
      <c r="BC624" s="14">
        <v>5.1731545287005798E-2</v>
      </c>
    </row>
    <row r="625" spans="2:55" x14ac:dyDescent="0.35">
      <c r="B625" t="s">
        <v>205</v>
      </c>
      <c r="C625" s="14">
        <v>9.2901089637624206E-3</v>
      </c>
      <c r="D625" s="14">
        <v>9.4295243335351508E-3</v>
      </c>
      <c r="E625" s="14">
        <v>9.1813155148891597E-3</v>
      </c>
      <c r="F625" s="14"/>
      <c r="G625" s="14">
        <v>2.2672829122481E-2</v>
      </c>
      <c r="H625" s="14">
        <v>9.3816913197390193E-3</v>
      </c>
      <c r="I625" s="14">
        <v>6.1229096322014103E-3</v>
      </c>
      <c r="J625" s="14">
        <v>4.9934772232391898E-3</v>
      </c>
      <c r="K625" s="14">
        <v>1.8872772035945201E-2</v>
      </c>
      <c r="L625" s="14">
        <v>0</v>
      </c>
      <c r="M625" s="14"/>
      <c r="N625" s="14">
        <v>3.1243879604346799E-3</v>
      </c>
      <c r="O625" s="14">
        <v>7.8409248027578194E-3</v>
      </c>
      <c r="P625" s="14">
        <v>6.4465160321844801E-3</v>
      </c>
      <c r="Q625" s="14">
        <v>2.0025572845720398E-2</v>
      </c>
      <c r="R625" s="14"/>
      <c r="S625" s="14">
        <v>5.2646944830519902E-3</v>
      </c>
      <c r="T625" s="14">
        <v>2.97052883025013E-3</v>
      </c>
      <c r="U625" s="14">
        <v>1.06603289843841E-2</v>
      </c>
      <c r="V625" s="14">
        <v>4.3706978210572402E-3</v>
      </c>
      <c r="W625" s="14">
        <v>8.9608096121008406E-3</v>
      </c>
      <c r="X625" s="14">
        <v>1.64286563195385E-2</v>
      </c>
      <c r="Y625" s="14">
        <v>1.4238700943798499E-2</v>
      </c>
      <c r="Z625" s="14">
        <v>0</v>
      </c>
      <c r="AA625" s="14">
        <v>0</v>
      </c>
      <c r="AB625" s="14">
        <v>2.4865093478025901E-2</v>
      </c>
      <c r="AC625" s="14">
        <v>9.2538482778097494E-3</v>
      </c>
      <c r="AD625" s="14">
        <v>3.2516332127941201E-2</v>
      </c>
      <c r="AE625" s="14"/>
      <c r="AF625" s="14">
        <v>1.9117581997183299E-3</v>
      </c>
      <c r="AG625" s="14">
        <v>5.3710246199535697E-3</v>
      </c>
      <c r="AH625" s="14">
        <v>5.07794952443972E-3</v>
      </c>
      <c r="AI625" s="14">
        <v>8.8626342085939697E-3</v>
      </c>
      <c r="AJ625" s="14">
        <v>1.3085938128081001E-2</v>
      </c>
      <c r="AK625" s="14"/>
      <c r="AL625" s="14">
        <v>8.7544479939378195E-3</v>
      </c>
      <c r="AM625" s="14">
        <v>4.6499446777901196E-3</v>
      </c>
      <c r="AN625" s="14">
        <v>2.5195513636667301E-2</v>
      </c>
      <c r="AO625" s="14"/>
      <c r="AP625" s="14">
        <v>1.5491182240403301E-2</v>
      </c>
      <c r="AQ625" s="14">
        <v>4.4281054121365002E-3</v>
      </c>
      <c r="AR625" s="14"/>
      <c r="AS625" s="14">
        <v>8.1989425245868695E-3</v>
      </c>
      <c r="AT625" s="14">
        <v>6.2397879796884598E-3</v>
      </c>
      <c r="AU625" s="14"/>
      <c r="AV625" s="14">
        <v>2.3667100378691E-3</v>
      </c>
      <c r="AW625" s="14">
        <v>1.0444816941146301E-2</v>
      </c>
      <c r="AX625" s="14"/>
      <c r="AY625" s="14">
        <v>6.7665459583095902E-3</v>
      </c>
      <c r="AZ625" s="14">
        <v>1.02584278940258E-2</v>
      </c>
      <c r="BA625" s="14"/>
      <c r="BB625" s="14">
        <v>6.2208776041001498E-3</v>
      </c>
      <c r="BC625" s="14">
        <v>7.9302916338755206E-3</v>
      </c>
    </row>
    <row r="626" spans="2:55" x14ac:dyDescent="0.35">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c r="AD626" s="14"/>
      <c r="AE626" s="14"/>
      <c r="AF626" s="14"/>
      <c r="AG626" s="14"/>
      <c r="AH626" s="14"/>
      <c r="AI626" s="14"/>
      <c r="AJ626" s="14"/>
      <c r="AK626" s="14"/>
      <c r="AL626" s="14"/>
      <c r="AM626" s="14"/>
      <c r="AN626" s="14"/>
      <c r="AO626" s="14"/>
      <c r="AP626" s="14"/>
      <c r="AQ626" s="14"/>
      <c r="AR626" s="14"/>
      <c r="AS626" s="14"/>
      <c r="AT626" s="14"/>
      <c r="AU626" s="14"/>
      <c r="AV626" s="14"/>
      <c r="AW626" s="14"/>
      <c r="AX626" s="14"/>
      <c r="AY626" s="14"/>
      <c r="AZ626" s="14"/>
      <c r="BA626" s="14"/>
      <c r="BB626" s="14"/>
      <c r="BC626" s="14"/>
    </row>
    <row r="627" spans="2:55" x14ac:dyDescent="0.35">
      <c r="B627" s="6" t="s">
        <v>306</v>
      </c>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c r="AD627" s="14"/>
      <c r="AE627" s="14"/>
      <c r="AF627" s="14"/>
      <c r="AG627" s="14"/>
      <c r="AH627" s="14"/>
      <c r="AI627" s="14"/>
      <c r="AJ627" s="14"/>
      <c r="AK627" s="14"/>
      <c r="AL627" s="14"/>
      <c r="AM627" s="14"/>
      <c r="AN627" s="14"/>
      <c r="AO627" s="14"/>
      <c r="AP627" s="14"/>
      <c r="AQ627" s="14"/>
      <c r="AR627" s="14"/>
      <c r="AS627" s="14"/>
      <c r="AT627" s="14"/>
      <c r="AU627" s="14"/>
      <c r="AV627" s="14"/>
      <c r="AW627" s="14"/>
      <c r="AX627" s="14"/>
      <c r="AY627" s="14"/>
      <c r="AZ627" s="14"/>
      <c r="BA627" s="14"/>
      <c r="BB627" s="14"/>
      <c r="BC627" s="14"/>
    </row>
    <row r="628" spans="2:55" x14ac:dyDescent="0.35">
      <c r="B628" s="21" t="s">
        <v>82</v>
      </c>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c r="AD628" s="14"/>
      <c r="AE628" s="14"/>
      <c r="AF628" s="14"/>
      <c r="AG628" s="14"/>
      <c r="AH628" s="14"/>
      <c r="AI628" s="14"/>
      <c r="AJ628" s="14"/>
      <c r="AK628" s="14"/>
      <c r="AL628" s="14"/>
      <c r="AM628" s="14"/>
      <c r="AN628" s="14"/>
      <c r="AO628" s="14"/>
      <c r="AP628" s="14"/>
      <c r="AQ628" s="14"/>
      <c r="AR628" s="14"/>
      <c r="AS628" s="14"/>
      <c r="AT628" s="14"/>
      <c r="AU628" s="14"/>
      <c r="AV628" s="14"/>
      <c r="AW628" s="14"/>
      <c r="AX628" s="14"/>
      <c r="AY628" s="14"/>
      <c r="AZ628" s="14"/>
      <c r="BA628" s="14"/>
      <c r="BB628" s="14"/>
      <c r="BC628" s="14"/>
    </row>
    <row r="629" spans="2:55" x14ac:dyDescent="0.35">
      <c r="B629" t="s">
        <v>157</v>
      </c>
      <c r="C629" s="14">
        <v>0.33543860288215999</v>
      </c>
      <c r="D629" s="14">
        <v>0.308161100882758</v>
      </c>
      <c r="E629" s="14">
        <v>0.363061580014504</v>
      </c>
      <c r="F629" s="14"/>
      <c r="G629" s="14">
        <v>0.22215799886781301</v>
      </c>
      <c r="H629" s="14">
        <v>0.35302002156936602</v>
      </c>
      <c r="I629" s="14">
        <v>0.31198297418169502</v>
      </c>
      <c r="J629" s="14">
        <v>0.35011009839259</v>
      </c>
      <c r="K629" s="14">
        <v>0.38347350197095198</v>
      </c>
      <c r="L629" s="14">
        <v>0.370945967791668</v>
      </c>
      <c r="M629" s="14"/>
      <c r="N629" s="14">
        <v>0.31094683826131397</v>
      </c>
      <c r="O629" s="14">
        <v>0.33096191675459902</v>
      </c>
      <c r="P629" s="14">
        <v>0.34518136945176298</v>
      </c>
      <c r="Q629" s="14">
        <v>0.35678816325713297</v>
      </c>
      <c r="R629" s="14"/>
      <c r="S629" s="14">
        <v>0.30475878738328699</v>
      </c>
      <c r="T629" s="14">
        <v>0.360706140923506</v>
      </c>
      <c r="U629" s="14">
        <v>0.31058335358724498</v>
      </c>
      <c r="V629" s="14">
        <v>0.32392083611816802</v>
      </c>
      <c r="W629" s="14">
        <v>0.33242931507536999</v>
      </c>
      <c r="X629" s="14">
        <v>0.35697940334158101</v>
      </c>
      <c r="Y629" s="14">
        <v>0.37806300074312499</v>
      </c>
      <c r="Z629" s="14">
        <v>0.23471453790410199</v>
      </c>
      <c r="AA629" s="14">
        <v>0.37185482107142798</v>
      </c>
      <c r="AB629" s="14">
        <v>0.373459559120007</v>
      </c>
      <c r="AC629" s="14">
        <v>0.27622923746163702</v>
      </c>
      <c r="AD629" s="14">
        <v>0.28546530107182799</v>
      </c>
      <c r="AE629" s="14"/>
      <c r="AF629" s="14">
        <v>0.34056686468554298</v>
      </c>
      <c r="AG629" s="14">
        <v>0.35442687684253199</v>
      </c>
      <c r="AH629" s="14">
        <v>0.31815891385538297</v>
      </c>
      <c r="AI629" s="14">
        <v>0.37370549040122197</v>
      </c>
      <c r="AJ629" s="14">
        <v>0.30266365014331298</v>
      </c>
      <c r="AK629" s="14"/>
      <c r="AL629" s="14">
        <v>0.335422713636641</v>
      </c>
      <c r="AM629" s="14">
        <v>0.34696032120515902</v>
      </c>
      <c r="AN629" s="14">
        <v>0.31527998595766299</v>
      </c>
      <c r="AO629" s="14"/>
      <c r="AP629" s="14">
        <v>0.30453070492048401</v>
      </c>
      <c r="AQ629" s="14">
        <v>0.36399395491103098</v>
      </c>
      <c r="AR629" s="14"/>
      <c r="AS629" s="14">
        <v>0.33528596049717002</v>
      </c>
      <c r="AT629" s="14">
        <v>0.32876782448700398</v>
      </c>
      <c r="AU629" s="14"/>
      <c r="AV629" s="14">
        <v>0.338413406026633</v>
      </c>
      <c r="AW629" s="14">
        <v>0.33907902842764998</v>
      </c>
      <c r="AX629" s="14"/>
      <c r="AY629" s="14">
        <v>0.337633932047118</v>
      </c>
      <c r="AZ629" s="14">
        <v>0.39595771354329201</v>
      </c>
      <c r="BA629" s="14"/>
      <c r="BB629" s="14">
        <v>0.342036739272645</v>
      </c>
      <c r="BC629" s="14">
        <v>0.33823960599167502</v>
      </c>
    </row>
    <row r="630" spans="2:55" x14ac:dyDescent="0.35">
      <c r="B630" t="s">
        <v>158</v>
      </c>
      <c r="C630" s="14">
        <v>0.42557538173603698</v>
      </c>
      <c r="D630" s="14">
        <v>0.43229999797271601</v>
      </c>
      <c r="E630" s="14">
        <v>0.41932222392408203</v>
      </c>
      <c r="F630" s="14"/>
      <c r="G630" s="14">
        <v>0.46494636731375899</v>
      </c>
      <c r="H630" s="14">
        <v>0.43093718449448698</v>
      </c>
      <c r="I630" s="14">
        <v>0.46208336003031603</v>
      </c>
      <c r="J630" s="14">
        <v>0.43202562088402102</v>
      </c>
      <c r="K630" s="14">
        <v>0.40831462635764199</v>
      </c>
      <c r="L630" s="14">
        <v>0.371763040584562</v>
      </c>
      <c r="M630" s="14"/>
      <c r="N630" s="14">
        <v>0.41882354375506498</v>
      </c>
      <c r="O630" s="14">
        <v>0.43310024625535798</v>
      </c>
      <c r="P630" s="14">
        <v>0.44212116085000402</v>
      </c>
      <c r="Q630" s="14">
        <v>0.41175380398766498</v>
      </c>
      <c r="R630" s="14"/>
      <c r="S630" s="14">
        <v>0.453084134133793</v>
      </c>
      <c r="T630" s="14">
        <v>0.42346408099047</v>
      </c>
      <c r="U630" s="14">
        <v>0.40753062753014402</v>
      </c>
      <c r="V630" s="14">
        <v>0.450615008818323</v>
      </c>
      <c r="W630" s="14">
        <v>0.38676241906089498</v>
      </c>
      <c r="X630" s="14">
        <v>0.36932135607031502</v>
      </c>
      <c r="Y630" s="14">
        <v>0.40889600844088603</v>
      </c>
      <c r="Z630" s="14">
        <v>0.51187408902701403</v>
      </c>
      <c r="AA630" s="14">
        <v>0.44582370002240401</v>
      </c>
      <c r="AB630" s="14">
        <v>0.37250321312859302</v>
      </c>
      <c r="AC630" s="14">
        <v>0.51590710960747199</v>
      </c>
      <c r="AD630" s="14">
        <v>0.40111884667157499</v>
      </c>
      <c r="AE630" s="14"/>
      <c r="AF630" s="14">
        <v>0.43618265603266998</v>
      </c>
      <c r="AG630" s="14">
        <v>0.42007220315048099</v>
      </c>
      <c r="AH630" s="14">
        <v>0.39166851138342901</v>
      </c>
      <c r="AI630" s="14">
        <v>0.402071287213906</v>
      </c>
      <c r="AJ630" s="14">
        <v>0.45052713152127399</v>
      </c>
      <c r="AK630" s="14"/>
      <c r="AL630" s="14">
        <v>0.42496409879851599</v>
      </c>
      <c r="AM630" s="14">
        <v>0.46205258619308198</v>
      </c>
      <c r="AN630" s="14">
        <v>0.36981282587153602</v>
      </c>
      <c r="AO630" s="14"/>
      <c r="AP630" s="14">
        <v>0.40918307656778202</v>
      </c>
      <c r="AQ630" s="14">
        <v>0.43446735150442101</v>
      </c>
      <c r="AR630" s="14"/>
      <c r="AS630" s="14">
        <v>0.41906568372056502</v>
      </c>
      <c r="AT630" s="14">
        <v>0.43698449990553601</v>
      </c>
      <c r="AU630" s="14"/>
      <c r="AV630" s="14">
        <v>0.48560367303248198</v>
      </c>
      <c r="AW630" s="14">
        <v>0.40510554200596099</v>
      </c>
      <c r="AX630" s="14"/>
      <c r="AY630" s="14">
        <v>0.42124649868160702</v>
      </c>
      <c r="AZ630" s="14">
        <v>0.40294926061712699</v>
      </c>
      <c r="BA630" s="14"/>
      <c r="BB630" s="14">
        <v>0.422962826179484</v>
      </c>
      <c r="BC630" s="14">
        <v>0.43213352458204202</v>
      </c>
    </row>
    <row r="631" spans="2:55" x14ac:dyDescent="0.35">
      <c r="B631" t="s">
        <v>159</v>
      </c>
      <c r="C631" s="14">
        <v>0.169491672260833</v>
      </c>
      <c r="D631" s="14">
        <v>0.178696405100501</v>
      </c>
      <c r="E631" s="14">
        <v>0.15899848686752899</v>
      </c>
      <c r="F631" s="14"/>
      <c r="G631" s="14">
        <v>0.203454754200079</v>
      </c>
      <c r="H631" s="14">
        <v>0.16443968858112001</v>
      </c>
      <c r="I631" s="14">
        <v>0.164522299481978</v>
      </c>
      <c r="J631" s="14">
        <v>0.155473434857719</v>
      </c>
      <c r="K631" s="14">
        <v>0.15039990178451701</v>
      </c>
      <c r="L631" s="14">
        <v>0.17940101159191599</v>
      </c>
      <c r="M631" s="14"/>
      <c r="N631" s="14">
        <v>0.20541616765725801</v>
      </c>
      <c r="O631" s="14">
        <v>0.16166748245597201</v>
      </c>
      <c r="P631" s="14">
        <v>0.153671952425247</v>
      </c>
      <c r="Q631" s="14">
        <v>0.15212458582565899</v>
      </c>
      <c r="R631" s="14"/>
      <c r="S631" s="14">
        <v>0.16258238695037899</v>
      </c>
      <c r="T631" s="14">
        <v>0.15571516149443601</v>
      </c>
      <c r="U631" s="14">
        <v>0.17657082980030001</v>
      </c>
      <c r="V631" s="14">
        <v>0.16524652354927399</v>
      </c>
      <c r="W631" s="14">
        <v>0.19175653400074</v>
      </c>
      <c r="X631" s="14">
        <v>0.190961965097974</v>
      </c>
      <c r="Y631" s="14">
        <v>0.164907686777886</v>
      </c>
      <c r="Z631" s="14">
        <v>0.17628520601262099</v>
      </c>
      <c r="AA631" s="14">
        <v>0.13947773439944999</v>
      </c>
      <c r="AB631" s="14">
        <v>0.16933884187027701</v>
      </c>
      <c r="AC631" s="14">
        <v>0.16189409124419599</v>
      </c>
      <c r="AD631" s="14">
        <v>0.26467152737052302</v>
      </c>
      <c r="AE631" s="14"/>
      <c r="AF631" s="14">
        <v>0.17746889229846299</v>
      </c>
      <c r="AG631" s="14">
        <v>0.16369240708493199</v>
      </c>
      <c r="AH631" s="14">
        <v>0.18024735058416</v>
      </c>
      <c r="AI631" s="14">
        <v>0.15364256290880801</v>
      </c>
      <c r="AJ631" s="14">
        <v>0.160732998006822</v>
      </c>
      <c r="AK631" s="14"/>
      <c r="AL631" s="14">
        <v>0.171083488899579</v>
      </c>
      <c r="AM631" s="14">
        <v>0.144849794759429</v>
      </c>
      <c r="AN631" s="14">
        <v>0.190226733778703</v>
      </c>
      <c r="AO631" s="14"/>
      <c r="AP631" s="14">
        <v>0.196247342296195</v>
      </c>
      <c r="AQ631" s="14">
        <v>0.14966621971605401</v>
      </c>
      <c r="AR631" s="14"/>
      <c r="AS631" s="14">
        <v>0.17314663396608099</v>
      </c>
      <c r="AT631" s="14">
        <v>0.16809312235146401</v>
      </c>
      <c r="AU631" s="14"/>
      <c r="AV631" s="14">
        <v>0.123489796097861</v>
      </c>
      <c r="AW631" s="14">
        <v>0.18156549006203301</v>
      </c>
      <c r="AX631" s="14"/>
      <c r="AY631" s="14">
        <v>0.174436454561435</v>
      </c>
      <c r="AZ631" s="14">
        <v>0.16068776073678201</v>
      </c>
      <c r="BA631" s="14"/>
      <c r="BB631" s="14">
        <v>0.17204348901800101</v>
      </c>
      <c r="BC631" s="14">
        <v>0.14531246860057101</v>
      </c>
    </row>
    <row r="632" spans="2:55" x14ac:dyDescent="0.35">
      <c r="B632" t="s">
        <v>160</v>
      </c>
      <c r="C632" s="14">
        <v>5.2497849124060303E-2</v>
      </c>
      <c r="D632" s="14">
        <v>6.2851265739250206E-2</v>
      </c>
      <c r="E632" s="14">
        <v>4.2542525577024502E-2</v>
      </c>
      <c r="F632" s="14"/>
      <c r="G632" s="14">
        <v>6.8799314513286206E-2</v>
      </c>
      <c r="H632" s="14">
        <v>3.3953429111540298E-2</v>
      </c>
      <c r="I632" s="14">
        <v>4.6090967123013901E-2</v>
      </c>
      <c r="J632" s="14">
        <v>4.6191734521531198E-2</v>
      </c>
      <c r="K632" s="14">
        <v>4.5951600925762899E-2</v>
      </c>
      <c r="L632" s="14">
        <v>7.1621145912445797E-2</v>
      </c>
      <c r="M632" s="14"/>
      <c r="N632" s="14">
        <v>5.7648931493106098E-2</v>
      </c>
      <c r="O632" s="14">
        <v>5.9525860176663697E-2</v>
      </c>
      <c r="P632" s="14">
        <v>4.3188415972859003E-2</v>
      </c>
      <c r="Q632" s="14">
        <v>4.8227617200449602E-2</v>
      </c>
      <c r="R632" s="14"/>
      <c r="S632" s="14">
        <v>6.7430263520869907E-2</v>
      </c>
      <c r="T632" s="14">
        <v>4.8342870286119902E-2</v>
      </c>
      <c r="U632" s="14">
        <v>8.20056521046124E-2</v>
      </c>
      <c r="V632" s="14">
        <v>5.0704714552510098E-2</v>
      </c>
      <c r="W632" s="14">
        <v>6.5739431870954698E-2</v>
      </c>
      <c r="X632" s="14">
        <v>6.93367071658922E-2</v>
      </c>
      <c r="Y632" s="14">
        <v>1.9266005846773199E-2</v>
      </c>
      <c r="Z632" s="14">
        <v>6.5339971799378796E-2</v>
      </c>
      <c r="AA632" s="14">
        <v>3.5032961551308701E-2</v>
      </c>
      <c r="AB632" s="14">
        <v>4.4045098765565102E-2</v>
      </c>
      <c r="AC632" s="14">
        <v>2.75941878114133E-2</v>
      </c>
      <c r="AD632" s="14">
        <v>4.8744324886073803E-2</v>
      </c>
      <c r="AE632" s="14"/>
      <c r="AF632" s="14">
        <v>3.1320021205161697E-2</v>
      </c>
      <c r="AG632" s="14">
        <v>4.8673844385061497E-2</v>
      </c>
      <c r="AH632" s="14">
        <v>0.103705646521497</v>
      </c>
      <c r="AI632" s="14">
        <v>5.4028774918209801E-2</v>
      </c>
      <c r="AJ632" s="14">
        <v>4.1589285652186399E-2</v>
      </c>
      <c r="AK632" s="14"/>
      <c r="AL632" s="14">
        <v>5.2401250521855403E-2</v>
      </c>
      <c r="AM632" s="14">
        <v>3.0779139707286299E-2</v>
      </c>
      <c r="AN632" s="14">
        <v>9.2315253624775606E-2</v>
      </c>
      <c r="AO632" s="14"/>
      <c r="AP632" s="14">
        <v>5.9608630112045501E-2</v>
      </c>
      <c r="AQ632" s="14">
        <v>4.5502671415389002E-2</v>
      </c>
      <c r="AR632" s="14"/>
      <c r="AS632" s="14">
        <v>5.2523014225086102E-2</v>
      </c>
      <c r="AT632" s="14">
        <v>5.6261049567676101E-2</v>
      </c>
      <c r="AU632" s="14"/>
      <c r="AV632" s="14">
        <v>4.1744521291150798E-2</v>
      </c>
      <c r="AW632" s="14">
        <v>5.7231190527914699E-2</v>
      </c>
      <c r="AX632" s="14"/>
      <c r="AY632" s="14">
        <v>5.1724626678928E-2</v>
      </c>
      <c r="AZ632" s="14">
        <v>2.5804696624128601E-2</v>
      </c>
      <c r="BA632" s="14"/>
      <c r="BB632" s="14">
        <v>4.85956557988768E-2</v>
      </c>
      <c r="BC632" s="14">
        <v>7.1396770824889502E-2</v>
      </c>
    </row>
    <row r="633" spans="2:55" x14ac:dyDescent="0.35">
      <c r="B633" t="s">
        <v>205</v>
      </c>
      <c r="C633" s="14">
        <v>1.6996493996910101E-2</v>
      </c>
      <c r="D633" s="14">
        <v>1.7991230304774501E-2</v>
      </c>
      <c r="E633" s="14">
        <v>1.6075183616860798E-2</v>
      </c>
      <c r="F633" s="14"/>
      <c r="G633" s="14">
        <v>4.0641565105063102E-2</v>
      </c>
      <c r="H633" s="14">
        <v>1.76496762434863E-2</v>
      </c>
      <c r="I633" s="14">
        <v>1.5320399182996901E-2</v>
      </c>
      <c r="J633" s="14">
        <v>1.6199111344139601E-2</v>
      </c>
      <c r="K633" s="14">
        <v>1.18603689611263E-2</v>
      </c>
      <c r="L633" s="14">
        <v>6.2688341194079497E-3</v>
      </c>
      <c r="M633" s="14"/>
      <c r="N633" s="14">
        <v>7.1645188332572001E-3</v>
      </c>
      <c r="O633" s="14">
        <v>1.47444943574078E-2</v>
      </c>
      <c r="P633" s="14">
        <v>1.58371013001278E-2</v>
      </c>
      <c r="Q633" s="14">
        <v>3.11058297290942E-2</v>
      </c>
      <c r="R633" s="14"/>
      <c r="S633" s="14">
        <v>1.2144428011671499E-2</v>
      </c>
      <c r="T633" s="14">
        <v>1.1771746305468501E-2</v>
      </c>
      <c r="U633" s="14">
        <v>2.3309536977699E-2</v>
      </c>
      <c r="V633" s="14">
        <v>9.5129169617240994E-3</v>
      </c>
      <c r="W633" s="14">
        <v>2.3312299992040701E-2</v>
      </c>
      <c r="X633" s="14">
        <v>1.34005683242376E-2</v>
      </c>
      <c r="Y633" s="14">
        <v>2.8867298191329001E-2</v>
      </c>
      <c r="Z633" s="14">
        <v>1.17861952568852E-2</v>
      </c>
      <c r="AA633" s="14">
        <v>7.8107829554089798E-3</v>
      </c>
      <c r="AB633" s="14">
        <v>4.0653287115556998E-2</v>
      </c>
      <c r="AC633" s="14">
        <v>1.8375373875281101E-2</v>
      </c>
      <c r="AD633" s="14">
        <v>0</v>
      </c>
      <c r="AE633" s="14"/>
      <c r="AF633" s="14">
        <v>1.44615657781622E-2</v>
      </c>
      <c r="AG633" s="14">
        <v>1.3134668536993801E-2</v>
      </c>
      <c r="AH633" s="14">
        <v>6.2195776555318497E-3</v>
      </c>
      <c r="AI633" s="14">
        <v>1.6551884557854099E-2</v>
      </c>
      <c r="AJ633" s="14">
        <v>4.4486934676404903E-2</v>
      </c>
      <c r="AK633" s="14"/>
      <c r="AL633" s="14">
        <v>1.6128448143408899E-2</v>
      </c>
      <c r="AM633" s="14">
        <v>1.5358158135043799E-2</v>
      </c>
      <c r="AN633" s="14">
        <v>3.2365200767322397E-2</v>
      </c>
      <c r="AO633" s="14"/>
      <c r="AP633" s="14">
        <v>3.04302461034936E-2</v>
      </c>
      <c r="AQ633" s="14">
        <v>6.3698024531052798E-3</v>
      </c>
      <c r="AR633" s="14"/>
      <c r="AS633" s="14">
        <v>1.9978707591098599E-2</v>
      </c>
      <c r="AT633" s="14">
        <v>9.8935036883207109E-3</v>
      </c>
      <c r="AU633" s="14"/>
      <c r="AV633" s="14">
        <v>1.0748603551872699E-2</v>
      </c>
      <c r="AW633" s="14">
        <v>1.7018748976441501E-2</v>
      </c>
      <c r="AX633" s="14"/>
      <c r="AY633" s="14">
        <v>1.49584880309129E-2</v>
      </c>
      <c r="AZ633" s="14">
        <v>1.4600568478670001E-2</v>
      </c>
      <c r="BA633" s="14"/>
      <c r="BB633" s="14">
        <v>1.43612897309931E-2</v>
      </c>
      <c r="BC633" s="14">
        <v>1.29176300008231E-2</v>
      </c>
    </row>
    <row r="634" spans="2:55" x14ac:dyDescent="0.35">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c r="AT634" s="14"/>
      <c r="AU634" s="14"/>
      <c r="AV634" s="14"/>
      <c r="AW634" s="14"/>
      <c r="AX634" s="14"/>
      <c r="AY634" s="14"/>
      <c r="AZ634" s="14"/>
      <c r="BA634" s="14"/>
      <c r="BB634" s="14"/>
      <c r="BC634" s="14"/>
    </row>
    <row r="635" spans="2:55" x14ac:dyDescent="0.35">
      <c r="B635" s="6" t="s">
        <v>307</v>
      </c>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c r="AM635" s="14"/>
      <c r="AN635" s="14"/>
      <c r="AO635" s="14"/>
      <c r="AP635" s="14"/>
      <c r="AQ635" s="14"/>
      <c r="AR635" s="14"/>
      <c r="AS635" s="14"/>
      <c r="AT635" s="14"/>
      <c r="AU635" s="14"/>
      <c r="AV635" s="14"/>
      <c r="AW635" s="14"/>
      <c r="AX635" s="14"/>
      <c r="AY635" s="14"/>
      <c r="AZ635" s="14"/>
      <c r="BA635" s="14"/>
      <c r="BB635" s="14"/>
      <c r="BC635" s="14"/>
    </row>
    <row r="636" spans="2:55" x14ac:dyDescent="0.35">
      <c r="B636" s="21" t="s">
        <v>82</v>
      </c>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c r="AD636" s="14"/>
      <c r="AE636" s="14"/>
      <c r="AF636" s="14"/>
      <c r="AG636" s="14"/>
      <c r="AH636" s="14"/>
      <c r="AI636" s="14"/>
      <c r="AJ636" s="14"/>
      <c r="AK636" s="14"/>
      <c r="AL636" s="14"/>
      <c r="AM636" s="14"/>
      <c r="AN636" s="14"/>
      <c r="AO636" s="14"/>
      <c r="AP636" s="14"/>
      <c r="AQ636" s="14"/>
      <c r="AR636" s="14"/>
      <c r="AS636" s="14"/>
      <c r="AT636" s="14"/>
      <c r="AU636" s="14"/>
      <c r="AV636" s="14"/>
      <c r="AW636" s="14"/>
      <c r="AX636" s="14"/>
      <c r="AY636" s="14"/>
      <c r="AZ636" s="14"/>
      <c r="BA636" s="14"/>
      <c r="BB636" s="14"/>
      <c r="BC636" s="14"/>
    </row>
    <row r="637" spans="2:55" x14ac:dyDescent="0.35">
      <c r="B637" t="s">
        <v>157</v>
      </c>
      <c r="C637" s="14">
        <v>0.18617384656804101</v>
      </c>
      <c r="D637" s="14">
        <v>0.16683526755786099</v>
      </c>
      <c r="E637" s="14">
        <v>0.20560537669833301</v>
      </c>
      <c r="F637" s="14"/>
      <c r="G637" s="14">
        <v>0.174443542495619</v>
      </c>
      <c r="H637" s="14">
        <v>0.23521127707264999</v>
      </c>
      <c r="I637" s="14">
        <v>0.19734232490130801</v>
      </c>
      <c r="J637" s="14">
        <v>0.17348578973452999</v>
      </c>
      <c r="K637" s="14">
        <v>0.17731995271758999</v>
      </c>
      <c r="L637" s="14">
        <v>0.16097399570953699</v>
      </c>
      <c r="M637" s="14"/>
      <c r="N637" s="14">
        <v>0.18747640104725399</v>
      </c>
      <c r="O637" s="14">
        <v>0.16125451587386899</v>
      </c>
      <c r="P637" s="14">
        <v>0.19414510166278401</v>
      </c>
      <c r="Q637" s="14">
        <v>0.20515381377526801</v>
      </c>
      <c r="R637" s="14"/>
      <c r="S637" s="14">
        <v>0.204973198488552</v>
      </c>
      <c r="T637" s="14">
        <v>0.19671036235849201</v>
      </c>
      <c r="U637" s="14">
        <v>0.137572897872202</v>
      </c>
      <c r="V637" s="14">
        <v>0.16906581116549099</v>
      </c>
      <c r="W637" s="14">
        <v>0.17828896786479101</v>
      </c>
      <c r="X637" s="14">
        <v>0.18501017325292399</v>
      </c>
      <c r="Y637" s="14">
        <v>0.21493240988607001</v>
      </c>
      <c r="Z637" s="14">
        <v>0.104300440904026</v>
      </c>
      <c r="AA637" s="14">
        <v>0.23189622445177199</v>
      </c>
      <c r="AB637" s="14">
        <v>0.181600786100758</v>
      </c>
      <c r="AC637" s="14">
        <v>0.20669890722122999</v>
      </c>
      <c r="AD637" s="14">
        <v>0.10075333150869301</v>
      </c>
      <c r="AE637" s="14"/>
      <c r="AF637" s="14">
        <v>0.18575429524072801</v>
      </c>
      <c r="AG637" s="14">
        <v>0.22410485993815599</v>
      </c>
      <c r="AH637" s="14">
        <v>0.14577781472770199</v>
      </c>
      <c r="AI637" s="14">
        <v>0.196788618461406</v>
      </c>
      <c r="AJ637" s="14">
        <v>0.162142791323789</v>
      </c>
      <c r="AK637" s="14"/>
      <c r="AL637" s="14">
        <v>0.18147364174917899</v>
      </c>
      <c r="AM637" s="14">
        <v>0.238250641055856</v>
      </c>
      <c r="AN637" s="14">
        <v>0.16154772425398001</v>
      </c>
      <c r="AO637" s="14"/>
      <c r="AP637" s="14">
        <v>0.181188827811777</v>
      </c>
      <c r="AQ637" s="14">
        <v>0.192828205005767</v>
      </c>
      <c r="AR637" s="14"/>
      <c r="AS637" s="14">
        <v>0.19589003946487299</v>
      </c>
      <c r="AT637" s="14">
        <v>0.16722009819029501</v>
      </c>
      <c r="AU637" s="14"/>
      <c r="AV637" s="14">
        <v>0.21280298985287599</v>
      </c>
      <c r="AW637" s="14">
        <v>0.178068944857699</v>
      </c>
      <c r="AX637" s="14"/>
      <c r="AY637" s="14">
        <v>0.19298996347682701</v>
      </c>
      <c r="AZ637" s="14">
        <v>0.206059450658235</v>
      </c>
      <c r="BA637" s="14"/>
      <c r="BB637" s="14">
        <v>0.19711800411174901</v>
      </c>
      <c r="BC637" s="14">
        <v>0.19205043078109399</v>
      </c>
    </row>
    <row r="638" spans="2:55" x14ac:dyDescent="0.35">
      <c r="B638" t="s">
        <v>158</v>
      </c>
      <c r="C638" s="14">
        <v>0.39394699405035299</v>
      </c>
      <c r="D638" s="14">
        <v>0.39892795117191299</v>
      </c>
      <c r="E638" s="14">
        <v>0.389303386070109</v>
      </c>
      <c r="F638" s="14"/>
      <c r="G638" s="14">
        <v>0.41869006401699199</v>
      </c>
      <c r="H638" s="14">
        <v>0.419668402748679</v>
      </c>
      <c r="I638" s="14">
        <v>0.39509934787205098</v>
      </c>
      <c r="J638" s="14">
        <v>0.431088006462507</v>
      </c>
      <c r="K638" s="14">
        <v>0.39685188340823302</v>
      </c>
      <c r="L638" s="14">
        <v>0.32341412252609902</v>
      </c>
      <c r="M638" s="14"/>
      <c r="N638" s="14">
        <v>0.39340683824717998</v>
      </c>
      <c r="O638" s="14">
        <v>0.36807163204110799</v>
      </c>
      <c r="P638" s="14">
        <v>0.415939341480969</v>
      </c>
      <c r="Q638" s="14">
        <v>0.401180427882183</v>
      </c>
      <c r="R638" s="14"/>
      <c r="S638" s="14">
        <v>0.37847108387223799</v>
      </c>
      <c r="T638" s="14">
        <v>0.41812794538807602</v>
      </c>
      <c r="U638" s="14">
        <v>0.38853957335211797</v>
      </c>
      <c r="V638" s="14">
        <v>0.43377794030135802</v>
      </c>
      <c r="W638" s="14">
        <v>0.423227873889853</v>
      </c>
      <c r="X638" s="14">
        <v>0.434487652603327</v>
      </c>
      <c r="Y638" s="14">
        <v>0.33068186285889001</v>
      </c>
      <c r="Z638" s="14">
        <v>0.51411649593127895</v>
      </c>
      <c r="AA638" s="14">
        <v>0.387421214485829</v>
      </c>
      <c r="AB638" s="14">
        <v>0.34610146801097003</v>
      </c>
      <c r="AC638" s="14">
        <v>0.32303690320852801</v>
      </c>
      <c r="AD638" s="14">
        <v>0.36038596651448601</v>
      </c>
      <c r="AE638" s="14"/>
      <c r="AF638" s="14">
        <v>0.38674432653294999</v>
      </c>
      <c r="AG638" s="14">
        <v>0.39459998264783103</v>
      </c>
      <c r="AH638" s="14">
        <v>0.39588551192541099</v>
      </c>
      <c r="AI638" s="14">
        <v>0.37605629504354698</v>
      </c>
      <c r="AJ638" s="14">
        <v>0.47288123529070802</v>
      </c>
      <c r="AK638" s="14"/>
      <c r="AL638" s="14">
        <v>0.38975743943888103</v>
      </c>
      <c r="AM638" s="14">
        <v>0.45593805088413197</v>
      </c>
      <c r="AN638" s="14">
        <v>0.344442609340326</v>
      </c>
      <c r="AO638" s="14"/>
      <c r="AP638" s="14">
        <v>0.36955710291183202</v>
      </c>
      <c r="AQ638" s="14">
        <v>0.40993952683712598</v>
      </c>
      <c r="AR638" s="14"/>
      <c r="AS638" s="14">
        <v>0.40631468289022599</v>
      </c>
      <c r="AT638" s="14">
        <v>0.38077923711904199</v>
      </c>
      <c r="AU638" s="14"/>
      <c r="AV638" s="14">
        <v>0.45636248454559297</v>
      </c>
      <c r="AW638" s="14">
        <v>0.37314697715730599</v>
      </c>
      <c r="AX638" s="14"/>
      <c r="AY638" s="14">
        <v>0.39982943419771799</v>
      </c>
      <c r="AZ638" s="14">
        <v>0.325564173564869</v>
      </c>
      <c r="BA638" s="14"/>
      <c r="BB638" s="14">
        <v>0.39739932141325002</v>
      </c>
      <c r="BC638" s="14">
        <v>0.36104118569494498</v>
      </c>
    </row>
    <row r="639" spans="2:55" x14ac:dyDescent="0.35">
      <c r="B639" t="s">
        <v>159</v>
      </c>
      <c r="C639" s="14">
        <v>0.257780698757686</v>
      </c>
      <c r="D639" s="14">
        <v>0.27136299331125802</v>
      </c>
      <c r="E639" s="14">
        <v>0.24527663493574101</v>
      </c>
      <c r="F639" s="14"/>
      <c r="G639" s="14">
        <v>0.265355233174835</v>
      </c>
      <c r="H639" s="14">
        <v>0.232434435600197</v>
      </c>
      <c r="I639" s="14">
        <v>0.23366449359012301</v>
      </c>
      <c r="J639" s="14">
        <v>0.241652614449789</v>
      </c>
      <c r="K639" s="14">
        <v>0.25605124086254899</v>
      </c>
      <c r="L639" s="14">
        <v>0.30741194130142702</v>
      </c>
      <c r="M639" s="14"/>
      <c r="N639" s="14">
        <v>0.27510593969369501</v>
      </c>
      <c r="O639" s="14">
        <v>0.297171079367616</v>
      </c>
      <c r="P639" s="14">
        <v>0.25537146394719401</v>
      </c>
      <c r="Q639" s="14">
        <v>0.200367337766407</v>
      </c>
      <c r="R639" s="14"/>
      <c r="S639" s="14">
        <v>0.25192687655403401</v>
      </c>
      <c r="T639" s="14">
        <v>0.24791839081841799</v>
      </c>
      <c r="U639" s="14">
        <v>0.29376636614948398</v>
      </c>
      <c r="V639" s="14">
        <v>0.27198248397451202</v>
      </c>
      <c r="W639" s="14">
        <v>0.25335077322815902</v>
      </c>
      <c r="X639" s="14">
        <v>0.20867837079386101</v>
      </c>
      <c r="Y639" s="14">
        <v>0.301012604548484</v>
      </c>
      <c r="Z639" s="14">
        <v>0.17521765045746501</v>
      </c>
      <c r="AA639" s="14">
        <v>0.26279122199507299</v>
      </c>
      <c r="AB639" s="14">
        <v>0.25980665756777699</v>
      </c>
      <c r="AC639" s="14">
        <v>0.289426223493295</v>
      </c>
      <c r="AD639" s="14">
        <v>0.26480280719126298</v>
      </c>
      <c r="AE639" s="14"/>
      <c r="AF639" s="14">
        <v>0.27704850946048099</v>
      </c>
      <c r="AG639" s="14">
        <v>0.23034460639468601</v>
      </c>
      <c r="AH639" s="14">
        <v>0.30011547595052301</v>
      </c>
      <c r="AI639" s="14">
        <v>0.26978468713911102</v>
      </c>
      <c r="AJ639" s="14">
        <v>0.22604347327356</v>
      </c>
      <c r="AK639" s="14"/>
      <c r="AL639" s="14">
        <v>0.26771404444145003</v>
      </c>
      <c r="AM639" s="14">
        <v>0.19753528769834799</v>
      </c>
      <c r="AN639" s="14">
        <v>0.22168469030877699</v>
      </c>
      <c r="AO639" s="14"/>
      <c r="AP639" s="14">
        <v>0.26872288283093698</v>
      </c>
      <c r="AQ639" s="14">
        <v>0.247969900626546</v>
      </c>
      <c r="AR639" s="14"/>
      <c r="AS639" s="14">
        <v>0.24939558205139301</v>
      </c>
      <c r="AT639" s="14">
        <v>0.26938302973040401</v>
      </c>
      <c r="AU639" s="14"/>
      <c r="AV639" s="14">
        <v>0.21486669482839699</v>
      </c>
      <c r="AW639" s="14">
        <v>0.27023043131665297</v>
      </c>
      <c r="AX639" s="14"/>
      <c r="AY639" s="14">
        <v>0.25291354321723902</v>
      </c>
      <c r="AZ639" s="14">
        <v>0.32396510022505898</v>
      </c>
      <c r="BA639" s="14"/>
      <c r="BB639" s="14">
        <v>0.25424929625107601</v>
      </c>
      <c r="BC639" s="14">
        <v>0.25237714522485599</v>
      </c>
    </row>
    <row r="640" spans="2:55" x14ac:dyDescent="0.35">
      <c r="B640" t="s">
        <v>160</v>
      </c>
      <c r="C640" s="14">
        <v>0.11570452710837199</v>
      </c>
      <c r="D640" s="14">
        <v>0.122364536723253</v>
      </c>
      <c r="E640" s="14">
        <v>0.107537893122439</v>
      </c>
      <c r="F640" s="14"/>
      <c r="G640" s="14">
        <v>6.76504829792621E-2</v>
      </c>
      <c r="H640" s="14">
        <v>7.0635426435417203E-2</v>
      </c>
      <c r="I640" s="14">
        <v>0.116845972702454</v>
      </c>
      <c r="J640" s="14">
        <v>0.124841388994249</v>
      </c>
      <c r="K640" s="14">
        <v>0.112937196141444</v>
      </c>
      <c r="L640" s="14">
        <v>0.17789934895262599</v>
      </c>
      <c r="M640" s="14"/>
      <c r="N640" s="14">
        <v>0.116703612228751</v>
      </c>
      <c r="O640" s="14">
        <v>0.13858172258257401</v>
      </c>
      <c r="P640" s="14">
        <v>8.3709198014497999E-2</v>
      </c>
      <c r="Q640" s="14">
        <v>0.117904327334227</v>
      </c>
      <c r="R640" s="14"/>
      <c r="S640" s="14">
        <v>0.13158168172548901</v>
      </c>
      <c r="T640" s="14">
        <v>9.5855159737343598E-2</v>
      </c>
      <c r="U640" s="14">
        <v>0.125095084454656</v>
      </c>
      <c r="V640" s="14">
        <v>0.10885295137734299</v>
      </c>
      <c r="W640" s="14">
        <v>0.10187527671930301</v>
      </c>
      <c r="X640" s="14">
        <v>0.12162363866121</v>
      </c>
      <c r="Y640" s="14">
        <v>0.11124391579554301</v>
      </c>
      <c r="Z640" s="14">
        <v>0.16009146027858101</v>
      </c>
      <c r="AA640" s="14">
        <v>8.3333065448666102E-2</v>
      </c>
      <c r="AB640" s="14">
        <v>0.133716581107131</v>
      </c>
      <c r="AC640" s="14">
        <v>0.10347406733818799</v>
      </c>
      <c r="AD640" s="14">
        <v>0.174961054716952</v>
      </c>
      <c r="AE640" s="14"/>
      <c r="AF640" s="14">
        <v>0.103908250253207</v>
      </c>
      <c r="AG640" s="14">
        <v>0.11282872298312301</v>
      </c>
      <c r="AH640" s="14">
        <v>0.11903263898839</v>
      </c>
      <c r="AI640" s="14">
        <v>0.116991736374659</v>
      </c>
      <c r="AJ640" s="14">
        <v>7.5895856676014103E-2</v>
      </c>
      <c r="AK640" s="14"/>
      <c r="AL640" s="14">
        <v>0.114313463215203</v>
      </c>
      <c r="AM640" s="14">
        <v>6.3383047393904199E-2</v>
      </c>
      <c r="AN640" s="14">
        <v>0.228266837794836</v>
      </c>
      <c r="AO640" s="14"/>
      <c r="AP640" s="14">
        <v>0.124213020340585</v>
      </c>
      <c r="AQ640" s="14">
        <v>0.109704145692039</v>
      </c>
      <c r="AR640" s="14"/>
      <c r="AS640" s="14">
        <v>0.107669786585852</v>
      </c>
      <c r="AT640" s="14">
        <v>0.13260895246103799</v>
      </c>
      <c r="AU640" s="14"/>
      <c r="AV640" s="14">
        <v>8.1544602410308295E-2</v>
      </c>
      <c r="AW640" s="14">
        <v>0.12926271416524299</v>
      </c>
      <c r="AX640" s="14"/>
      <c r="AY640" s="14">
        <v>0.11493949490212101</v>
      </c>
      <c r="AZ640" s="14">
        <v>0.107356980559822</v>
      </c>
      <c r="BA640" s="14"/>
      <c r="BB640" s="14">
        <v>0.111409760841667</v>
      </c>
      <c r="BC640" s="14">
        <v>0.12800859472551401</v>
      </c>
    </row>
    <row r="641" spans="2:55" x14ac:dyDescent="0.35">
      <c r="B641" t="s">
        <v>205</v>
      </c>
      <c r="C641" s="14">
        <v>4.6393933515547797E-2</v>
      </c>
      <c r="D641" s="14">
        <v>4.0509251235714902E-2</v>
      </c>
      <c r="E641" s="14">
        <v>5.2276709173379503E-2</v>
      </c>
      <c r="F641" s="14"/>
      <c r="G641" s="14">
        <v>7.3860677333290797E-2</v>
      </c>
      <c r="H641" s="14">
        <v>4.2050458143057599E-2</v>
      </c>
      <c r="I641" s="14">
        <v>5.7047860934063999E-2</v>
      </c>
      <c r="J641" s="14">
        <v>2.89322003589252E-2</v>
      </c>
      <c r="K641" s="14">
        <v>5.6839726870183599E-2</v>
      </c>
      <c r="L641" s="14">
        <v>3.0300591510310702E-2</v>
      </c>
      <c r="M641" s="14"/>
      <c r="N641" s="14">
        <v>2.7307208783119801E-2</v>
      </c>
      <c r="O641" s="14">
        <v>3.4921050134833202E-2</v>
      </c>
      <c r="P641" s="14">
        <v>5.0834894894555102E-2</v>
      </c>
      <c r="Q641" s="14">
        <v>7.5394093241915497E-2</v>
      </c>
      <c r="R641" s="14"/>
      <c r="S641" s="14">
        <v>3.3047159359686502E-2</v>
      </c>
      <c r="T641" s="14">
        <v>4.1388141697670001E-2</v>
      </c>
      <c r="U641" s="14">
        <v>5.50260781715389E-2</v>
      </c>
      <c r="V641" s="14">
        <v>1.6320813181295999E-2</v>
      </c>
      <c r="W641" s="14">
        <v>4.3257108297893997E-2</v>
      </c>
      <c r="X641" s="14">
        <v>5.0200164688679098E-2</v>
      </c>
      <c r="Y641" s="14">
        <v>4.21292069110124E-2</v>
      </c>
      <c r="Z641" s="14">
        <v>4.6273952428650303E-2</v>
      </c>
      <c r="AA641" s="14">
        <v>3.4558273618659797E-2</v>
      </c>
      <c r="AB641" s="14">
        <v>7.8774507213363806E-2</v>
      </c>
      <c r="AC641" s="14">
        <v>7.7363898738759707E-2</v>
      </c>
      <c r="AD641" s="14">
        <v>9.9096840068606307E-2</v>
      </c>
      <c r="AE641" s="14"/>
      <c r="AF641" s="14">
        <v>4.6544618512634403E-2</v>
      </c>
      <c r="AG641" s="14">
        <v>3.8121828036204002E-2</v>
      </c>
      <c r="AH641" s="14">
        <v>3.91885584079728E-2</v>
      </c>
      <c r="AI641" s="14">
        <v>4.0378662981277E-2</v>
      </c>
      <c r="AJ641" s="14">
        <v>6.30366434359282E-2</v>
      </c>
      <c r="AK641" s="14"/>
      <c r="AL641" s="14">
        <v>4.6741411155287203E-2</v>
      </c>
      <c r="AM641" s="14">
        <v>4.4892972967759799E-2</v>
      </c>
      <c r="AN641" s="14">
        <v>4.4058138302080802E-2</v>
      </c>
      <c r="AO641" s="14"/>
      <c r="AP641" s="14">
        <v>5.63181661048704E-2</v>
      </c>
      <c r="AQ641" s="14">
        <v>3.9558221838522999E-2</v>
      </c>
      <c r="AR641" s="14"/>
      <c r="AS641" s="14">
        <v>4.0729909007655302E-2</v>
      </c>
      <c r="AT641" s="14">
        <v>5.0008682499220899E-2</v>
      </c>
      <c r="AU641" s="14"/>
      <c r="AV641" s="14">
        <v>3.4423228362825499E-2</v>
      </c>
      <c r="AW641" s="14">
        <v>4.9290932503099398E-2</v>
      </c>
      <c r="AX641" s="14"/>
      <c r="AY641" s="14">
        <v>3.9327564206095497E-2</v>
      </c>
      <c r="AZ641" s="14">
        <v>3.7054294992015603E-2</v>
      </c>
      <c r="BA641" s="14"/>
      <c r="BB641" s="14">
        <v>3.9823617382257703E-2</v>
      </c>
      <c r="BC641" s="14">
        <v>6.6522643573590903E-2</v>
      </c>
    </row>
    <row r="642" spans="2:55" x14ac:dyDescent="0.35">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c r="AD642" s="14"/>
      <c r="AE642" s="14"/>
      <c r="AF642" s="14"/>
      <c r="AG642" s="14"/>
      <c r="AH642" s="14"/>
      <c r="AI642" s="14"/>
      <c r="AJ642" s="14"/>
      <c r="AK642" s="14"/>
      <c r="AL642" s="14"/>
      <c r="AM642" s="14"/>
      <c r="AN642" s="14"/>
      <c r="AO642" s="14"/>
      <c r="AP642" s="14"/>
      <c r="AQ642" s="14"/>
      <c r="AR642" s="14"/>
      <c r="AS642" s="14"/>
      <c r="AT642" s="14"/>
      <c r="AU642" s="14"/>
      <c r="AV642" s="14"/>
      <c r="AW642" s="14"/>
      <c r="AX642" s="14"/>
      <c r="AY642" s="14"/>
      <c r="AZ642" s="14"/>
      <c r="BA642" s="14"/>
      <c r="BB642" s="14"/>
      <c r="BC642" s="14"/>
    </row>
    <row r="643" spans="2:55" x14ac:dyDescent="0.35">
      <c r="B643" s="6" t="s">
        <v>308</v>
      </c>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c r="AD643" s="14"/>
      <c r="AE643" s="14"/>
      <c r="AF643" s="14"/>
      <c r="AG643" s="14"/>
      <c r="AH643" s="14"/>
      <c r="AI643" s="14"/>
      <c r="AJ643" s="14"/>
      <c r="AK643" s="14"/>
      <c r="AL643" s="14"/>
      <c r="AM643" s="14"/>
      <c r="AN643" s="14"/>
      <c r="AO643" s="14"/>
      <c r="AP643" s="14"/>
      <c r="AQ643" s="14"/>
      <c r="AR643" s="14"/>
      <c r="AS643" s="14"/>
      <c r="AT643" s="14"/>
      <c r="AU643" s="14"/>
      <c r="AV643" s="14"/>
      <c r="AW643" s="14"/>
      <c r="AX643" s="14"/>
      <c r="AY643" s="14"/>
      <c r="AZ643" s="14"/>
      <c r="BA643" s="14"/>
      <c r="BB643" s="14"/>
      <c r="BC643" s="14"/>
    </row>
    <row r="644" spans="2:55" x14ac:dyDescent="0.35">
      <c r="B644" s="21" t="s">
        <v>82</v>
      </c>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c r="AD644" s="14"/>
      <c r="AE644" s="14"/>
      <c r="AF644" s="14"/>
      <c r="AG644" s="14"/>
      <c r="AH644" s="14"/>
      <c r="AI644" s="14"/>
      <c r="AJ644" s="14"/>
      <c r="AK644" s="14"/>
      <c r="AL644" s="14"/>
      <c r="AM644" s="14"/>
      <c r="AN644" s="14"/>
      <c r="AO644" s="14"/>
      <c r="AP644" s="14"/>
      <c r="AQ644" s="14"/>
      <c r="AR644" s="14"/>
      <c r="AS644" s="14"/>
      <c r="AT644" s="14"/>
      <c r="AU644" s="14"/>
      <c r="AV644" s="14"/>
      <c r="AW644" s="14"/>
      <c r="AX644" s="14"/>
      <c r="AY644" s="14"/>
      <c r="AZ644" s="14"/>
      <c r="BA644" s="14"/>
      <c r="BB644" s="14"/>
      <c r="BC644" s="14"/>
    </row>
    <row r="645" spans="2:55" x14ac:dyDescent="0.35">
      <c r="B645" t="s">
        <v>157</v>
      </c>
      <c r="C645" s="14">
        <v>0.20688149419799401</v>
      </c>
      <c r="D645" s="14">
        <v>0.23696747672896301</v>
      </c>
      <c r="E645" s="14">
        <v>0.17811222373782901</v>
      </c>
      <c r="F645" s="14"/>
      <c r="G645" s="14">
        <v>0.30132644891897797</v>
      </c>
      <c r="H645" s="14">
        <v>0.356752318468813</v>
      </c>
      <c r="I645" s="14">
        <v>0.24830165752418101</v>
      </c>
      <c r="J645" s="14">
        <v>0.17177271872015801</v>
      </c>
      <c r="K645" s="14">
        <v>0.117429265128122</v>
      </c>
      <c r="L645" s="14">
        <v>7.6566944374267407E-2</v>
      </c>
      <c r="M645" s="14"/>
      <c r="N645" s="14">
        <v>0.23446372921460801</v>
      </c>
      <c r="O645" s="14">
        <v>0.20604794068186999</v>
      </c>
      <c r="P645" s="14">
        <v>0.19025425852726599</v>
      </c>
      <c r="Q645" s="14">
        <v>0.194228530019394</v>
      </c>
      <c r="R645" s="14"/>
      <c r="S645" s="14">
        <v>0.30444189502951702</v>
      </c>
      <c r="T645" s="14">
        <v>0.164339092650435</v>
      </c>
      <c r="U645" s="14">
        <v>0.18068464251880301</v>
      </c>
      <c r="V645" s="14">
        <v>0.13872383636094601</v>
      </c>
      <c r="W645" s="14">
        <v>0.19123774585230299</v>
      </c>
      <c r="X645" s="14">
        <v>0.25856141542628602</v>
      </c>
      <c r="Y645" s="14">
        <v>0.234994794102482</v>
      </c>
      <c r="Z645" s="14">
        <v>0.16559204199635699</v>
      </c>
      <c r="AA645" s="14">
        <v>0.24622755021714601</v>
      </c>
      <c r="AB645" s="14">
        <v>0.15514301071421899</v>
      </c>
      <c r="AC645" s="14">
        <v>0.173894832118207</v>
      </c>
      <c r="AD645" s="14">
        <v>0.13849989710240199</v>
      </c>
      <c r="AE645" s="14"/>
      <c r="AF645" s="14">
        <v>0.15889114005803401</v>
      </c>
      <c r="AG645" s="14">
        <v>0.27849530821684798</v>
      </c>
      <c r="AH645" s="14">
        <v>0.14577988295140201</v>
      </c>
      <c r="AI645" s="14">
        <v>0.18098138810334299</v>
      </c>
      <c r="AJ645" s="14">
        <v>0.192343610948569</v>
      </c>
      <c r="AK645" s="14"/>
      <c r="AL645" s="14">
        <v>0.19934948043734901</v>
      </c>
      <c r="AM645" s="14">
        <v>0.31171377705021702</v>
      </c>
      <c r="AN645" s="14">
        <v>0.12958817909266199</v>
      </c>
      <c r="AO645" s="14"/>
      <c r="AP645" s="14">
        <v>0.20221487974170399</v>
      </c>
      <c r="AQ645" s="14">
        <v>0.20783976425657599</v>
      </c>
      <c r="AR645" s="14"/>
      <c r="AS645" s="14">
        <v>0.23253925613870599</v>
      </c>
      <c r="AT645" s="14">
        <v>0.16988869725422601</v>
      </c>
      <c r="AU645" s="14"/>
      <c r="AV645" s="14">
        <v>0.31736006562411101</v>
      </c>
      <c r="AW645" s="14">
        <v>0.168660603013738</v>
      </c>
      <c r="AX645" s="14"/>
      <c r="AY645" s="14">
        <v>0.22800385134887399</v>
      </c>
      <c r="AZ645" s="14">
        <v>0.187001479015864</v>
      </c>
      <c r="BA645" s="14"/>
      <c r="BB645" s="14">
        <v>0.22261656526027701</v>
      </c>
      <c r="BC645" s="14">
        <v>0.173341801961023</v>
      </c>
    </row>
    <row r="646" spans="2:55" x14ac:dyDescent="0.35">
      <c r="B646" t="s">
        <v>158</v>
      </c>
      <c r="C646" s="14">
        <v>0.36950569357724</v>
      </c>
      <c r="D646" s="14">
        <v>0.36272841328608402</v>
      </c>
      <c r="E646" s="14">
        <v>0.37721102293497599</v>
      </c>
      <c r="F646" s="14"/>
      <c r="G646" s="14">
        <v>0.39839439929735199</v>
      </c>
      <c r="H646" s="14">
        <v>0.40224106378407398</v>
      </c>
      <c r="I646" s="14">
        <v>0.45293980482603802</v>
      </c>
      <c r="J646" s="14">
        <v>0.39251857781890398</v>
      </c>
      <c r="K646" s="14">
        <v>0.34416425524372002</v>
      </c>
      <c r="L646" s="14">
        <v>0.25400114306021299</v>
      </c>
      <c r="M646" s="14"/>
      <c r="N646" s="14">
        <v>0.34054764612740901</v>
      </c>
      <c r="O646" s="14">
        <v>0.362674831911665</v>
      </c>
      <c r="P646" s="14">
        <v>0.37919776543717998</v>
      </c>
      <c r="Q646" s="14">
        <v>0.39839058889984402</v>
      </c>
      <c r="R646" s="14"/>
      <c r="S646" s="14">
        <v>0.39150916448610501</v>
      </c>
      <c r="T646" s="14">
        <v>0.37918964516682502</v>
      </c>
      <c r="U646" s="14">
        <v>0.29595220349688001</v>
      </c>
      <c r="V646" s="14">
        <v>0.31604909045692797</v>
      </c>
      <c r="W646" s="14">
        <v>0.43093377187029203</v>
      </c>
      <c r="X646" s="14">
        <v>0.337969428642936</v>
      </c>
      <c r="Y646" s="14">
        <v>0.31404662606813499</v>
      </c>
      <c r="Z646" s="14">
        <v>0.39666162370694402</v>
      </c>
      <c r="AA646" s="14">
        <v>0.366874983878828</v>
      </c>
      <c r="AB646" s="14">
        <v>0.36554183591656197</v>
      </c>
      <c r="AC646" s="14">
        <v>0.43716013225099698</v>
      </c>
      <c r="AD646" s="14">
        <v>0.55020840781981295</v>
      </c>
      <c r="AE646" s="14"/>
      <c r="AF646" s="14">
        <v>0.35707705752809299</v>
      </c>
      <c r="AG646" s="14">
        <v>0.357202377583974</v>
      </c>
      <c r="AH646" s="14">
        <v>0.33704920205033601</v>
      </c>
      <c r="AI646" s="14">
        <v>0.38799397312751699</v>
      </c>
      <c r="AJ646" s="14">
        <v>0.41490641701574799</v>
      </c>
      <c r="AK646" s="14"/>
      <c r="AL646" s="14">
        <v>0.36259117467095398</v>
      </c>
      <c r="AM646" s="14">
        <v>0.441609604651718</v>
      </c>
      <c r="AN646" s="14">
        <v>0.34125240174792398</v>
      </c>
      <c r="AO646" s="14"/>
      <c r="AP646" s="14">
        <v>0.38434157334952801</v>
      </c>
      <c r="AQ646" s="14">
        <v>0.35035011982901398</v>
      </c>
      <c r="AR646" s="14"/>
      <c r="AS646" s="14">
        <v>0.38984358794440399</v>
      </c>
      <c r="AT646" s="14">
        <v>0.33526894292842502</v>
      </c>
      <c r="AU646" s="14"/>
      <c r="AV646" s="14">
        <v>0.39917579314567198</v>
      </c>
      <c r="AW646" s="14">
        <v>0.36294488140800102</v>
      </c>
      <c r="AX646" s="14"/>
      <c r="AY646" s="14">
        <v>0.36466009204685601</v>
      </c>
      <c r="AZ646" s="14">
        <v>0.35190716557037999</v>
      </c>
      <c r="BA646" s="14"/>
      <c r="BB646" s="14">
        <v>0.35051117776602803</v>
      </c>
      <c r="BC646" s="14">
        <v>0.45179750017512399</v>
      </c>
    </row>
    <row r="647" spans="2:55" x14ac:dyDescent="0.35">
      <c r="B647" t="s">
        <v>159</v>
      </c>
      <c r="C647" s="14">
        <v>0.27720973359788298</v>
      </c>
      <c r="D647" s="14">
        <v>0.25844688670612798</v>
      </c>
      <c r="E647" s="14">
        <v>0.29540773562320999</v>
      </c>
      <c r="F647" s="14"/>
      <c r="G647" s="14">
        <v>0.19111261736395799</v>
      </c>
      <c r="H647" s="14">
        <v>0.193776156172599</v>
      </c>
      <c r="I647" s="14">
        <v>0.199887550773621</v>
      </c>
      <c r="J647" s="14">
        <v>0.32225583229955101</v>
      </c>
      <c r="K647" s="14">
        <v>0.371763487972669</v>
      </c>
      <c r="L647" s="14">
        <v>0.36531126763118699</v>
      </c>
      <c r="M647" s="14"/>
      <c r="N647" s="14">
        <v>0.25697551151029102</v>
      </c>
      <c r="O647" s="14">
        <v>0.28628553266833801</v>
      </c>
      <c r="P647" s="14">
        <v>0.29163428613275599</v>
      </c>
      <c r="Q647" s="14">
        <v>0.27509345422410603</v>
      </c>
      <c r="R647" s="14"/>
      <c r="S647" s="14">
        <v>0.20523716160413999</v>
      </c>
      <c r="T647" s="14">
        <v>0.28850165434279301</v>
      </c>
      <c r="U647" s="14">
        <v>0.31759350560641098</v>
      </c>
      <c r="V647" s="14">
        <v>0.368451733574444</v>
      </c>
      <c r="W647" s="14">
        <v>0.25088775121690698</v>
      </c>
      <c r="X647" s="14">
        <v>0.27972219473589899</v>
      </c>
      <c r="Y647" s="14">
        <v>0.29235261887089098</v>
      </c>
      <c r="Z647" s="14">
        <v>0.359550318960075</v>
      </c>
      <c r="AA647" s="14">
        <v>0.22508235574141</v>
      </c>
      <c r="AB647" s="14">
        <v>0.325523900147559</v>
      </c>
      <c r="AC647" s="14">
        <v>0.20310901717646301</v>
      </c>
      <c r="AD647" s="14">
        <v>0.25715045250415403</v>
      </c>
      <c r="AE647" s="14"/>
      <c r="AF647" s="14">
        <v>0.28805414894651599</v>
      </c>
      <c r="AG647" s="14">
        <v>0.26549222000536599</v>
      </c>
      <c r="AH647" s="14">
        <v>0.31602756085199002</v>
      </c>
      <c r="AI647" s="14">
        <v>0.241945134452314</v>
      </c>
      <c r="AJ647" s="14">
        <v>0.25062686804016299</v>
      </c>
      <c r="AK647" s="14"/>
      <c r="AL647" s="14">
        <v>0.29200420900744201</v>
      </c>
      <c r="AM647" s="14">
        <v>0.161035440673511</v>
      </c>
      <c r="AN647" s="14">
        <v>0.270244102248339</v>
      </c>
      <c r="AO647" s="14"/>
      <c r="AP647" s="14">
        <v>0.26528928576578098</v>
      </c>
      <c r="AQ647" s="14">
        <v>0.29431426364925101</v>
      </c>
      <c r="AR647" s="14"/>
      <c r="AS647" s="14">
        <v>0.25623805019512502</v>
      </c>
      <c r="AT647" s="14">
        <v>0.31393546346399398</v>
      </c>
      <c r="AU647" s="14"/>
      <c r="AV647" s="14">
        <v>0.18341758743077999</v>
      </c>
      <c r="AW647" s="14">
        <v>0.30757180451036698</v>
      </c>
      <c r="AX647" s="14"/>
      <c r="AY647" s="14">
        <v>0.26818501819188001</v>
      </c>
      <c r="AZ647" s="14">
        <v>0.25346979553149401</v>
      </c>
      <c r="BA647" s="14"/>
      <c r="BB647" s="14">
        <v>0.27677479611432099</v>
      </c>
      <c r="BC647" s="14">
        <v>0.245956406569077</v>
      </c>
    </row>
    <row r="648" spans="2:55" x14ac:dyDescent="0.35">
      <c r="B648" t="s">
        <v>160</v>
      </c>
      <c r="C648" s="14">
        <v>0.13329058384046699</v>
      </c>
      <c r="D648" s="14">
        <v>0.12737962110971501</v>
      </c>
      <c r="E648" s="14">
        <v>0.13745092168689599</v>
      </c>
      <c r="F648" s="14"/>
      <c r="G648" s="14">
        <v>8.4558254857035303E-2</v>
      </c>
      <c r="H648" s="14">
        <v>4.7230461574513903E-2</v>
      </c>
      <c r="I648" s="14">
        <v>8.6274116221598002E-2</v>
      </c>
      <c r="J648" s="14">
        <v>0.103522959704613</v>
      </c>
      <c r="K648" s="14">
        <v>0.14882784123969101</v>
      </c>
      <c r="L648" s="14">
        <v>0.28802996798395802</v>
      </c>
      <c r="M648" s="14"/>
      <c r="N648" s="14">
        <v>0.16067978847072401</v>
      </c>
      <c r="O648" s="14">
        <v>0.134149196365141</v>
      </c>
      <c r="P648" s="14">
        <v>0.12596442597409099</v>
      </c>
      <c r="Q648" s="14">
        <v>0.110328221310976</v>
      </c>
      <c r="R648" s="14"/>
      <c r="S648" s="14">
        <v>8.4039813567510002E-2</v>
      </c>
      <c r="T648" s="14">
        <v>0.15836697368240801</v>
      </c>
      <c r="U648" s="14">
        <v>0.17592348700921201</v>
      </c>
      <c r="V648" s="14">
        <v>0.16526687420987199</v>
      </c>
      <c r="W648" s="14">
        <v>0.117979921448397</v>
      </c>
      <c r="X648" s="14">
        <v>0.104414736283958</v>
      </c>
      <c r="Y648" s="14">
        <v>0.13871223971770799</v>
      </c>
      <c r="Z648" s="14">
        <v>7.8196015336623098E-2</v>
      </c>
      <c r="AA648" s="14">
        <v>0.147705191243831</v>
      </c>
      <c r="AB648" s="14">
        <v>0.149266714612456</v>
      </c>
      <c r="AC648" s="14">
        <v>0.176582170176523</v>
      </c>
      <c r="AD648" s="14">
        <v>5.4141242573631197E-2</v>
      </c>
      <c r="AE648" s="14"/>
      <c r="AF648" s="14">
        <v>0.19097175840886099</v>
      </c>
      <c r="AG648" s="14">
        <v>8.6636639355185799E-2</v>
      </c>
      <c r="AH648" s="14">
        <v>0.17995829486978801</v>
      </c>
      <c r="AI648" s="14">
        <v>0.16928184095190599</v>
      </c>
      <c r="AJ648" s="14">
        <v>0.142123103995519</v>
      </c>
      <c r="AK648" s="14"/>
      <c r="AL648" s="14">
        <v>0.13216865254822899</v>
      </c>
      <c r="AM648" s="14">
        <v>8.5641177624553505E-2</v>
      </c>
      <c r="AN648" s="14">
        <v>0.233719803274408</v>
      </c>
      <c r="AO648" s="14"/>
      <c r="AP648" s="14">
        <v>0.131244158347263</v>
      </c>
      <c r="AQ648" s="14">
        <v>0.13713828395766001</v>
      </c>
      <c r="AR648" s="14"/>
      <c r="AS648" s="14">
        <v>0.105722156606958</v>
      </c>
      <c r="AT648" s="14">
        <v>0.17169725545103801</v>
      </c>
      <c r="AU648" s="14"/>
      <c r="AV648" s="14">
        <v>9.1855770612691304E-2</v>
      </c>
      <c r="AW648" s="14">
        <v>0.147067009543348</v>
      </c>
      <c r="AX648" s="14"/>
      <c r="AY648" s="14">
        <v>0.126872814075702</v>
      </c>
      <c r="AZ648" s="14">
        <v>0.19122038510813999</v>
      </c>
      <c r="BA648" s="14"/>
      <c r="BB648" s="14">
        <v>0.13879985061840999</v>
      </c>
      <c r="BC648" s="14">
        <v>0.117609996867536</v>
      </c>
    </row>
    <row r="649" spans="2:55" x14ac:dyDescent="0.35">
      <c r="B649" t="s">
        <v>205</v>
      </c>
      <c r="C649" s="14">
        <v>1.3112494786417499E-2</v>
      </c>
      <c r="D649" s="14">
        <v>1.44776021691096E-2</v>
      </c>
      <c r="E649" s="14">
        <v>1.18180960170883E-2</v>
      </c>
      <c r="F649" s="14"/>
      <c r="G649" s="14">
        <v>2.4608279562676201E-2</v>
      </c>
      <c r="H649" s="14">
        <v>0</v>
      </c>
      <c r="I649" s="14">
        <v>1.2596870654563099E-2</v>
      </c>
      <c r="J649" s="14">
        <v>9.9299114567739707E-3</v>
      </c>
      <c r="K649" s="14">
        <v>1.78151504157977E-2</v>
      </c>
      <c r="L649" s="14">
        <v>1.60906769503746E-2</v>
      </c>
      <c r="M649" s="14"/>
      <c r="N649" s="14">
        <v>7.3333246769676699E-3</v>
      </c>
      <c r="O649" s="14">
        <v>1.0842498372985799E-2</v>
      </c>
      <c r="P649" s="14">
        <v>1.2949263928707299E-2</v>
      </c>
      <c r="Q649" s="14">
        <v>2.1959205545681301E-2</v>
      </c>
      <c r="R649" s="14"/>
      <c r="S649" s="14">
        <v>1.4771965312727999E-2</v>
      </c>
      <c r="T649" s="14">
        <v>9.6026341575388106E-3</v>
      </c>
      <c r="U649" s="14">
        <v>2.9846161368693901E-2</v>
      </c>
      <c r="V649" s="14">
        <v>1.15084653978107E-2</v>
      </c>
      <c r="W649" s="14">
        <v>8.9608096121008406E-3</v>
      </c>
      <c r="X649" s="14">
        <v>1.9332224910921299E-2</v>
      </c>
      <c r="Y649" s="14">
        <v>1.9893721240784201E-2</v>
      </c>
      <c r="Z649" s="14">
        <v>0</v>
      </c>
      <c r="AA649" s="14">
        <v>1.41099189187836E-2</v>
      </c>
      <c r="AB649" s="14">
        <v>4.5245386092031704E-3</v>
      </c>
      <c r="AC649" s="14">
        <v>9.2538482778097494E-3</v>
      </c>
      <c r="AD649" s="14">
        <v>0</v>
      </c>
      <c r="AE649" s="14"/>
      <c r="AF649" s="14">
        <v>5.0058950584951096E-3</v>
      </c>
      <c r="AG649" s="14">
        <v>1.21734548386256E-2</v>
      </c>
      <c r="AH649" s="14">
        <v>2.1185059276484002E-2</v>
      </c>
      <c r="AI649" s="14">
        <v>1.9797663364920101E-2</v>
      </c>
      <c r="AJ649" s="14">
        <v>0</v>
      </c>
      <c r="AK649" s="14"/>
      <c r="AL649" s="14">
        <v>1.38864833360271E-2</v>
      </c>
      <c r="AM649" s="14">
        <v>0</v>
      </c>
      <c r="AN649" s="14">
        <v>2.5195513636667301E-2</v>
      </c>
      <c r="AO649" s="14"/>
      <c r="AP649" s="14">
        <v>1.6910102795724299E-2</v>
      </c>
      <c r="AQ649" s="14">
        <v>1.03575683074988E-2</v>
      </c>
      <c r="AR649" s="14"/>
      <c r="AS649" s="14">
        <v>1.5656949114807299E-2</v>
      </c>
      <c r="AT649" s="14">
        <v>9.2096409023170196E-3</v>
      </c>
      <c r="AU649" s="14"/>
      <c r="AV649" s="14">
        <v>8.1907831867464604E-3</v>
      </c>
      <c r="AW649" s="14">
        <v>1.37557015245467E-2</v>
      </c>
      <c r="AX649" s="14"/>
      <c r="AY649" s="14">
        <v>1.22782243366881E-2</v>
      </c>
      <c r="AZ649" s="14">
        <v>1.6401174774122E-2</v>
      </c>
      <c r="BA649" s="14"/>
      <c r="BB649" s="14">
        <v>1.1297610240964401E-2</v>
      </c>
      <c r="BC649" s="14">
        <v>1.12942944272394E-2</v>
      </c>
    </row>
    <row r="650" spans="2:55" x14ac:dyDescent="0.35">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c r="AD650" s="14"/>
      <c r="AE650" s="14"/>
      <c r="AF650" s="14"/>
      <c r="AG650" s="14"/>
      <c r="AH650" s="14"/>
      <c r="AI650" s="14"/>
      <c r="AJ650" s="14"/>
      <c r="AK650" s="14"/>
      <c r="AL650" s="14"/>
      <c r="AM650" s="14"/>
      <c r="AN650" s="14"/>
      <c r="AO650" s="14"/>
      <c r="AP650" s="14"/>
      <c r="AQ650" s="14"/>
      <c r="AR650" s="14"/>
      <c r="AS650" s="14"/>
      <c r="AT650" s="14"/>
      <c r="AU650" s="14"/>
      <c r="AV650" s="14"/>
      <c r="AW650" s="14"/>
      <c r="AX650" s="14"/>
      <c r="AY650" s="14"/>
      <c r="AZ650" s="14"/>
      <c r="BA650" s="14"/>
      <c r="BB650" s="14"/>
      <c r="BC650" s="14"/>
    </row>
    <row r="651" spans="2:55" x14ac:dyDescent="0.35">
      <c r="B651" s="6" t="s">
        <v>309</v>
      </c>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c r="AD651" s="14"/>
      <c r="AE651" s="14"/>
      <c r="AF651" s="14"/>
      <c r="AG651" s="14"/>
      <c r="AH651" s="14"/>
      <c r="AI651" s="14"/>
      <c r="AJ651" s="14"/>
      <c r="AK651" s="14"/>
      <c r="AL651" s="14"/>
      <c r="AM651" s="14"/>
      <c r="AN651" s="14"/>
      <c r="AO651" s="14"/>
      <c r="AP651" s="14"/>
      <c r="AQ651" s="14"/>
      <c r="AR651" s="14"/>
      <c r="AS651" s="14"/>
      <c r="AT651" s="14"/>
      <c r="AU651" s="14"/>
      <c r="AV651" s="14"/>
      <c r="AW651" s="14"/>
      <c r="AX651" s="14"/>
      <c r="AY651" s="14"/>
      <c r="AZ651" s="14"/>
      <c r="BA651" s="14"/>
      <c r="BB651" s="14"/>
      <c r="BC651" s="14"/>
    </row>
    <row r="652" spans="2:55" x14ac:dyDescent="0.35">
      <c r="B652" s="21" t="s">
        <v>82</v>
      </c>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14"/>
      <c r="AK652" s="14"/>
      <c r="AL652" s="14"/>
      <c r="AM652" s="14"/>
      <c r="AN652" s="14"/>
      <c r="AO652" s="14"/>
      <c r="AP652" s="14"/>
      <c r="AQ652" s="14"/>
      <c r="AR652" s="14"/>
      <c r="AS652" s="14"/>
      <c r="AT652" s="14"/>
      <c r="AU652" s="14"/>
      <c r="AV652" s="14"/>
      <c r="AW652" s="14"/>
      <c r="AX652" s="14"/>
      <c r="AY652" s="14"/>
      <c r="AZ652" s="14"/>
      <c r="BA652" s="14"/>
      <c r="BB652" s="14"/>
      <c r="BC652" s="14"/>
    </row>
    <row r="653" spans="2:55" x14ac:dyDescent="0.35">
      <c r="B653" t="s">
        <v>157</v>
      </c>
      <c r="C653" s="14">
        <v>7.8593782122742498E-2</v>
      </c>
      <c r="D653" s="14">
        <v>9.5937942601810502E-2</v>
      </c>
      <c r="E653" s="14">
        <v>6.1888989944200598E-2</v>
      </c>
      <c r="F653" s="14"/>
      <c r="G653" s="14">
        <v>0.13407439795623999</v>
      </c>
      <c r="H653" s="14">
        <v>0.133749705248803</v>
      </c>
      <c r="I653" s="14">
        <v>0.113052527021092</v>
      </c>
      <c r="J653" s="14">
        <v>5.2781755430321098E-2</v>
      </c>
      <c r="K653" s="14">
        <v>3.2218434313988402E-2</v>
      </c>
      <c r="L653" s="14">
        <v>2.0802250745813801E-2</v>
      </c>
      <c r="M653" s="14"/>
      <c r="N653" s="14">
        <v>8.7585808030107001E-2</v>
      </c>
      <c r="O653" s="14">
        <v>5.7036955998586797E-2</v>
      </c>
      <c r="P653" s="14">
        <v>8.2735753713157806E-2</v>
      </c>
      <c r="Q653" s="14">
        <v>8.8285976319087994E-2</v>
      </c>
      <c r="R653" s="14"/>
      <c r="S653" s="14">
        <v>0.116032377076076</v>
      </c>
      <c r="T653" s="14">
        <v>6.6339560519560095E-2</v>
      </c>
      <c r="U653" s="14">
        <v>5.6199296076300899E-2</v>
      </c>
      <c r="V653" s="14">
        <v>4.9517455877128899E-2</v>
      </c>
      <c r="W653" s="14">
        <v>6.8813988504946799E-2</v>
      </c>
      <c r="X653" s="14">
        <v>0.113766516601064</v>
      </c>
      <c r="Y653" s="14">
        <v>6.4245905620670202E-2</v>
      </c>
      <c r="Z653" s="14">
        <v>1.1097604074255E-2</v>
      </c>
      <c r="AA653" s="14">
        <v>0.113337867676681</v>
      </c>
      <c r="AB653" s="14">
        <v>9.1050139706304295E-2</v>
      </c>
      <c r="AC653" s="14">
        <v>7.0096239468154395E-2</v>
      </c>
      <c r="AD653" s="14">
        <v>0</v>
      </c>
      <c r="AE653" s="14"/>
      <c r="AF653" s="14">
        <v>6.3392212434778605E-2</v>
      </c>
      <c r="AG653" s="14">
        <v>0.13095163535302801</v>
      </c>
      <c r="AH653" s="14">
        <v>6.0718590203935802E-2</v>
      </c>
      <c r="AI653" s="14">
        <v>7.6009164879357896E-2</v>
      </c>
      <c r="AJ653" s="14">
        <v>4.8092052645293398E-2</v>
      </c>
      <c r="AK653" s="14"/>
      <c r="AL653" s="14">
        <v>6.5009885766345907E-2</v>
      </c>
      <c r="AM653" s="14">
        <v>0.19868250648430999</v>
      </c>
      <c r="AN653" s="14">
        <v>6.12427045210042E-2</v>
      </c>
      <c r="AO653" s="14"/>
      <c r="AP653" s="14">
        <v>7.4218554157879105E-2</v>
      </c>
      <c r="AQ653" s="14">
        <v>8.0325118969737E-2</v>
      </c>
      <c r="AR653" s="14"/>
      <c r="AS653" s="14">
        <v>9.2691866207233797E-2</v>
      </c>
      <c r="AT653" s="14">
        <v>5.9393691119042698E-2</v>
      </c>
      <c r="AU653" s="14"/>
      <c r="AV653" s="14">
        <v>0.13268310645028</v>
      </c>
      <c r="AW653" s="14">
        <v>6.0643883115314497E-2</v>
      </c>
      <c r="AX653" s="14"/>
      <c r="AY653" s="14">
        <v>8.7681004878755797E-2</v>
      </c>
      <c r="AZ653" s="14">
        <v>6.31082046810824E-2</v>
      </c>
      <c r="BA653" s="14"/>
      <c r="BB653" s="14">
        <v>8.6456362728872402E-2</v>
      </c>
      <c r="BC653" s="14">
        <v>6.7092040780354606E-2</v>
      </c>
    </row>
    <row r="654" spans="2:55" x14ac:dyDescent="0.35">
      <c r="B654" t="s">
        <v>158</v>
      </c>
      <c r="C654" s="14">
        <v>0.143884236388715</v>
      </c>
      <c r="D654" s="14">
        <v>0.19273377436526201</v>
      </c>
      <c r="E654" s="14">
        <v>9.66074539244757E-2</v>
      </c>
      <c r="F654" s="14"/>
      <c r="G654" s="14">
        <v>0.212814930544791</v>
      </c>
      <c r="H654" s="14">
        <v>0.22136970453073801</v>
      </c>
      <c r="I654" s="14">
        <v>0.20049390120065499</v>
      </c>
      <c r="J654" s="14">
        <v>0.10275173879076201</v>
      </c>
      <c r="K654" s="14">
        <v>9.7209358272923194E-2</v>
      </c>
      <c r="L654" s="14">
        <v>5.3557929200835498E-2</v>
      </c>
      <c r="M654" s="14"/>
      <c r="N654" s="14">
        <v>0.16767074404840299</v>
      </c>
      <c r="O654" s="14">
        <v>0.14485518261978</v>
      </c>
      <c r="P654" s="14">
        <v>0.141280104528789</v>
      </c>
      <c r="Q654" s="14">
        <v>0.12062913636801099</v>
      </c>
      <c r="R654" s="14"/>
      <c r="S654" s="14">
        <v>0.20519861811014201</v>
      </c>
      <c r="T654" s="14">
        <v>8.9737645930797999E-2</v>
      </c>
      <c r="U654" s="14">
        <v>0.11372632132172</v>
      </c>
      <c r="V654" s="14">
        <v>0.181543273316571</v>
      </c>
      <c r="W654" s="14">
        <v>0.14069673580043399</v>
      </c>
      <c r="X654" s="14">
        <v>0.111899263752553</v>
      </c>
      <c r="Y654" s="14">
        <v>0.14333182536151001</v>
      </c>
      <c r="Z654" s="14">
        <v>0.191928261744406</v>
      </c>
      <c r="AA654" s="14">
        <v>0.159831390963872</v>
      </c>
      <c r="AB654" s="14">
        <v>0.150734989347934</v>
      </c>
      <c r="AC654" s="14">
        <v>8.0518542453144298E-2</v>
      </c>
      <c r="AD654" s="14">
        <v>0.127411364673475</v>
      </c>
      <c r="AE654" s="14"/>
      <c r="AF654" s="14">
        <v>0.15334836787432099</v>
      </c>
      <c r="AG654" s="14">
        <v>0.16598680898802101</v>
      </c>
      <c r="AH654" s="14">
        <v>7.1049807880797899E-2</v>
      </c>
      <c r="AI654" s="14">
        <v>0.15322272531463699</v>
      </c>
      <c r="AJ654" s="14">
        <v>0.157191252125818</v>
      </c>
      <c r="AK654" s="14"/>
      <c r="AL654" s="14">
        <v>0.13283308779980099</v>
      </c>
      <c r="AM654" s="14">
        <v>0.27607117202806403</v>
      </c>
      <c r="AN654" s="14">
        <v>6.8742403605707603E-2</v>
      </c>
      <c r="AO654" s="14"/>
      <c r="AP654" s="14">
        <v>0.15127963976046699</v>
      </c>
      <c r="AQ654" s="14">
        <v>0.13448573628817201</v>
      </c>
      <c r="AR654" s="14"/>
      <c r="AS654" s="14">
        <v>0.165891725410167</v>
      </c>
      <c r="AT654" s="14">
        <v>0.108773024831613</v>
      </c>
      <c r="AU654" s="14"/>
      <c r="AV654" s="14">
        <v>0.22822355858224699</v>
      </c>
      <c r="AW654" s="14">
        <v>0.11332055631643</v>
      </c>
      <c r="AX654" s="14"/>
      <c r="AY654" s="14">
        <v>0.159747013973532</v>
      </c>
      <c r="AZ654" s="14">
        <v>7.5273447585742101E-2</v>
      </c>
      <c r="BA654" s="14"/>
      <c r="BB654" s="14">
        <v>0.15239362846884499</v>
      </c>
      <c r="BC654" s="14">
        <v>0.110187531219219</v>
      </c>
    </row>
    <row r="655" spans="2:55" x14ac:dyDescent="0.35">
      <c r="B655" t="s">
        <v>159</v>
      </c>
      <c r="C655" s="14">
        <v>0.23211008760140101</v>
      </c>
      <c r="D655" s="14">
        <v>0.25459911638681199</v>
      </c>
      <c r="E655" s="14">
        <v>0.210833287421127</v>
      </c>
      <c r="F655" s="14"/>
      <c r="G655" s="14">
        <v>0.24839906336754</v>
      </c>
      <c r="H655" s="14">
        <v>0.23994728642475499</v>
      </c>
      <c r="I655" s="14">
        <v>0.25240204475223699</v>
      </c>
      <c r="J655" s="14">
        <v>0.27619677369565199</v>
      </c>
      <c r="K655" s="14">
        <v>0.240458954949691</v>
      </c>
      <c r="L655" s="14">
        <v>0.15694176855381101</v>
      </c>
      <c r="M655" s="14"/>
      <c r="N655" s="14">
        <v>0.20866683011639001</v>
      </c>
      <c r="O655" s="14">
        <v>0.23406055170064699</v>
      </c>
      <c r="P655" s="14">
        <v>0.245260792695392</v>
      </c>
      <c r="Q655" s="14">
        <v>0.24177935143443699</v>
      </c>
      <c r="R655" s="14"/>
      <c r="S655" s="14">
        <v>0.190514070745543</v>
      </c>
      <c r="T655" s="14">
        <v>0.204479902705447</v>
      </c>
      <c r="U655" s="14">
        <v>0.16969686207943199</v>
      </c>
      <c r="V655" s="14">
        <v>0.254621803856733</v>
      </c>
      <c r="W655" s="14">
        <v>0.27294538115613298</v>
      </c>
      <c r="X655" s="14">
        <v>0.215816142158825</v>
      </c>
      <c r="Y655" s="14">
        <v>0.22405233325743901</v>
      </c>
      <c r="Z655" s="14">
        <v>0.31723705263764201</v>
      </c>
      <c r="AA655" s="14">
        <v>0.221038505861684</v>
      </c>
      <c r="AB655" s="14">
        <v>0.28062906447184699</v>
      </c>
      <c r="AC655" s="14">
        <v>0.29393208368365298</v>
      </c>
      <c r="AD655" s="14">
        <v>0.297137242572031</v>
      </c>
      <c r="AE655" s="14"/>
      <c r="AF655" s="14">
        <v>0.20758653908645799</v>
      </c>
      <c r="AG655" s="14">
        <v>0.23622669434905399</v>
      </c>
      <c r="AH655" s="14">
        <v>0.156238627122674</v>
      </c>
      <c r="AI655" s="14">
        <v>0.284231103433357</v>
      </c>
      <c r="AJ655" s="14">
        <v>0.186246031961431</v>
      </c>
      <c r="AK655" s="14"/>
      <c r="AL655" s="14">
        <v>0.237264888494396</v>
      </c>
      <c r="AM655" s="14">
        <v>0.19389717214785901</v>
      </c>
      <c r="AN655" s="14">
        <v>0.22567461561466401</v>
      </c>
      <c r="AO655" s="14"/>
      <c r="AP655" s="14">
        <v>0.23144191808072201</v>
      </c>
      <c r="AQ655" s="14">
        <v>0.23473072220767899</v>
      </c>
      <c r="AR655" s="14"/>
      <c r="AS655" s="14">
        <v>0.25175348750465498</v>
      </c>
      <c r="AT655" s="14">
        <v>0.212899242825004</v>
      </c>
      <c r="AU655" s="14"/>
      <c r="AV655" s="14">
        <v>0.22540132355494</v>
      </c>
      <c r="AW655" s="14">
        <v>0.23425189467634</v>
      </c>
      <c r="AX655" s="14"/>
      <c r="AY655" s="14">
        <v>0.23228252987254699</v>
      </c>
      <c r="AZ655" s="14">
        <v>0.22159080117784499</v>
      </c>
      <c r="BA655" s="14"/>
      <c r="BB655" s="14">
        <v>0.233078942043318</v>
      </c>
      <c r="BC655" s="14">
        <v>0.238317838180956</v>
      </c>
    </row>
    <row r="656" spans="2:55" x14ac:dyDescent="0.35">
      <c r="B656" t="s">
        <v>160</v>
      </c>
      <c r="C656" s="14">
        <v>0.49532673539343502</v>
      </c>
      <c r="D656" s="14">
        <v>0.41832061239820001</v>
      </c>
      <c r="E656" s="14">
        <v>0.56903581592933095</v>
      </c>
      <c r="F656" s="14"/>
      <c r="G656" s="14">
        <v>0.33850912564823799</v>
      </c>
      <c r="H656" s="14">
        <v>0.361907908748553</v>
      </c>
      <c r="I656" s="14">
        <v>0.40864401940129202</v>
      </c>
      <c r="J656" s="14">
        <v>0.52179288945250502</v>
      </c>
      <c r="K656" s="14">
        <v>0.573184289364018</v>
      </c>
      <c r="L656" s="14">
        <v>0.70508476673506404</v>
      </c>
      <c r="M656" s="14"/>
      <c r="N656" s="14">
        <v>0.49977778226201303</v>
      </c>
      <c r="O656" s="14">
        <v>0.510467093154646</v>
      </c>
      <c r="P656" s="14">
        <v>0.47701500571957001</v>
      </c>
      <c r="Q656" s="14">
        <v>0.49075725424029298</v>
      </c>
      <c r="R656" s="14"/>
      <c r="S656" s="14">
        <v>0.46182104600289597</v>
      </c>
      <c r="T656" s="14">
        <v>0.58281356535881501</v>
      </c>
      <c r="U656" s="14">
        <v>0.60030003798835097</v>
      </c>
      <c r="V656" s="14">
        <v>0.46407312156035602</v>
      </c>
      <c r="W656" s="14">
        <v>0.45396285977415402</v>
      </c>
      <c r="X656" s="14">
        <v>0.49624890705070501</v>
      </c>
      <c r="Y656" s="14">
        <v>0.49737282870951899</v>
      </c>
      <c r="Z656" s="14">
        <v>0.42560014795578699</v>
      </c>
      <c r="AA656" s="14">
        <v>0.47059695040889798</v>
      </c>
      <c r="AB656" s="14">
        <v>0.44407616499396901</v>
      </c>
      <c r="AC656" s="14">
        <v>0.50135812243696698</v>
      </c>
      <c r="AD656" s="14">
        <v>0.50219867278249697</v>
      </c>
      <c r="AE656" s="14"/>
      <c r="AF656" s="14">
        <v>0.54348272018627297</v>
      </c>
      <c r="AG656" s="14">
        <v>0.41947561250953902</v>
      </c>
      <c r="AH656" s="14">
        <v>0.64426351951032101</v>
      </c>
      <c r="AI656" s="14">
        <v>0.41419629086737197</v>
      </c>
      <c r="AJ656" s="14">
        <v>0.54671898845385303</v>
      </c>
      <c r="AK656" s="14"/>
      <c r="AL656" s="14">
        <v>0.51469841959742602</v>
      </c>
      <c r="AM656" s="14">
        <v>0.28083668139587498</v>
      </c>
      <c r="AN656" s="14">
        <v>0.59657071255040495</v>
      </c>
      <c r="AO656" s="14"/>
      <c r="AP656" s="14">
        <v>0.48296730656804299</v>
      </c>
      <c r="AQ656" s="14">
        <v>0.50873318270255696</v>
      </c>
      <c r="AR656" s="14"/>
      <c r="AS656" s="14">
        <v>0.44277390199764299</v>
      </c>
      <c r="AT656" s="14">
        <v>0.56679982942609497</v>
      </c>
      <c r="AU656" s="14"/>
      <c r="AV656" s="14">
        <v>0.360118361217726</v>
      </c>
      <c r="AW656" s="14">
        <v>0.54560196561615704</v>
      </c>
      <c r="AX656" s="14"/>
      <c r="AY656" s="14">
        <v>0.476877158422156</v>
      </c>
      <c r="AZ656" s="14">
        <v>0.60317285163131396</v>
      </c>
      <c r="BA656" s="14"/>
      <c r="BB656" s="14">
        <v>0.48189046187081502</v>
      </c>
      <c r="BC656" s="14">
        <v>0.53215762279172196</v>
      </c>
    </row>
    <row r="657" spans="2:55" x14ac:dyDescent="0.35">
      <c r="B657" t="s">
        <v>205</v>
      </c>
      <c r="C657" s="14">
        <v>5.0085158493706303E-2</v>
      </c>
      <c r="D657" s="14">
        <v>3.84085542479164E-2</v>
      </c>
      <c r="E657" s="14">
        <v>6.1634452780865101E-2</v>
      </c>
      <c r="F657" s="14"/>
      <c r="G657" s="14">
        <v>6.62024824831908E-2</v>
      </c>
      <c r="H657" s="14">
        <v>4.3025395047151201E-2</v>
      </c>
      <c r="I657" s="14">
        <v>2.5407507624724698E-2</v>
      </c>
      <c r="J657" s="14">
        <v>4.6476842630760101E-2</v>
      </c>
      <c r="K657" s="14">
        <v>5.6928963099380198E-2</v>
      </c>
      <c r="L657" s="14">
        <v>6.3613284764475794E-2</v>
      </c>
      <c r="M657" s="14"/>
      <c r="N657" s="14">
        <v>3.6298835543086598E-2</v>
      </c>
      <c r="O657" s="14">
        <v>5.3580216526339597E-2</v>
      </c>
      <c r="P657" s="14">
        <v>5.3708343343091103E-2</v>
      </c>
      <c r="Q657" s="14">
        <v>5.8548281638171301E-2</v>
      </c>
      <c r="R657" s="14"/>
      <c r="S657" s="14">
        <v>2.64338880653434E-2</v>
      </c>
      <c r="T657" s="14">
        <v>5.6629325485380098E-2</v>
      </c>
      <c r="U657" s="14">
        <v>6.0077482534196001E-2</v>
      </c>
      <c r="V657" s="14">
        <v>5.0244345389211902E-2</v>
      </c>
      <c r="W657" s="14">
        <v>6.3581034764331898E-2</v>
      </c>
      <c r="X657" s="14">
        <v>6.2269170436852601E-2</v>
      </c>
      <c r="Y657" s="14">
        <v>7.0997107050861805E-2</v>
      </c>
      <c r="Z657" s="14">
        <v>5.4136933587910198E-2</v>
      </c>
      <c r="AA657" s="14">
        <v>3.5195285088865103E-2</v>
      </c>
      <c r="AB657" s="14">
        <v>3.3509641479946499E-2</v>
      </c>
      <c r="AC657" s="14">
        <v>5.4095011958082098E-2</v>
      </c>
      <c r="AD657" s="14">
        <v>7.3252719971996297E-2</v>
      </c>
      <c r="AE657" s="14"/>
      <c r="AF657" s="14">
        <v>3.2190160418168801E-2</v>
      </c>
      <c r="AG657" s="14">
        <v>4.7359248800357003E-2</v>
      </c>
      <c r="AH657" s="14">
        <v>6.7729455282271797E-2</v>
      </c>
      <c r="AI657" s="14">
        <v>7.2340715505276196E-2</v>
      </c>
      <c r="AJ657" s="14">
        <v>6.1751674813604503E-2</v>
      </c>
      <c r="AK657" s="14"/>
      <c r="AL657" s="14">
        <v>5.0193718342030701E-2</v>
      </c>
      <c r="AM657" s="14">
        <v>5.05124679438912E-2</v>
      </c>
      <c r="AN657" s="14">
        <v>4.7769563708218901E-2</v>
      </c>
      <c r="AO657" s="14"/>
      <c r="AP657" s="14">
        <v>6.0092581432888301E-2</v>
      </c>
      <c r="AQ657" s="14">
        <v>4.1725239831854402E-2</v>
      </c>
      <c r="AR657" s="14"/>
      <c r="AS657" s="14">
        <v>4.6889018880300698E-2</v>
      </c>
      <c r="AT657" s="14">
        <v>5.21342117982454E-2</v>
      </c>
      <c r="AU657" s="14"/>
      <c r="AV657" s="14">
        <v>5.3573650194807997E-2</v>
      </c>
      <c r="AW657" s="14">
        <v>4.61817002757587E-2</v>
      </c>
      <c r="AX657" s="14"/>
      <c r="AY657" s="14">
        <v>4.3412292853008898E-2</v>
      </c>
      <c r="AZ657" s="14">
        <v>3.6854694924016503E-2</v>
      </c>
      <c r="BA657" s="14"/>
      <c r="BB657" s="14">
        <v>4.61806048881492E-2</v>
      </c>
      <c r="BC657" s="14">
        <v>5.2244967027747898E-2</v>
      </c>
    </row>
    <row r="658" spans="2:55" x14ac:dyDescent="0.35">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14"/>
      <c r="AK658" s="14"/>
      <c r="AL658" s="14"/>
      <c r="AM658" s="14"/>
      <c r="AN658" s="14"/>
      <c r="AO658" s="14"/>
      <c r="AP658" s="14"/>
      <c r="AQ658" s="14"/>
      <c r="AR658" s="14"/>
      <c r="AS658" s="14"/>
      <c r="AT658" s="14"/>
      <c r="AU658" s="14"/>
      <c r="AV658" s="14"/>
      <c r="AW658" s="14"/>
      <c r="AX658" s="14"/>
      <c r="AY658" s="14"/>
      <c r="AZ658" s="14"/>
      <c r="BA658" s="14"/>
      <c r="BB658" s="14"/>
      <c r="BC658" s="14"/>
    </row>
    <row r="659" spans="2:55" x14ac:dyDescent="0.35">
      <c r="B659" s="6" t="s">
        <v>310</v>
      </c>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c r="AD659" s="14"/>
      <c r="AE659" s="14"/>
      <c r="AF659" s="14"/>
      <c r="AG659" s="14"/>
      <c r="AH659" s="14"/>
      <c r="AI659" s="14"/>
      <c r="AJ659" s="14"/>
      <c r="AK659" s="14"/>
      <c r="AL659" s="14"/>
      <c r="AM659" s="14"/>
      <c r="AN659" s="14"/>
      <c r="AO659" s="14"/>
      <c r="AP659" s="14"/>
      <c r="AQ659" s="14"/>
      <c r="AR659" s="14"/>
      <c r="AS659" s="14"/>
      <c r="AT659" s="14"/>
      <c r="AU659" s="14"/>
      <c r="AV659" s="14"/>
      <c r="AW659" s="14"/>
      <c r="AX659" s="14"/>
      <c r="AY659" s="14"/>
      <c r="AZ659" s="14"/>
      <c r="BA659" s="14"/>
      <c r="BB659" s="14"/>
      <c r="BC659" s="14"/>
    </row>
    <row r="660" spans="2:55" x14ac:dyDescent="0.35">
      <c r="B660" s="21" t="s">
        <v>82</v>
      </c>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14"/>
      <c r="AK660" s="14"/>
      <c r="AL660" s="14"/>
      <c r="AM660" s="14"/>
      <c r="AN660" s="14"/>
      <c r="AO660" s="14"/>
      <c r="AP660" s="14"/>
      <c r="AQ660" s="14"/>
      <c r="AR660" s="14"/>
      <c r="AS660" s="14"/>
      <c r="AT660" s="14"/>
      <c r="AU660" s="14"/>
      <c r="AV660" s="14"/>
      <c r="AW660" s="14"/>
      <c r="AX660" s="14"/>
      <c r="AY660" s="14"/>
      <c r="AZ660" s="14"/>
      <c r="BA660" s="14"/>
      <c r="BB660" s="14"/>
      <c r="BC660" s="14"/>
    </row>
    <row r="661" spans="2:55" x14ac:dyDescent="0.35">
      <c r="B661" t="s">
        <v>157</v>
      </c>
      <c r="C661" s="14">
        <v>0.11197542461556501</v>
      </c>
      <c r="D661" s="14">
        <v>0.126329579554395</v>
      </c>
      <c r="E661" s="14">
        <v>9.8288537960567995E-2</v>
      </c>
      <c r="F661" s="14"/>
      <c r="G661" s="14">
        <v>0.18054998272335501</v>
      </c>
      <c r="H661" s="14">
        <v>0.204596147085812</v>
      </c>
      <c r="I661" s="14">
        <v>0.12232423742455199</v>
      </c>
      <c r="J661" s="14">
        <v>9.7097577191626497E-2</v>
      </c>
      <c r="K661" s="14">
        <v>4.83011005719663E-2</v>
      </c>
      <c r="L661" s="14">
        <v>3.7170686035855799E-2</v>
      </c>
      <c r="M661" s="14"/>
      <c r="N661" s="14">
        <v>0.134430504710779</v>
      </c>
      <c r="O661" s="14">
        <v>8.2515379601017194E-2</v>
      </c>
      <c r="P661" s="14">
        <v>0.106414257390833</v>
      </c>
      <c r="Q661" s="14">
        <v>0.124143282791911</v>
      </c>
      <c r="R661" s="14"/>
      <c r="S661" s="14">
        <v>0.15143838407497301</v>
      </c>
      <c r="T661" s="14">
        <v>9.6675162968997794E-2</v>
      </c>
      <c r="U661" s="14">
        <v>8.2914339840282E-2</v>
      </c>
      <c r="V661" s="14">
        <v>9.7109971460396405E-2</v>
      </c>
      <c r="W661" s="14">
        <v>0.114210484241437</v>
      </c>
      <c r="X661" s="14">
        <v>0.12064509320345</v>
      </c>
      <c r="Y661" s="14">
        <v>0.113892038387004</v>
      </c>
      <c r="Z661" s="14">
        <v>7.8887929967991793E-2</v>
      </c>
      <c r="AA661" s="14">
        <v>0.15661632580966101</v>
      </c>
      <c r="AB661" s="14">
        <v>9.9481533283146101E-2</v>
      </c>
      <c r="AC661" s="14">
        <v>9.6356150254243295E-2</v>
      </c>
      <c r="AD661" s="14">
        <v>2.4599138863932099E-2</v>
      </c>
      <c r="AE661" s="14"/>
      <c r="AF661" s="14">
        <v>0.11319752610318901</v>
      </c>
      <c r="AG661" s="14">
        <v>0.157330867845832</v>
      </c>
      <c r="AH661" s="14">
        <v>7.0548760949484299E-2</v>
      </c>
      <c r="AI661" s="14">
        <v>7.7265499037017807E-2</v>
      </c>
      <c r="AJ661" s="14">
        <v>0.125464839724371</v>
      </c>
      <c r="AK661" s="14"/>
      <c r="AL661" s="14">
        <v>0.102997089046669</v>
      </c>
      <c r="AM661" s="14">
        <v>0.18789654972702299</v>
      </c>
      <c r="AN661" s="14">
        <v>0.10661529877365999</v>
      </c>
      <c r="AO661" s="14"/>
      <c r="AP661" s="14">
        <v>0.117342356438684</v>
      </c>
      <c r="AQ661" s="14">
        <v>0.106047907837028</v>
      </c>
      <c r="AR661" s="14"/>
      <c r="AS661" s="14">
        <v>0.13713233881060299</v>
      </c>
      <c r="AT661" s="14">
        <v>7.3193358264736205E-2</v>
      </c>
      <c r="AU661" s="14"/>
      <c r="AV661" s="14">
        <v>0.167117640378972</v>
      </c>
      <c r="AW661" s="14">
        <v>9.1101868023693897E-2</v>
      </c>
      <c r="AX661" s="14"/>
      <c r="AY661" s="14">
        <v>0.12538335384169899</v>
      </c>
      <c r="AZ661" s="14">
        <v>7.4136820434957396E-2</v>
      </c>
      <c r="BA661" s="14"/>
      <c r="BB661" s="14">
        <v>0.121766500024277</v>
      </c>
      <c r="BC661" s="14">
        <v>9.0163096846156907E-2</v>
      </c>
    </row>
    <row r="662" spans="2:55" x14ac:dyDescent="0.35">
      <c r="B662" t="s">
        <v>158</v>
      </c>
      <c r="C662" s="14">
        <v>0.33664981137894001</v>
      </c>
      <c r="D662" s="14">
        <v>0.34895071242660303</v>
      </c>
      <c r="E662" s="14">
        <v>0.32562911468386102</v>
      </c>
      <c r="F662" s="14"/>
      <c r="G662" s="14">
        <v>0.41879580533378302</v>
      </c>
      <c r="H662" s="14">
        <v>0.405554504431274</v>
      </c>
      <c r="I662" s="14">
        <v>0.39697229227175101</v>
      </c>
      <c r="J662" s="14">
        <v>0.32243631600383499</v>
      </c>
      <c r="K662" s="14">
        <v>0.30677519540999898</v>
      </c>
      <c r="L662" s="14">
        <v>0.208410938408675</v>
      </c>
      <c r="M662" s="14"/>
      <c r="N662" s="14">
        <v>0.326514984562642</v>
      </c>
      <c r="O662" s="14">
        <v>0.31406993742884798</v>
      </c>
      <c r="P662" s="14">
        <v>0.35520522796155302</v>
      </c>
      <c r="Q662" s="14">
        <v>0.355510214306964</v>
      </c>
      <c r="R662" s="14"/>
      <c r="S662" s="14">
        <v>0.41505804271562802</v>
      </c>
      <c r="T662" s="14">
        <v>0.29426378185525798</v>
      </c>
      <c r="U662" s="14">
        <v>0.32855461220642501</v>
      </c>
      <c r="V662" s="14">
        <v>0.33932199460430701</v>
      </c>
      <c r="W662" s="14">
        <v>0.34035659504089399</v>
      </c>
      <c r="X662" s="14">
        <v>0.37460951878494297</v>
      </c>
      <c r="Y662" s="14">
        <v>0.31768804097374498</v>
      </c>
      <c r="Z662" s="14">
        <v>0.358926781986806</v>
      </c>
      <c r="AA662" s="14">
        <v>0.33268595423385999</v>
      </c>
      <c r="AB662" s="14">
        <v>0.27073273014731902</v>
      </c>
      <c r="AC662" s="14">
        <v>0.29600116419418798</v>
      </c>
      <c r="AD662" s="14">
        <v>0.34637218733631497</v>
      </c>
      <c r="AE662" s="14"/>
      <c r="AF662" s="14">
        <v>0.28103347247779598</v>
      </c>
      <c r="AG662" s="14">
        <v>0.37136961260722101</v>
      </c>
      <c r="AH662" s="14">
        <v>0.310293697219854</v>
      </c>
      <c r="AI662" s="14">
        <v>0.31943433903897001</v>
      </c>
      <c r="AJ662" s="14">
        <v>0.25393843200525301</v>
      </c>
      <c r="AK662" s="14"/>
      <c r="AL662" s="14">
        <v>0.32550197932566599</v>
      </c>
      <c r="AM662" s="14">
        <v>0.46522144709347002</v>
      </c>
      <c r="AN662" s="14">
        <v>0.26929389021325001</v>
      </c>
      <c r="AO662" s="14"/>
      <c r="AP662" s="14">
        <v>0.33972843854426799</v>
      </c>
      <c r="AQ662" s="14">
        <v>0.32858825659319102</v>
      </c>
      <c r="AR662" s="14"/>
      <c r="AS662" s="14">
        <v>0.35717795439355798</v>
      </c>
      <c r="AT662" s="14">
        <v>0.30807252236877097</v>
      </c>
      <c r="AU662" s="14"/>
      <c r="AV662" s="14">
        <v>0.41482275277901898</v>
      </c>
      <c r="AW662" s="14">
        <v>0.310425335307976</v>
      </c>
      <c r="AX662" s="14"/>
      <c r="AY662" s="14">
        <v>0.34528613647387002</v>
      </c>
      <c r="AZ662" s="14">
        <v>0.31117416154633598</v>
      </c>
      <c r="BA662" s="14"/>
      <c r="BB662" s="14">
        <v>0.33577482987155199</v>
      </c>
      <c r="BC662" s="14">
        <v>0.36808845639406501</v>
      </c>
    </row>
    <row r="663" spans="2:55" x14ac:dyDescent="0.35">
      <c r="B663" t="s">
        <v>159</v>
      </c>
      <c r="C663" s="14">
        <v>0.32905291115028301</v>
      </c>
      <c r="D663" s="14">
        <v>0.31990778634617301</v>
      </c>
      <c r="E663" s="14">
        <v>0.33801204863228601</v>
      </c>
      <c r="F663" s="14"/>
      <c r="G663" s="14">
        <v>0.28270748280809799</v>
      </c>
      <c r="H663" s="14">
        <v>0.27341698209237297</v>
      </c>
      <c r="I663" s="14">
        <v>0.29210501838666297</v>
      </c>
      <c r="J663" s="14">
        <v>0.357310178105743</v>
      </c>
      <c r="K663" s="14">
        <v>0.32557431105749901</v>
      </c>
      <c r="L663" s="14">
        <v>0.41467160261936498</v>
      </c>
      <c r="M663" s="14"/>
      <c r="N663" s="14">
        <v>0.30898121484437802</v>
      </c>
      <c r="O663" s="14">
        <v>0.36973841197843399</v>
      </c>
      <c r="P663" s="14">
        <v>0.32497357002562</v>
      </c>
      <c r="Q663" s="14">
        <v>0.31051742871623</v>
      </c>
      <c r="R663" s="14"/>
      <c r="S663" s="14">
        <v>0.27708590048220699</v>
      </c>
      <c r="T663" s="14">
        <v>0.37672071291400699</v>
      </c>
      <c r="U663" s="14">
        <v>0.32277034516237701</v>
      </c>
      <c r="V663" s="14">
        <v>0.35683424176672501</v>
      </c>
      <c r="W663" s="14">
        <v>0.353789366385096</v>
      </c>
      <c r="X663" s="14">
        <v>0.30938510475210801</v>
      </c>
      <c r="Y663" s="14">
        <v>0.30454533442142301</v>
      </c>
      <c r="Z663" s="14">
        <v>0.37730961900625698</v>
      </c>
      <c r="AA663" s="14">
        <v>0.30409715999076098</v>
      </c>
      <c r="AB663" s="14">
        <v>0.387498445538625</v>
      </c>
      <c r="AC663" s="14">
        <v>0.30449219006898698</v>
      </c>
      <c r="AD663" s="14">
        <v>0.25853130552234899</v>
      </c>
      <c r="AE663" s="14"/>
      <c r="AF663" s="14">
        <v>0.38104871728458101</v>
      </c>
      <c r="AG663" s="14">
        <v>0.29242431188449702</v>
      </c>
      <c r="AH663" s="14">
        <v>0.332271636120891</v>
      </c>
      <c r="AI663" s="14">
        <v>0.350810472733811</v>
      </c>
      <c r="AJ663" s="14">
        <v>0.365735356127387</v>
      </c>
      <c r="AK663" s="14"/>
      <c r="AL663" s="14">
        <v>0.34497872637905902</v>
      </c>
      <c r="AM663" s="14">
        <v>0.242356935350722</v>
      </c>
      <c r="AN663" s="14">
        <v>0.25367536979732103</v>
      </c>
      <c r="AO663" s="14"/>
      <c r="AP663" s="14">
        <v>0.32986583524081298</v>
      </c>
      <c r="AQ663" s="14">
        <v>0.33095096910824401</v>
      </c>
      <c r="AR663" s="14"/>
      <c r="AS663" s="14">
        <v>0.31306955576676498</v>
      </c>
      <c r="AT663" s="14">
        <v>0.346350081104978</v>
      </c>
      <c r="AU663" s="14"/>
      <c r="AV663" s="14">
        <v>0.26879089806495099</v>
      </c>
      <c r="AW663" s="14">
        <v>0.34849394104978998</v>
      </c>
      <c r="AX663" s="14"/>
      <c r="AY663" s="14">
        <v>0.319289071502315</v>
      </c>
      <c r="AZ663" s="14">
        <v>0.357367190895446</v>
      </c>
      <c r="BA663" s="14"/>
      <c r="BB663" s="14">
        <v>0.323856143473435</v>
      </c>
      <c r="BC663" s="14">
        <v>0.33623062586930003</v>
      </c>
    </row>
    <row r="664" spans="2:55" x14ac:dyDescent="0.35">
      <c r="B664" t="s">
        <v>160</v>
      </c>
      <c r="C664" s="14">
        <v>0.200075670043878</v>
      </c>
      <c r="D664" s="14">
        <v>0.187604706773214</v>
      </c>
      <c r="E664" s="14">
        <v>0.21083822709851299</v>
      </c>
      <c r="F664" s="14"/>
      <c r="G664" s="14">
        <v>0.104560402941755</v>
      </c>
      <c r="H664" s="14">
        <v>0.11373880566870601</v>
      </c>
      <c r="I664" s="14">
        <v>0.173086356241098</v>
      </c>
      <c r="J664" s="14">
        <v>0.19649337862786401</v>
      </c>
      <c r="K664" s="14">
        <v>0.28354092930664598</v>
      </c>
      <c r="L664" s="14">
        <v>0.30284446835502998</v>
      </c>
      <c r="M664" s="14"/>
      <c r="N664" s="14">
        <v>0.21483437918442799</v>
      </c>
      <c r="O664" s="14">
        <v>0.22045065248422799</v>
      </c>
      <c r="P664" s="14">
        <v>0.18325156579239801</v>
      </c>
      <c r="Q664" s="14">
        <v>0.177412273636466</v>
      </c>
      <c r="R664" s="14"/>
      <c r="S664" s="14">
        <v>0.147855179533353</v>
      </c>
      <c r="T664" s="14">
        <v>0.218436282778674</v>
      </c>
      <c r="U664" s="14">
        <v>0.22477163218909399</v>
      </c>
      <c r="V664" s="14">
        <v>0.16896000558559399</v>
      </c>
      <c r="W664" s="14">
        <v>0.18441416317915199</v>
      </c>
      <c r="X664" s="14">
        <v>0.16318173776263301</v>
      </c>
      <c r="Y664" s="14">
        <v>0.23746440919627099</v>
      </c>
      <c r="Z664" s="14">
        <v>0.15381949266173001</v>
      </c>
      <c r="AA664" s="14">
        <v>0.20012402774027599</v>
      </c>
      <c r="AB664" s="14">
        <v>0.21557419259333099</v>
      </c>
      <c r="AC664" s="14">
        <v>0.26886570581233499</v>
      </c>
      <c r="AD664" s="14">
        <v>0.33798103614946301</v>
      </c>
      <c r="AE664" s="14"/>
      <c r="AF664" s="14">
        <v>0.21116216668698801</v>
      </c>
      <c r="AG664" s="14">
        <v>0.15605420384149901</v>
      </c>
      <c r="AH664" s="14">
        <v>0.28281385518659702</v>
      </c>
      <c r="AI664" s="14">
        <v>0.230502611060907</v>
      </c>
      <c r="AJ664" s="14">
        <v>0.21011816394121699</v>
      </c>
      <c r="AK664" s="14"/>
      <c r="AL664" s="14">
        <v>0.20228664755472001</v>
      </c>
      <c r="AM664" s="14">
        <v>0.104525067828786</v>
      </c>
      <c r="AN664" s="14">
        <v>0.33738427557456602</v>
      </c>
      <c r="AO664" s="14"/>
      <c r="AP664" s="14">
        <v>0.1824326074148</v>
      </c>
      <c r="AQ664" s="14">
        <v>0.21961725623152401</v>
      </c>
      <c r="AR664" s="14"/>
      <c r="AS664" s="14">
        <v>0.17643026810256099</v>
      </c>
      <c r="AT664" s="14">
        <v>0.24360547561073101</v>
      </c>
      <c r="AU664" s="14"/>
      <c r="AV664" s="14">
        <v>0.14166916498020299</v>
      </c>
      <c r="AW664" s="14">
        <v>0.22223120869083399</v>
      </c>
      <c r="AX664" s="14"/>
      <c r="AY664" s="14">
        <v>0.19043881438308</v>
      </c>
      <c r="AZ664" s="14">
        <v>0.23714480397731699</v>
      </c>
      <c r="BA664" s="14"/>
      <c r="BB664" s="14">
        <v>0.19857651266142801</v>
      </c>
      <c r="BC664" s="14">
        <v>0.18483417470924801</v>
      </c>
    </row>
    <row r="665" spans="2:55" x14ac:dyDescent="0.35">
      <c r="B665" t="s">
        <v>205</v>
      </c>
      <c r="C665" s="14">
        <v>2.2246182811334499E-2</v>
      </c>
      <c r="D665" s="14">
        <v>1.7207214899615499E-2</v>
      </c>
      <c r="E665" s="14">
        <v>2.72320716247729E-2</v>
      </c>
      <c r="F665" s="14"/>
      <c r="G665" s="14">
        <v>1.33863261930088E-2</v>
      </c>
      <c r="H665" s="14">
        <v>2.6935607218348499E-3</v>
      </c>
      <c r="I665" s="14">
        <v>1.5512095675937001E-2</v>
      </c>
      <c r="J665" s="14">
        <v>2.66625500709314E-2</v>
      </c>
      <c r="K665" s="14">
        <v>3.5808463653890198E-2</v>
      </c>
      <c r="L665" s="14">
        <v>3.6902304581073402E-2</v>
      </c>
      <c r="M665" s="14"/>
      <c r="N665" s="14">
        <v>1.52389166977726E-2</v>
      </c>
      <c r="O665" s="14">
        <v>1.3225618507472101E-2</v>
      </c>
      <c r="P665" s="14">
        <v>3.0155378829595399E-2</v>
      </c>
      <c r="Q665" s="14">
        <v>3.2416800548428402E-2</v>
      </c>
      <c r="R665" s="14"/>
      <c r="S665" s="14">
        <v>8.5624931938385294E-3</v>
      </c>
      <c r="T665" s="14">
        <v>1.3904059483064401E-2</v>
      </c>
      <c r="U665" s="14">
        <v>4.0989070601823101E-2</v>
      </c>
      <c r="V665" s="14">
        <v>3.7773786582978003E-2</v>
      </c>
      <c r="W665" s="14">
        <v>7.2293911534213199E-3</v>
      </c>
      <c r="X665" s="14">
        <v>3.2178545496866398E-2</v>
      </c>
      <c r="Y665" s="14">
        <v>2.6410177021556801E-2</v>
      </c>
      <c r="Z665" s="14">
        <v>3.1056176377214601E-2</v>
      </c>
      <c r="AA665" s="14">
        <v>6.4765322254410297E-3</v>
      </c>
      <c r="AB665" s="14">
        <v>2.67130984375792E-2</v>
      </c>
      <c r="AC665" s="14">
        <v>3.4284789670246403E-2</v>
      </c>
      <c r="AD665" s="14">
        <v>3.2516332127941201E-2</v>
      </c>
      <c r="AE665" s="14"/>
      <c r="AF665" s="14">
        <v>1.3558117447445801E-2</v>
      </c>
      <c r="AG665" s="14">
        <v>2.28210038209509E-2</v>
      </c>
      <c r="AH665" s="14">
        <v>4.0720505231739198E-3</v>
      </c>
      <c r="AI665" s="14">
        <v>2.1987078129293999E-2</v>
      </c>
      <c r="AJ665" s="14">
        <v>4.4743208201772397E-2</v>
      </c>
      <c r="AK665" s="14"/>
      <c r="AL665" s="14">
        <v>2.4235557693885801E-2</v>
      </c>
      <c r="AM665" s="14">
        <v>0</v>
      </c>
      <c r="AN665" s="14">
        <v>3.30311656412033E-2</v>
      </c>
      <c r="AO665" s="14"/>
      <c r="AP665" s="14">
        <v>3.0630762361435498E-2</v>
      </c>
      <c r="AQ665" s="14">
        <v>1.4795610230013001E-2</v>
      </c>
      <c r="AR665" s="14"/>
      <c r="AS665" s="14">
        <v>1.6189882926513199E-2</v>
      </c>
      <c r="AT665" s="14">
        <v>2.8778562650783102E-2</v>
      </c>
      <c r="AU665" s="14"/>
      <c r="AV665" s="14">
        <v>7.59954379685492E-3</v>
      </c>
      <c r="AW665" s="14">
        <v>2.7747646927706399E-2</v>
      </c>
      <c r="AX665" s="14"/>
      <c r="AY665" s="14">
        <v>1.9602623799036201E-2</v>
      </c>
      <c r="AZ665" s="14">
        <v>2.0177023145942899E-2</v>
      </c>
      <c r="BA665" s="14"/>
      <c r="BB665" s="14">
        <v>2.0026013969307602E-2</v>
      </c>
      <c r="BC665" s="14">
        <v>2.0683646181229701E-2</v>
      </c>
    </row>
    <row r="666" spans="2:55" x14ac:dyDescent="0.35">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14"/>
      <c r="AK666" s="14"/>
      <c r="AL666" s="14"/>
      <c r="AM666" s="14"/>
      <c r="AN666" s="14"/>
      <c r="AO666" s="14"/>
      <c r="AP666" s="14"/>
      <c r="AQ666" s="14"/>
      <c r="AR666" s="14"/>
      <c r="AS666" s="14"/>
      <c r="AT666" s="14"/>
      <c r="AU666" s="14"/>
      <c r="AV666" s="14"/>
      <c r="AW666" s="14"/>
      <c r="AX666" s="14"/>
      <c r="AY666" s="14"/>
      <c r="AZ666" s="14"/>
      <c r="BA666" s="14"/>
      <c r="BB666" s="14"/>
      <c r="BC666" s="14"/>
    </row>
    <row r="667" spans="2:55" x14ac:dyDescent="0.35">
      <c r="B667" s="6" t="s">
        <v>311</v>
      </c>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14"/>
      <c r="AK667" s="14"/>
      <c r="AL667" s="14"/>
      <c r="AM667" s="14"/>
      <c r="AN667" s="14"/>
      <c r="AO667" s="14"/>
      <c r="AP667" s="14"/>
      <c r="AQ667" s="14"/>
      <c r="AR667" s="14"/>
      <c r="AS667" s="14"/>
      <c r="AT667" s="14"/>
      <c r="AU667" s="14"/>
      <c r="AV667" s="14"/>
      <c r="AW667" s="14"/>
      <c r="AX667" s="14"/>
      <c r="AY667" s="14"/>
      <c r="AZ667" s="14"/>
      <c r="BA667" s="14"/>
      <c r="BB667" s="14"/>
      <c r="BC667" s="14"/>
    </row>
    <row r="668" spans="2:55" x14ac:dyDescent="0.35">
      <c r="B668" s="21" t="s">
        <v>82</v>
      </c>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14"/>
      <c r="AK668" s="14"/>
      <c r="AL668" s="14"/>
      <c r="AM668" s="14"/>
      <c r="AN668" s="14"/>
      <c r="AO668" s="14"/>
      <c r="AP668" s="14"/>
      <c r="AQ668" s="14"/>
      <c r="AR668" s="14"/>
      <c r="AS668" s="14"/>
      <c r="AT668" s="14"/>
      <c r="AU668" s="14"/>
      <c r="AV668" s="14"/>
      <c r="AW668" s="14"/>
      <c r="AX668" s="14"/>
      <c r="AY668" s="14"/>
      <c r="AZ668" s="14"/>
      <c r="BA668" s="14"/>
      <c r="BB668" s="14"/>
      <c r="BC668" s="14"/>
    </row>
    <row r="669" spans="2:55" x14ac:dyDescent="0.35">
      <c r="B669" t="s">
        <v>157</v>
      </c>
      <c r="C669" s="14">
        <v>5.61217941980241E-2</v>
      </c>
      <c r="D669" s="14">
        <v>6.1481235757667702E-2</v>
      </c>
      <c r="E669" s="14">
        <v>5.1053617722783197E-2</v>
      </c>
      <c r="F669" s="14"/>
      <c r="G669" s="14">
        <v>8.3802373294600302E-2</v>
      </c>
      <c r="H669" s="14">
        <v>0.12203365921764001</v>
      </c>
      <c r="I669" s="14">
        <v>8.42671938653764E-2</v>
      </c>
      <c r="J669" s="14">
        <v>3.0091070108070699E-2</v>
      </c>
      <c r="K669" s="14">
        <v>1.42944882358133E-2</v>
      </c>
      <c r="L669" s="14">
        <v>1.01886156731126E-2</v>
      </c>
      <c r="M669" s="14"/>
      <c r="N669" s="14">
        <v>6.8316577950390603E-2</v>
      </c>
      <c r="O669" s="14">
        <v>5.3030213649197799E-2</v>
      </c>
      <c r="P669" s="14">
        <v>4.4499282791254501E-2</v>
      </c>
      <c r="Q669" s="14">
        <v>5.6831071072945397E-2</v>
      </c>
      <c r="R669" s="14"/>
      <c r="S669" s="14">
        <v>7.8100274831380295E-2</v>
      </c>
      <c r="T669" s="14">
        <v>4.2374387003540299E-2</v>
      </c>
      <c r="U669" s="14">
        <v>4.8589273977295899E-2</v>
      </c>
      <c r="V669" s="14">
        <v>4.57493763064106E-2</v>
      </c>
      <c r="W669" s="14">
        <v>4.52511634553487E-2</v>
      </c>
      <c r="X669" s="14">
        <v>8.5601897193166701E-2</v>
      </c>
      <c r="Y669" s="14">
        <v>5.1790884585641399E-2</v>
      </c>
      <c r="Z669" s="14">
        <v>4.6082413776286101E-2</v>
      </c>
      <c r="AA669" s="14">
        <v>6.6154832845133599E-2</v>
      </c>
      <c r="AB669" s="14">
        <v>6.1327424201141102E-2</v>
      </c>
      <c r="AC669" s="14">
        <v>4.0856319367865802E-2</v>
      </c>
      <c r="AD669" s="14">
        <v>0</v>
      </c>
      <c r="AE669" s="14"/>
      <c r="AF669" s="14">
        <v>4.1794735010916698E-2</v>
      </c>
      <c r="AG669" s="14">
        <v>8.9763376455597399E-2</v>
      </c>
      <c r="AH669" s="14">
        <v>3.98673998454597E-2</v>
      </c>
      <c r="AI669" s="14">
        <v>2.9060389632869801E-2</v>
      </c>
      <c r="AJ669" s="14">
        <v>6.16004520338981E-2</v>
      </c>
      <c r="AK669" s="14"/>
      <c r="AL669" s="14">
        <v>4.5738359456134699E-2</v>
      </c>
      <c r="AM669" s="14">
        <v>0.13915437531561201</v>
      </c>
      <c r="AN669" s="14">
        <v>5.8363194162481202E-2</v>
      </c>
      <c r="AO669" s="14"/>
      <c r="AP669" s="14">
        <v>4.5991568207179E-2</v>
      </c>
      <c r="AQ669" s="14">
        <v>6.3443301313342901E-2</v>
      </c>
      <c r="AR669" s="14"/>
      <c r="AS669" s="14">
        <v>6.6585583346857893E-2</v>
      </c>
      <c r="AT669" s="14">
        <v>3.9910245028160103E-2</v>
      </c>
      <c r="AU669" s="14"/>
      <c r="AV669" s="14">
        <v>9.7101911428304696E-2</v>
      </c>
      <c r="AW669" s="14">
        <v>4.3028589953725202E-2</v>
      </c>
      <c r="AX669" s="14"/>
      <c r="AY669" s="14">
        <v>5.8316979926750397E-2</v>
      </c>
      <c r="AZ669" s="14">
        <v>4.5274720235379103E-2</v>
      </c>
      <c r="BA669" s="14"/>
      <c r="BB669" s="14">
        <v>5.7100959507289703E-2</v>
      </c>
      <c r="BC669" s="14">
        <v>4.69875529234626E-2</v>
      </c>
    </row>
    <row r="670" spans="2:55" x14ac:dyDescent="0.35">
      <c r="B670" t="s">
        <v>158</v>
      </c>
      <c r="C670" s="14">
        <v>0.11561497686438101</v>
      </c>
      <c r="D670" s="14">
        <v>0.14012125506894901</v>
      </c>
      <c r="E670" s="14">
        <v>9.2025528450773803E-2</v>
      </c>
      <c r="F670" s="14"/>
      <c r="G670" s="14">
        <v>0.173495832503445</v>
      </c>
      <c r="H670" s="14">
        <v>0.23035027443115599</v>
      </c>
      <c r="I670" s="14">
        <v>0.14860206240303001</v>
      </c>
      <c r="J670" s="14">
        <v>9.6164233148983494E-2</v>
      </c>
      <c r="K670" s="14">
        <v>5.4011411036749502E-2</v>
      </c>
      <c r="L670" s="14">
        <v>1.3702450582079201E-2</v>
      </c>
      <c r="M670" s="14"/>
      <c r="N670" s="14">
        <v>0.12897201180576401</v>
      </c>
      <c r="O670" s="14">
        <v>0.11285069884645101</v>
      </c>
      <c r="P670" s="14">
        <v>0.110100152629557</v>
      </c>
      <c r="Q670" s="14">
        <v>0.109835373781788</v>
      </c>
      <c r="R670" s="14"/>
      <c r="S670" s="14">
        <v>0.147887666746883</v>
      </c>
      <c r="T670" s="14">
        <v>7.3337544342944205E-2</v>
      </c>
      <c r="U670" s="14">
        <v>0.126285958651038</v>
      </c>
      <c r="V670" s="14">
        <v>0.108561434525066</v>
      </c>
      <c r="W670" s="14">
        <v>0.114046807484118</v>
      </c>
      <c r="X670" s="14">
        <v>0.117123090643624</v>
      </c>
      <c r="Y670" s="14">
        <v>0.11875974036201301</v>
      </c>
      <c r="Z670" s="14">
        <v>0.104919565195619</v>
      </c>
      <c r="AA670" s="14">
        <v>0.15082973176196399</v>
      </c>
      <c r="AB670" s="14">
        <v>0.10333846104891101</v>
      </c>
      <c r="AC670" s="14">
        <v>8.8353386620314195E-2</v>
      </c>
      <c r="AD670" s="14">
        <v>9.9263651162871405E-2</v>
      </c>
      <c r="AE670" s="14"/>
      <c r="AF670" s="14">
        <v>0.105369303228046</v>
      </c>
      <c r="AG670" s="14">
        <v>0.13563200484740701</v>
      </c>
      <c r="AH670" s="14">
        <v>7.0148008822863303E-2</v>
      </c>
      <c r="AI670" s="14">
        <v>0.125522644705755</v>
      </c>
      <c r="AJ670" s="14">
        <v>0.17252759127947101</v>
      </c>
      <c r="AK670" s="14"/>
      <c r="AL670" s="14">
        <v>0.10539543053273299</v>
      </c>
      <c r="AM670" s="14">
        <v>0.22831327957155101</v>
      </c>
      <c r="AN670" s="14">
        <v>6.3010650337008201E-2</v>
      </c>
      <c r="AO670" s="14"/>
      <c r="AP670" s="14">
        <v>0.13174566258017301</v>
      </c>
      <c r="AQ670" s="14">
        <v>9.6058854923597198E-2</v>
      </c>
      <c r="AR670" s="14"/>
      <c r="AS670" s="14">
        <v>0.12887214349173801</v>
      </c>
      <c r="AT670" s="14">
        <v>8.9688326205461702E-2</v>
      </c>
      <c r="AU670" s="14"/>
      <c r="AV670" s="14">
        <v>0.19048387109168699</v>
      </c>
      <c r="AW670" s="14">
        <v>8.6315708047091294E-2</v>
      </c>
      <c r="AX670" s="14"/>
      <c r="AY670" s="14">
        <v>0.12680882540230101</v>
      </c>
      <c r="AZ670" s="14">
        <v>0.110259784433324</v>
      </c>
      <c r="BA670" s="14"/>
      <c r="BB670" s="14">
        <v>0.115230418032973</v>
      </c>
      <c r="BC670" s="14">
        <v>0.115079863356324</v>
      </c>
    </row>
    <row r="671" spans="2:55" x14ac:dyDescent="0.35">
      <c r="B671" t="s">
        <v>159</v>
      </c>
      <c r="C671" s="14">
        <v>0.18436925616913899</v>
      </c>
      <c r="D671" s="14">
        <v>0.184305448243053</v>
      </c>
      <c r="E671" s="14">
        <v>0.18497418328962201</v>
      </c>
      <c r="F671" s="14"/>
      <c r="G671" s="14">
        <v>0.26497921898689902</v>
      </c>
      <c r="H671" s="14">
        <v>0.208747937711283</v>
      </c>
      <c r="I671" s="14">
        <v>0.204451422692045</v>
      </c>
      <c r="J671" s="14">
        <v>0.19236826251981401</v>
      </c>
      <c r="K671" s="14">
        <v>0.16281632827122</v>
      </c>
      <c r="L671" s="14">
        <v>0.102674511812643</v>
      </c>
      <c r="M671" s="14"/>
      <c r="N671" s="14">
        <v>0.16713605997581599</v>
      </c>
      <c r="O671" s="14">
        <v>0.17794045068960701</v>
      </c>
      <c r="P671" s="14">
        <v>0.197246230806529</v>
      </c>
      <c r="Q671" s="14">
        <v>0.199808113095023</v>
      </c>
      <c r="R671" s="14"/>
      <c r="S671" s="14">
        <v>0.204177703138331</v>
      </c>
      <c r="T671" s="14">
        <v>0.18502146283017101</v>
      </c>
      <c r="U671" s="14">
        <v>0.13436223284959101</v>
      </c>
      <c r="V671" s="14">
        <v>0.20754727270823001</v>
      </c>
      <c r="W671" s="14">
        <v>0.20924084692971801</v>
      </c>
      <c r="X671" s="14">
        <v>0.18076482078144099</v>
      </c>
      <c r="Y671" s="14">
        <v>0.15796046023383001</v>
      </c>
      <c r="Z671" s="14">
        <v>0.20851529116101</v>
      </c>
      <c r="AA671" s="14">
        <v>0.1691407418915</v>
      </c>
      <c r="AB671" s="14">
        <v>0.19064846712153899</v>
      </c>
      <c r="AC671" s="14">
        <v>0.206380797875855</v>
      </c>
      <c r="AD671" s="14">
        <v>0.14445049082486699</v>
      </c>
      <c r="AE671" s="14"/>
      <c r="AF671" s="14">
        <v>0.184017721542171</v>
      </c>
      <c r="AG671" s="14">
        <v>0.193012608757548</v>
      </c>
      <c r="AH671" s="14">
        <v>0.158803263322566</v>
      </c>
      <c r="AI671" s="14">
        <v>0.14830760728397899</v>
      </c>
      <c r="AJ671" s="14">
        <v>0.138201026620592</v>
      </c>
      <c r="AK671" s="14"/>
      <c r="AL671" s="14">
        <v>0.188561537077827</v>
      </c>
      <c r="AM671" s="14">
        <v>0.16982171435427401</v>
      </c>
      <c r="AN671" s="14">
        <v>0.14988650809110601</v>
      </c>
      <c r="AO671" s="14"/>
      <c r="AP671" s="14">
        <v>0.18975475218888099</v>
      </c>
      <c r="AQ671" s="14">
        <v>0.18377628870130899</v>
      </c>
      <c r="AR671" s="14"/>
      <c r="AS671" s="14">
        <v>0.19935861334476301</v>
      </c>
      <c r="AT671" s="14">
        <v>0.16566091650190201</v>
      </c>
      <c r="AU671" s="14"/>
      <c r="AV671" s="14">
        <v>0.20597811555734</v>
      </c>
      <c r="AW671" s="14">
        <v>0.176863881788448</v>
      </c>
      <c r="AX671" s="14"/>
      <c r="AY671" s="14">
        <v>0.18809249902011499</v>
      </c>
      <c r="AZ671" s="14">
        <v>0.18979161607971801</v>
      </c>
      <c r="BA671" s="14"/>
      <c r="BB671" s="14">
        <v>0.18708660227766899</v>
      </c>
      <c r="BC671" s="14">
        <v>0.16004653992593801</v>
      </c>
    </row>
    <row r="672" spans="2:55" x14ac:dyDescent="0.35">
      <c r="B672" t="s">
        <v>160</v>
      </c>
      <c r="C672" s="14">
        <v>0.58437774623937999</v>
      </c>
      <c r="D672" s="14">
        <v>0.55695720801520199</v>
      </c>
      <c r="E672" s="14">
        <v>0.60992993391971595</v>
      </c>
      <c r="F672" s="14"/>
      <c r="G672" s="14">
        <v>0.43017626923611801</v>
      </c>
      <c r="H672" s="14">
        <v>0.39446448846565102</v>
      </c>
      <c r="I672" s="14">
        <v>0.51802759987063596</v>
      </c>
      <c r="J672" s="14">
        <v>0.61645531972062295</v>
      </c>
      <c r="K672" s="14">
        <v>0.69540227658828702</v>
      </c>
      <c r="L672" s="14">
        <v>0.79529516337044104</v>
      </c>
      <c r="M672" s="14"/>
      <c r="N672" s="14">
        <v>0.57396179802918401</v>
      </c>
      <c r="O672" s="14">
        <v>0.59676649561995598</v>
      </c>
      <c r="P672" s="14">
        <v>0.59379218161994796</v>
      </c>
      <c r="Q672" s="14">
        <v>0.57116278500447104</v>
      </c>
      <c r="R672" s="14"/>
      <c r="S672" s="14">
        <v>0.53583302858485904</v>
      </c>
      <c r="T672" s="14">
        <v>0.63347074051094399</v>
      </c>
      <c r="U672" s="14">
        <v>0.643110001244939</v>
      </c>
      <c r="V672" s="14">
        <v>0.54870688834514103</v>
      </c>
      <c r="W672" s="14">
        <v>0.56960959558045399</v>
      </c>
      <c r="X672" s="14">
        <v>0.55625630402523696</v>
      </c>
      <c r="Y672" s="14">
        <v>0.61816217221644798</v>
      </c>
      <c r="Z672" s="14">
        <v>0.59559909238930697</v>
      </c>
      <c r="AA672" s="14">
        <v>0.53578211885071803</v>
      </c>
      <c r="AB672" s="14">
        <v>0.59547826344857901</v>
      </c>
      <c r="AC672" s="14">
        <v>0.61928142629993799</v>
      </c>
      <c r="AD672" s="14">
        <v>0.64828450544191396</v>
      </c>
      <c r="AE672" s="14"/>
      <c r="AF672" s="14">
        <v>0.63079899396454997</v>
      </c>
      <c r="AG672" s="14">
        <v>0.51643768288303804</v>
      </c>
      <c r="AH672" s="14">
        <v>0.67213004886319705</v>
      </c>
      <c r="AI672" s="14">
        <v>0.62726586416956798</v>
      </c>
      <c r="AJ672" s="14">
        <v>0.542834185583562</v>
      </c>
      <c r="AK672" s="14"/>
      <c r="AL672" s="14">
        <v>0.59927238351689904</v>
      </c>
      <c r="AM672" s="14">
        <v>0.41689110034599602</v>
      </c>
      <c r="AN672" s="14">
        <v>0.66676685980124994</v>
      </c>
      <c r="AO672" s="14"/>
      <c r="AP672" s="14">
        <v>0.56086816265398898</v>
      </c>
      <c r="AQ672" s="14">
        <v>0.60819678266271104</v>
      </c>
      <c r="AR672" s="14"/>
      <c r="AS672" s="14">
        <v>0.54286054728350497</v>
      </c>
      <c r="AT672" s="14">
        <v>0.65135298430501998</v>
      </c>
      <c r="AU672" s="14"/>
      <c r="AV672" s="14">
        <v>0.448904710573096</v>
      </c>
      <c r="AW672" s="14">
        <v>0.63650144213299098</v>
      </c>
      <c r="AX672" s="14"/>
      <c r="AY672" s="14">
        <v>0.57414946540277401</v>
      </c>
      <c r="AZ672" s="14">
        <v>0.59433575907217795</v>
      </c>
      <c r="BA672" s="14"/>
      <c r="BB672" s="14">
        <v>0.583648711721383</v>
      </c>
      <c r="BC672" s="14">
        <v>0.62387245500144894</v>
      </c>
    </row>
    <row r="673" spans="2:55" x14ac:dyDescent="0.35">
      <c r="B673" t="s">
        <v>205</v>
      </c>
      <c r="C673" s="14">
        <v>5.9516226529076302E-2</v>
      </c>
      <c r="D673" s="14">
        <v>5.7134852915128799E-2</v>
      </c>
      <c r="E673" s="14">
        <v>6.2016736617105099E-2</v>
      </c>
      <c r="F673" s="14"/>
      <c r="G673" s="14">
        <v>4.7546305978938198E-2</v>
      </c>
      <c r="H673" s="14">
        <v>4.4403640174269503E-2</v>
      </c>
      <c r="I673" s="14">
        <v>4.4651721168911897E-2</v>
      </c>
      <c r="J673" s="14">
        <v>6.4921114502508898E-2</v>
      </c>
      <c r="K673" s="14">
        <v>7.3475495867930701E-2</v>
      </c>
      <c r="L673" s="14">
        <v>7.81392585617246E-2</v>
      </c>
      <c r="M673" s="14"/>
      <c r="N673" s="14">
        <v>6.1613552238844897E-2</v>
      </c>
      <c r="O673" s="14">
        <v>5.9412141194788298E-2</v>
      </c>
      <c r="P673" s="14">
        <v>5.43621521527115E-2</v>
      </c>
      <c r="Q673" s="14">
        <v>6.2362657045771902E-2</v>
      </c>
      <c r="R673" s="14"/>
      <c r="S673" s="14">
        <v>3.4001326698547302E-2</v>
      </c>
      <c r="T673" s="14">
        <v>6.5795865312400101E-2</v>
      </c>
      <c r="U673" s="14">
        <v>4.7652533277135499E-2</v>
      </c>
      <c r="V673" s="14">
        <v>8.9435028115152401E-2</v>
      </c>
      <c r="W673" s="14">
        <v>6.1851586550361201E-2</v>
      </c>
      <c r="X673" s="14">
        <v>6.0253887356531699E-2</v>
      </c>
      <c r="Y673" s="14">
        <v>5.3326742602067101E-2</v>
      </c>
      <c r="Z673" s="14">
        <v>4.4883637477777599E-2</v>
      </c>
      <c r="AA673" s="14">
        <v>7.8092574650684296E-2</v>
      </c>
      <c r="AB673" s="14">
        <v>4.9207384179830803E-2</v>
      </c>
      <c r="AC673" s="14">
        <v>4.5128069836026498E-2</v>
      </c>
      <c r="AD673" s="14">
        <v>0.108001352570349</v>
      </c>
      <c r="AE673" s="14"/>
      <c r="AF673" s="14">
        <v>3.80192462543157E-2</v>
      </c>
      <c r="AG673" s="14">
        <v>6.51543270564095E-2</v>
      </c>
      <c r="AH673" s="14">
        <v>5.9051279145913897E-2</v>
      </c>
      <c r="AI673" s="14">
        <v>6.9843494207828094E-2</v>
      </c>
      <c r="AJ673" s="14">
        <v>8.4836744482477605E-2</v>
      </c>
      <c r="AK673" s="14"/>
      <c r="AL673" s="14">
        <v>6.1032289416406697E-2</v>
      </c>
      <c r="AM673" s="14">
        <v>4.5819530412566402E-2</v>
      </c>
      <c r="AN673" s="14">
        <v>6.1972787608154403E-2</v>
      </c>
      <c r="AO673" s="14"/>
      <c r="AP673" s="14">
        <v>7.16398543697776E-2</v>
      </c>
      <c r="AQ673" s="14">
        <v>4.8524772399039802E-2</v>
      </c>
      <c r="AR673" s="14"/>
      <c r="AS673" s="14">
        <v>6.2323112533135702E-2</v>
      </c>
      <c r="AT673" s="14">
        <v>5.3387527959456699E-2</v>
      </c>
      <c r="AU673" s="14"/>
      <c r="AV673" s="14">
        <v>5.7531391349572698E-2</v>
      </c>
      <c r="AW673" s="14">
        <v>5.7290378077745299E-2</v>
      </c>
      <c r="AX673" s="14"/>
      <c r="AY673" s="14">
        <v>5.2632230248059499E-2</v>
      </c>
      <c r="AZ673" s="14">
        <v>6.0338120179400601E-2</v>
      </c>
      <c r="BA673" s="14"/>
      <c r="BB673" s="14">
        <v>5.6933308460684201E-2</v>
      </c>
      <c r="BC673" s="14">
        <v>5.4013588792827201E-2</v>
      </c>
    </row>
    <row r="674" spans="2:55" x14ac:dyDescent="0.35">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c r="AD674" s="14"/>
      <c r="AE674" s="14"/>
      <c r="AF674" s="14"/>
      <c r="AG674" s="14"/>
      <c r="AH674" s="14"/>
      <c r="AI674" s="14"/>
      <c r="AJ674" s="14"/>
      <c r="AK674" s="14"/>
      <c r="AL674" s="14"/>
      <c r="AM674" s="14"/>
      <c r="AN674" s="14"/>
      <c r="AO674" s="14"/>
      <c r="AP674" s="14"/>
      <c r="AQ674" s="14"/>
      <c r="AR674" s="14"/>
      <c r="AS674" s="14"/>
      <c r="AT674" s="14"/>
      <c r="AU674" s="14"/>
      <c r="AV674" s="14"/>
      <c r="AW674" s="14"/>
      <c r="AX674" s="14"/>
      <c r="AY674" s="14"/>
      <c r="AZ674" s="14"/>
      <c r="BA674" s="14"/>
      <c r="BB674" s="14"/>
      <c r="BC674" s="14"/>
    </row>
    <row r="675" spans="2:55" x14ac:dyDescent="0.35">
      <c r="B675" s="6" t="s">
        <v>312</v>
      </c>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c r="AD675" s="14"/>
      <c r="AE675" s="14"/>
      <c r="AF675" s="14"/>
      <c r="AG675" s="14"/>
      <c r="AH675" s="14"/>
      <c r="AI675" s="14"/>
      <c r="AJ675" s="14"/>
      <c r="AK675" s="14"/>
      <c r="AL675" s="14"/>
      <c r="AM675" s="14"/>
      <c r="AN675" s="14"/>
      <c r="AO675" s="14"/>
      <c r="AP675" s="14"/>
      <c r="AQ675" s="14"/>
      <c r="AR675" s="14"/>
      <c r="AS675" s="14"/>
      <c r="AT675" s="14"/>
      <c r="AU675" s="14"/>
      <c r="AV675" s="14"/>
      <c r="AW675" s="14"/>
      <c r="AX675" s="14"/>
      <c r="AY675" s="14"/>
      <c r="AZ675" s="14"/>
      <c r="BA675" s="14"/>
      <c r="BB675" s="14"/>
      <c r="BC675" s="14"/>
    </row>
    <row r="676" spans="2:55" x14ac:dyDescent="0.35">
      <c r="B676" s="21" t="s">
        <v>82</v>
      </c>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c r="AD676" s="14"/>
      <c r="AE676" s="14"/>
      <c r="AF676" s="14"/>
      <c r="AG676" s="14"/>
      <c r="AH676" s="14"/>
      <c r="AI676" s="14"/>
      <c r="AJ676" s="14"/>
      <c r="AK676" s="14"/>
      <c r="AL676" s="14"/>
      <c r="AM676" s="14"/>
      <c r="AN676" s="14"/>
      <c r="AO676" s="14"/>
      <c r="AP676" s="14"/>
      <c r="AQ676" s="14"/>
      <c r="AR676" s="14"/>
      <c r="AS676" s="14"/>
      <c r="AT676" s="14"/>
      <c r="AU676" s="14"/>
      <c r="AV676" s="14"/>
      <c r="AW676" s="14"/>
      <c r="AX676" s="14"/>
      <c r="AY676" s="14"/>
      <c r="AZ676" s="14"/>
      <c r="BA676" s="14"/>
      <c r="BB676" s="14"/>
      <c r="BC676" s="14"/>
    </row>
    <row r="677" spans="2:55" x14ac:dyDescent="0.35">
      <c r="B677" t="s">
        <v>157</v>
      </c>
      <c r="C677" s="14">
        <v>0.55650389034904302</v>
      </c>
      <c r="D677" s="14">
        <v>0.54421538698232097</v>
      </c>
      <c r="E677" s="14">
        <v>0.56920186684371898</v>
      </c>
      <c r="F677" s="14"/>
      <c r="G677" s="14">
        <v>0.53168822399237703</v>
      </c>
      <c r="H677" s="14">
        <v>0.57252481193707405</v>
      </c>
      <c r="I677" s="14">
        <v>0.55917364460425301</v>
      </c>
      <c r="J677" s="14">
        <v>0.53574255087073497</v>
      </c>
      <c r="K677" s="14">
        <v>0.56898136879265504</v>
      </c>
      <c r="L677" s="14">
        <v>0.56616200561528296</v>
      </c>
      <c r="M677" s="14"/>
      <c r="N677" s="14">
        <v>0.56098584455190403</v>
      </c>
      <c r="O677" s="14">
        <v>0.54167736952988899</v>
      </c>
      <c r="P677" s="14">
        <v>0.54986969275687902</v>
      </c>
      <c r="Q677" s="14">
        <v>0.57135454194813695</v>
      </c>
      <c r="R677" s="14"/>
      <c r="S677" s="14">
        <v>0.62936076311303601</v>
      </c>
      <c r="T677" s="14">
        <v>0.58642829790028606</v>
      </c>
      <c r="U677" s="14">
        <v>0.50359287364490402</v>
      </c>
      <c r="V677" s="14">
        <v>0.540724235145569</v>
      </c>
      <c r="W677" s="14">
        <v>0.49361234775707202</v>
      </c>
      <c r="X677" s="14">
        <v>0.55246070689098603</v>
      </c>
      <c r="Y677" s="14">
        <v>0.52005529133767203</v>
      </c>
      <c r="Z677" s="14">
        <v>0.450713027130348</v>
      </c>
      <c r="AA677" s="14">
        <v>0.59360921516500298</v>
      </c>
      <c r="AB677" s="14">
        <v>0.559692245851663</v>
      </c>
      <c r="AC677" s="14">
        <v>0.550058422633663</v>
      </c>
      <c r="AD677" s="14">
        <v>0.53793839874877103</v>
      </c>
      <c r="AE677" s="14"/>
      <c r="AF677" s="14">
        <v>0.56968587353448796</v>
      </c>
      <c r="AG677" s="14">
        <v>0.57627998486463905</v>
      </c>
      <c r="AH677" s="14">
        <v>0.523028961793369</v>
      </c>
      <c r="AI677" s="14">
        <v>0.56628137431455705</v>
      </c>
      <c r="AJ677" s="14">
        <v>0.51767544113326902</v>
      </c>
      <c r="AK677" s="14"/>
      <c r="AL677" s="14">
        <v>0.56041188578370704</v>
      </c>
      <c r="AM677" s="14">
        <v>0.52752343221879405</v>
      </c>
      <c r="AN677" s="14">
        <v>0.55164303592194697</v>
      </c>
      <c r="AO677" s="14"/>
      <c r="AP677" s="14">
        <v>0.51714581427519202</v>
      </c>
      <c r="AQ677" s="14">
        <v>0.58697443532751203</v>
      </c>
      <c r="AR677" s="14"/>
      <c r="AS677" s="14">
        <v>0.55892499800267903</v>
      </c>
      <c r="AT677" s="14">
        <v>0.55179632943623502</v>
      </c>
      <c r="AU677" s="14"/>
      <c r="AV677" s="14">
        <v>0.58339279341266503</v>
      </c>
      <c r="AW677" s="14">
        <v>0.54860960478975296</v>
      </c>
      <c r="AX677" s="14"/>
      <c r="AY677" s="14">
        <v>0.56062935842800599</v>
      </c>
      <c r="AZ677" s="14">
        <v>0.60130323517377304</v>
      </c>
      <c r="BA677" s="14"/>
      <c r="BB677" s="14">
        <v>0.55669213171401299</v>
      </c>
      <c r="BC677" s="14">
        <v>0.602914228526785</v>
      </c>
    </row>
    <row r="678" spans="2:55" x14ac:dyDescent="0.35">
      <c r="B678" t="s">
        <v>158</v>
      </c>
      <c r="C678" s="14">
        <v>0.358560284413941</v>
      </c>
      <c r="D678" s="14">
        <v>0.36204945164769697</v>
      </c>
      <c r="E678" s="14">
        <v>0.35420464518966399</v>
      </c>
      <c r="F678" s="14"/>
      <c r="G678" s="14">
        <v>0.34624339810626997</v>
      </c>
      <c r="H678" s="14">
        <v>0.36196794294329898</v>
      </c>
      <c r="I678" s="14">
        <v>0.358719907582775</v>
      </c>
      <c r="J678" s="14">
        <v>0.40104991707889798</v>
      </c>
      <c r="K678" s="14">
        <v>0.34757450588563099</v>
      </c>
      <c r="L678" s="14">
        <v>0.33659813924145199</v>
      </c>
      <c r="M678" s="14"/>
      <c r="N678" s="14">
        <v>0.34979527182633702</v>
      </c>
      <c r="O678" s="14">
        <v>0.38644652954839198</v>
      </c>
      <c r="P678" s="14">
        <v>0.36225401696202503</v>
      </c>
      <c r="Q678" s="14">
        <v>0.33666272850977602</v>
      </c>
      <c r="R678" s="14"/>
      <c r="S678" s="14">
        <v>0.30256125763538499</v>
      </c>
      <c r="T678" s="14">
        <v>0.36006852535632899</v>
      </c>
      <c r="U678" s="14">
        <v>0.40572986245450798</v>
      </c>
      <c r="V678" s="14">
        <v>0.333732946374447</v>
      </c>
      <c r="W678" s="14">
        <v>0.40177314300308897</v>
      </c>
      <c r="X678" s="14">
        <v>0.35380121692994099</v>
      </c>
      <c r="Y678" s="14">
        <v>0.38195806535306898</v>
      </c>
      <c r="Z678" s="14">
        <v>0.44731948644269098</v>
      </c>
      <c r="AA678" s="14">
        <v>0.32432403536680698</v>
      </c>
      <c r="AB678" s="14">
        <v>0.34102394944208397</v>
      </c>
      <c r="AC678" s="14">
        <v>0.381240087801892</v>
      </c>
      <c r="AD678" s="14">
        <v>0.43376447877420699</v>
      </c>
      <c r="AE678" s="14"/>
      <c r="AF678" s="14">
        <v>0.34802630782114502</v>
      </c>
      <c r="AG678" s="14">
        <v>0.33925960602146499</v>
      </c>
      <c r="AH678" s="14">
        <v>0.393203383678629</v>
      </c>
      <c r="AI678" s="14">
        <v>0.34448067032176599</v>
      </c>
      <c r="AJ678" s="14">
        <v>0.43710568160566798</v>
      </c>
      <c r="AK678" s="14"/>
      <c r="AL678" s="14">
        <v>0.36132771120393697</v>
      </c>
      <c r="AM678" s="14">
        <v>0.400532275577973</v>
      </c>
      <c r="AN678" s="14">
        <v>0.24453872594574999</v>
      </c>
      <c r="AO678" s="14"/>
      <c r="AP678" s="14">
        <v>0.37986234264289398</v>
      </c>
      <c r="AQ678" s="14">
        <v>0.34162887708658302</v>
      </c>
      <c r="AR678" s="14"/>
      <c r="AS678" s="14">
        <v>0.35535050618227099</v>
      </c>
      <c r="AT678" s="14">
        <v>0.359342987911066</v>
      </c>
      <c r="AU678" s="14"/>
      <c r="AV678" s="14">
        <v>0.33134814026423298</v>
      </c>
      <c r="AW678" s="14">
        <v>0.36770868964846298</v>
      </c>
      <c r="AX678" s="14"/>
      <c r="AY678" s="14">
        <v>0.35896634754576201</v>
      </c>
      <c r="AZ678" s="14">
        <v>0.31951241206209002</v>
      </c>
      <c r="BA678" s="14"/>
      <c r="BB678" s="14">
        <v>0.35409274187788597</v>
      </c>
      <c r="BC678" s="14">
        <v>0.349343022709243</v>
      </c>
    </row>
    <row r="679" spans="2:55" x14ac:dyDescent="0.35">
      <c r="B679" t="s">
        <v>159</v>
      </c>
      <c r="C679" s="14">
        <v>6.2958575511485398E-2</v>
      </c>
      <c r="D679" s="14">
        <v>7.0354442992735203E-2</v>
      </c>
      <c r="E679" s="14">
        <v>5.5922005733984398E-2</v>
      </c>
      <c r="F679" s="14"/>
      <c r="G679" s="14">
        <v>8.6489636724368796E-2</v>
      </c>
      <c r="H679" s="14">
        <v>5.7423432688736502E-2</v>
      </c>
      <c r="I679" s="14">
        <v>5.4640562099162002E-2</v>
      </c>
      <c r="J679" s="14">
        <v>4.5821758398460401E-2</v>
      </c>
      <c r="K679" s="14">
        <v>5.5527796003096597E-2</v>
      </c>
      <c r="L679" s="14">
        <v>7.7606198459404099E-2</v>
      </c>
      <c r="M679" s="14"/>
      <c r="N679" s="14">
        <v>7.0748158773928996E-2</v>
      </c>
      <c r="O679" s="14">
        <v>4.7756738866702501E-2</v>
      </c>
      <c r="P679" s="14">
        <v>6.9573832493964399E-2</v>
      </c>
      <c r="Q679" s="14">
        <v>6.5043481216266505E-2</v>
      </c>
      <c r="R679" s="14"/>
      <c r="S679" s="14">
        <v>4.3039772766854598E-2</v>
      </c>
      <c r="T679" s="14">
        <v>4.0943492237864101E-2</v>
      </c>
      <c r="U679" s="14">
        <v>5.17223737075981E-2</v>
      </c>
      <c r="V679" s="14">
        <v>0.11450498817283</v>
      </c>
      <c r="W679" s="14">
        <v>7.0201745355749606E-2</v>
      </c>
      <c r="X679" s="14">
        <v>5.3833888760455501E-2</v>
      </c>
      <c r="Y679" s="14">
        <v>7.2942474261743301E-2</v>
      </c>
      <c r="Z679" s="14">
        <v>7.8609192783084106E-2</v>
      </c>
      <c r="AA679" s="14">
        <v>7.7943783093549199E-2</v>
      </c>
      <c r="AB679" s="14">
        <v>7.2707782244142705E-2</v>
      </c>
      <c r="AC679" s="14">
        <v>4.9505742260668902E-2</v>
      </c>
      <c r="AD679" s="14">
        <v>2.8297122477021201E-2</v>
      </c>
      <c r="AE679" s="14"/>
      <c r="AF679" s="14">
        <v>6.0974523812155901E-2</v>
      </c>
      <c r="AG679" s="14">
        <v>6.9618176510424595E-2</v>
      </c>
      <c r="AH679" s="14">
        <v>5.3644708827116902E-2</v>
      </c>
      <c r="AI679" s="14">
        <v>6.0479455595823302E-2</v>
      </c>
      <c r="AJ679" s="14">
        <v>3.3588819012132502E-2</v>
      </c>
      <c r="AK679" s="14"/>
      <c r="AL679" s="14">
        <v>5.7327954114042998E-2</v>
      </c>
      <c r="AM679" s="14">
        <v>6.7294347525442902E-2</v>
      </c>
      <c r="AN679" s="14">
        <v>0.136172604393103</v>
      </c>
      <c r="AO679" s="14"/>
      <c r="AP679" s="14">
        <v>7.2837665970856294E-2</v>
      </c>
      <c r="AQ679" s="14">
        <v>5.5538912425455798E-2</v>
      </c>
      <c r="AR679" s="14"/>
      <c r="AS679" s="14">
        <v>6.7007568319331801E-2</v>
      </c>
      <c r="AT679" s="14">
        <v>6.1457140208511403E-2</v>
      </c>
      <c r="AU679" s="14"/>
      <c r="AV679" s="14">
        <v>7.1068574879862498E-2</v>
      </c>
      <c r="AW679" s="14">
        <v>5.9827032462652703E-2</v>
      </c>
      <c r="AX679" s="14"/>
      <c r="AY679" s="14">
        <v>6.1314599588994503E-2</v>
      </c>
      <c r="AZ679" s="14">
        <v>5.92856222864062E-2</v>
      </c>
      <c r="BA679" s="14"/>
      <c r="BB679" s="14">
        <v>6.8188161167446595E-2</v>
      </c>
      <c r="BC679" s="14">
        <v>4.3379877128438701E-2</v>
      </c>
    </row>
    <row r="680" spans="2:55" x14ac:dyDescent="0.35">
      <c r="B680" t="s">
        <v>160</v>
      </c>
      <c r="C680" s="14">
        <v>1.57331969996664E-2</v>
      </c>
      <c r="D680" s="14">
        <v>1.55928178615491E-2</v>
      </c>
      <c r="E680" s="14">
        <v>1.591657807526E-2</v>
      </c>
      <c r="F680" s="14"/>
      <c r="G680" s="14">
        <v>1.5704054261861299E-2</v>
      </c>
      <c r="H680" s="14">
        <v>2.6228275129002799E-3</v>
      </c>
      <c r="I680" s="14">
        <v>2.4163707591115999E-2</v>
      </c>
      <c r="J680" s="14">
        <v>1.2392296428667101E-2</v>
      </c>
      <c r="K680" s="14">
        <v>1.9774356304851502E-2</v>
      </c>
      <c r="L680" s="14">
        <v>1.9633656683860901E-2</v>
      </c>
      <c r="M680" s="14"/>
      <c r="N680" s="14">
        <v>1.5907524506712001E-2</v>
      </c>
      <c r="O680" s="14">
        <v>1.6311877635286499E-2</v>
      </c>
      <c r="P680" s="14">
        <v>9.1961990880619106E-3</v>
      </c>
      <c r="Q680" s="14">
        <v>2.0812672260447199E-2</v>
      </c>
      <c r="R680" s="14"/>
      <c r="S680" s="14">
        <v>1.1397215579911101E-2</v>
      </c>
      <c r="T680" s="14">
        <v>9.5891556752705203E-3</v>
      </c>
      <c r="U680" s="14">
        <v>2.0994120262614598E-2</v>
      </c>
      <c r="V680" s="14">
        <v>1.1037830307154099E-2</v>
      </c>
      <c r="W680" s="14">
        <v>2.5451954271988798E-2</v>
      </c>
      <c r="X680" s="14">
        <v>3.3645216576384598E-2</v>
      </c>
      <c r="Y680" s="14">
        <v>2.5044169047515601E-2</v>
      </c>
      <c r="Z680" s="14">
        <v>2.33582936438772E-2</v>
      </c>
      <c r="AA680" s="14">
        <v>0</v>
      </c>
      <c r="AB680" s="14">
        <v>2.2051483852907401E-2</v>
      </c>
      <c r="AC680" s="14">
        <v>9.9418990259662592E-3</v>
      </c>
      <c r="AD680" s="14">
        <v>0</v>
      </c>
      <c r="AE680" s="14"/>
      <c r="AF680" s="14">
        <v>1.5109302782678699E-2</v>
      </c>
      <c r="AG680" s="14">
        <v>1.1272649340511399E-2</v>
      </c>
      <c r="AH680" s="14">
        <v>2.4989704263553399E-2</v>
      </c>
      <c r="AI680" s="14">
        <v>1.9895865559259599E-2</v>
      </c>
      <c r="AJ680" s="14">
        <v>1.16300582489311E-2</v>
      </c>
      <c r="AK680" s="14"/>
      <c r="AL680" s="14">
        <v>1.46158352608169E-2</v>
      </c>
      <c r="AM680" s="14">
        <v>4.6499446777901196E-3</v>
      </c>
      <c r="AN680" s="14">
        <v>5.1395531369482703E-2</v>
      </c>
      <c r="AO680" s="14"/>
      <c r="AP680" s="14">
        <v>1.8908127820230401E-2</v>
      </c>
      <c r="AQ680" s="14">
        <v>1.35730573493104E-2</v>
      </c>
      <c r="AR680" s="14"/>
      <c r="AS680" s="14">
        <v>1.35907227796763E-2</v>
      </c>
      <c r="AT680" s="14">
        <v>2.0078678306905701E-2</v>
      </c>
      <c r="AU680" s="14"/>
      <c r="AV680" s="14">
        <v>8.9156691756517008E-3</v>
      </c>
      <c r="AW680" s="14">
        <v>1.8482317925843299E-2</v>
      </c>
      <c r="AX680" s="14"/>
      <c r="AY680" s="14">
        <v>1.3311902925005401E-2</v>
      </c>
      <c r="AZ680" s="14">
        <v>1.9898730477729901E-2</v>
      </c>
      <c r="BA680" s="14"/>
      <c r="BB680" s="14">
        <v>1.4930120542469999E-2</v>
      </c>
      <c r="BC680" s="14">
        <v>4.3628716355331E-3</v>
      </c>
    </row>
    <row r="681" spans="2:55" x14ac:dyDescent="0.35">
      <c r="B681" t="s">
        <v>205</v>
      </c>
      <c r="C681" s="14">
        <v>6.2440527258644397E-3</v>
      </c>
      <c r="D681" s="14">
        <v>7.7879005156979699E-3</v>
      </c>
      <c r="E681" s="14">
        <v>4.7549041573716798E-3</v>
      </c>
      <c r="F681" s="14"/>
      <c r="G681" s="14">
        <v>1.9874686915123101E-2</v>
      </c>
      <c r="H681" s="14">
        <v>5.4609849179903603E-3</v>
      </c>
      <c r="I681" s="14">
        <v>3.3021781226939399E-3</v>
      </c>
      <c r="J681" s="14">
        <v>4.9934772232391898E-3</v>
      </c>
      <c r="K681" s="14">
        <v>8.14197301376683E-3</v>
      </c>
      <c r="L681" s="14">
        <v>0</v>
      </c>
      <c r="M681" s="14"/>
      <c r="N681" s="14">
        <v>2.5632003411175199E-3</v>
      </c>
      <c r="O681" s="14">
        <v>7.8074844197294404E-3</v>
      </c>
      <c r="P681" s="14">
        <v>9.1062586990696397E-3</v>
      </c>
      <c r="Q681" s="14">
        <v>6.12657606537329E-3</v>
      </c>
      <c r="R681" s="14"/>
      <c r="S681" s="14">
        <v>1.36409909048126E-2</v>
      </c>
      <c r="T681" s="14">
        <v>2.97052883025013E-3</v>
      </c>
      <c r="U681" s="14">
        <v>1.7960769930375899E-2</v>
      </c>
      <c r="V681" s="14">
        <v>0</v>
      </c>
      <c r="W681" s="14">
        <v>8.9608096121008406E-3</v>
      </c>
      <c r="X681" s="14">
        <v>6.2589708422329301E-3</v>
      </c>
      <c r="Y681" s="14">
        <v>0</v>
      </c>
      <c r="Z681" s="14">
        <v>0</v>
      </c>
      <c r="AA681" s="14">
        <v>4.1229663746410903E-3</v>
      </c>
      <c r="AB681" s="14">
        <v>4.5245386092031704E-3</v>
      </c>
      <c r="AC681" s="14">
        <v>9.2538482778097494E-3</v>
      </c>
      <c r="AD681" s="14">
        <v>0</v>
      </c>
      <c r="AE681" s="14"/>
      <c r="AF681" s="14">
        <v>6.2039920495329803E-3</v>
      </c>
      <c r="AG681" s="14">
        <v>3.5695832629607802E-3</v>
      </c>
      <c r="AH681" s="14">
        <v>5.1332414373315904E-3</v>
      </c>
      <c r="AI681" s="14">
        <v>8.8626342085939697E-3</v>
      </c>
      <c r="AJ681" s="14">
        <v>0</v>
      </c>
      <c r="AK681" s="14"/>
      <c r="AL681" s="14">
        <v>6.3166136374955004E-3</v>
      </c>
      <c r="AM681" s="14">
        <v>0</v>
      </c>
      <c r="AN681" s="14">
        <v>1.6250102369716898E-2</v>
      </c>
      <c r="AO681" s="14"/>
      <c r="AP681" s="14">
        <v>1.1246049290828E-2</v>
      </c>
      <c r="AQ681" s="14">
        <v>2.28471781113886E-3</v>
      </c>
      <c r="AR681" s="14"/>
      <c r="AS681" s="14">
        <v>5.1262047160421497E-3</v>
      </c>
      <c r="AT681" s="14">
        <v>7.3248641372827697E-3</v>
      </c>
      <c r="AU681" s="14"/>
      <c r="AV681" s="14">
        <v>5.2748222675874099E-3</v>
      </c>
      <c r="AW681" s="14">
        <v>5.3723551732877302E-3</v>
      </c>
      <c r="AX681" s="14"/>
      <c r="AY681" s="14">
        <v>5.77779151223143E-3</v>
      </c>
      <c r="AZ681" s="14">
        <v>0</v>
      </c>
      <c r="BA681" s="14"/>
      <c r="BB681" s="14">
        <v>6.0968446981845802E-3</v>
      </c>
      <c r="BC681" s="14">
        <v>0</v>
      </c>
    </row>
    <row r="682" spans="2:55" x14ac:dyDescent="0.35">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c r="AM682" s="14"/>
      <c r="AN682" s="14"/>
      <c r="AO682" s="14"/>
      <c r="AP682" s="14"/>
      <c r="AQ682" s="14"/>
      <c r="AR682" s="14"/>
      <c r="AS682" s="14"/>
      <c r="AT682" s="14"/>
      <c r="AU682" s="14"/>
      <c r="AV682" s="14"/>
      <c r="AW682" s="14"/>
      <c r="AX682" s="14"/>
      <c r="AY682" s="14"/>
      <c r="AZ682" s="14"/>
      <c r="BA682" s="14"/>
      <c r="BB682" s="14"/>
      <c r="BC682" s="14"/>
    </row>
    <row r="683" spans="2:55" x14ac:dyDescent="0.35">
      <c r="B683" s="6" t="s">
        <v>329</v>
      </c>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c r="AD683" s="14"/>
      <c r="AE683" s="14"/>
      <c r="AF683" s="14"/>
      <c r="AG683" s="14"/>
      <c r="AH683" s="14"/>
      <c r="AI683" s="14"/>
      <c r="AJ683" s="14"/>
      <c r="AK683" s="14"/>
      <c r="AL683" s="14"/>
      <c r="AM683" s="14"/>
      <c r="AN683" s="14"/>
      <c r="AO683" s="14"/>
      <c r="AP683" s="14"/>
      <c r="AQ683" s="14"/>
      <c r="AR683" s="14"/>
      <c r="AS683" s="14"/>
      <c r="AT683" s="14"/>
      <c r="AU683" s="14"/>
      <c r="AV683" s="14"/>
      <c r="AW683" s="14"/>
      <c r="AX683" s="14"/>
      <c r="AY683" s="14"/>
      <c r="AZ683" s="14"/>
      <c r="BA683" s="14"/>
      <c r="BB683" s="14"/>
      <c r="BC683" s="14"/>
    </row>
    <row r="684" spans="2:55" x14ac:dyDescent="0.35">
      <c r="B684" s="21" t="s">
        <v>82</v>
      </c>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c r="AD684" s="14"/>
      <c r="AE684" s="14"/>
      <c r="AF684" s="14"/>
      <c r="AG684" s="14"/>
      <c r="AH684" s="14"/>
      <c r="AI684" s="14"/>
      <c r="AJ684" s="14"/>
      <c r="AK684" s="14"/>
      <c r="AL684" s="14"/>
      <c r="AM684" s="14"/>
      <c r="AN684" s="14"/>
      <c r="AO684" s="14"/>
      <c r="AP684" s="14"/>
      <c r="AQ684" s="14"/>
      <c r="AR684" s="14"/>
      <c r="AS684" s="14"/>
      <c r="AT684" s="14"/>
      <c r="AU684" s="14"/>
      <c r="AV684" s="14"/>
      <c r="AW684" s="14"/>
      <c r="AX684" s="14"/>
      <c r="AY684" s="14"/>
      <c r="AZ684" s="14"/>
      <c r="BA684" s="14"/>
      <c r="BB684" s="14"/>
      <c r="BC684" s="14"/>
    </row>
    <row r="685" spans="2:55" x14ac:dyDescent="0.35">
      <c r="B685" t="s">
        <v>313</v>
      </c>
      <c r="C685" s="14">
        <v>0.57080418563689705</v>
      </c>
      <c r="D685" s="14">
        <v>0.57915732572849299</v>
      </c>
      <c r="E685" s="14">
        <v>0.56334086023585905</v>
      </c>
      <c r="F685" s="14"/>
      <c r="G685" s="14">
        <v>0.56633486576164505</v>
      </c>
      <c r="H685" s="14">
        <v>0.58850879649447196</v>
      </c>
      <c r="I685" s="14">
        <v>0.57087171732637398</v>
      </c>
      <c r="J685" s="14">
        <v>0.53982130129608097</v>
      </c>
      <c r="K685" s="14">
        <v>0.56532737159246704</v>
      </c>
      <c r="L685" s="14">
        <v>0.58809367802964696</v>
      </c>
      <c r="M685" s="14"/>
      <c r="N685" s="14">
        <v>0.59572318079932995</v>
      </c>
      <c r="O685" s="14">
        <v>0.57136617781369503</v>
      </c>
      <c r="P685" s="14">
        <v>0.537328477597104</v>
      </c>
      <c r="Q685" s="14">
        <v>0.56932216459210605</v>
      </c>
      <c r="R685" s="14"/>
      <c r="S685" s="14">
        <v>0.62736150312254102</v>
      </c>
      <c r="T685" s="14">
        <v>0.59500398880233696</v>
      </c>
      <c r="U685" s="14">
        <v>0.57059238654950195</v>
      </c>
      <c r="V685" s="14">
        <v>0.54461895604201005</v>
      </c>
      <c r="W685" s="14">
        <v>0.52156535257902104</v>
      </c>
      <c r="X685" s="14">
        <v>0.53621545109404201</v>
      </c>
      <c r="Y685" s="14">
        <v>0.54829704724477901</v>
      </c>
      <c r="Z685" s="14">
        <v>0.56869713947299105</v>
      </c>
      <c r="AA685" s="14">
        <v>0.58293261769355498</v>
      </c>
      <c r="AB685" s="14">
        <v>0.55398622052485802</v>
      </c>
      <c r="AC685" s="14">
        <v>0.61709574944194701</v>
      </c>
      <c r="AD685" s="14">
        <v>0.49147986643413699</v>
      </c>
      <c r="AE685" s="14"/>
      <c r="AF685" s="14">
        <v>0.55319409633225902</v>
      </c>
      <c r="AG685" s="14">
        <v>0.57159218661609801</v>
      </c>
      <c r="AH685" s="14">
        <v>0.55766329143030302</v>
      </c>
      <c r="AI685" s="14">
        <v>0.56802794658446398</v>
      </c>
      <c r="AJ685" s="14">
        <v>0.57235700947578405</v>
      </c>
      <c r="AK685" s="14"/>
      <c r="AL685" s="14">
        <v>0.57406455842434401</v>
      </c>
      <c r="AM685" s="14">
        <v>0.53140147539956994</v>
      </c>
      <c r="AN685" s="14">
        <v>0.59368810348864298</v>
      </c>
      <c r="AO685" s="14"/>
      <c r="AP685" s="14">
        <v>0.55943974861076895</v>
      </c>
      <c r="AQ685" s="14">
        <v>0.58177761479911805</v>
      </c>
      <c r="AR685" s="14"/>
      <c r="AS685" s="14">
        <v>0.57777532847508395</v>
      </c>
      <c r="AT685" s="14">
        <v>0.55631923273814898</v>
      </c>
      <c r="AU685" s="14"/>
      <c r="AV685" s="14">
        <v>0.52536720882645604</v>
      </c>
      <c r="AW685" s="14">
        <v>0.58433355035795997</v>
      </c>
      <c r="AX685" s="14"/>
      <c r="AY685" s="14">
        <v>0.573176817128906</v>
      </c>
      <c r="AZ685" s="14">
        <v>0.56957411991314</v>
      </c>
      <c r="BA685" s="14"/>
      <c r="BB685" s="14">
        <v>0.57290235835366399</v>
      </c>
      <c r="BC685" s="14">
        <v>0.59233991209352499</v>
      </c>
    </row>
    <row r="686" spans="2:55" x14ac:dyDescent="0.35">
      <c r="B686" t="s">
        <v>314</v>
      </c>
      <c r="C686" s="14">
        <v>0.35020212941204698</v>
      </c>
      <c r="D686" s="14">
        <v>0.36337369368476802</v>
      </c>
      <c r="E686" s="14">
        <v>0.33641467631142502</v>
      </c>
      <c r="F686" s="14"/>
      <c r="G686" s="14">
        <v>0.337403864667013</v>
      </c>
      <c r="H686" s="14">
        <v>0.38268383278885099</v>
      </c>
      <c r="I686" s="14">
        <v>0.35223746266171202</v>
      </c>
      <c r="J686" s="14">
        <v>0.38747084992379199</v>
      </c>
      <c r="K686" s="14">
        <v>0.31919907563316202</v>
      </c>
      <c r="L686" s="14">
        <v>0.32090956269866899</v>
      </c>
      <c r="M686" s="14"/>
      <c r="N686" s="14">
        <v>0.39198315690747998</v>
      </c>
      <c r="O686" s="14">
        <v>0.37746176779514801</v>
      </c>
      <c r="P686" s="14">
        <v>0.35132182738198697</v>
      </c>
      <c r="Q686" s="14">
        <v>0.27662599766294499</v>
      </c>
      <c r="R686" s="14"/>
      <c r="S686" s="14">
        <v>0.26824530056943002</v>
      </c>
      <c r="T686" s="14">
        <v>0.36985778185780999</v>
      </c>
      <c r="U686" s="14">
        <v>0.45122511874479498</v>
      </c>
      <c r="V686" s="14">
        <v>0.29209580604169499</v>
      </c>
      <c r="W686" s="14">
        <v>0.31523276272056699</v>
      </c>
      <c r="X686" s="14">
        <v>0.35017919125636499</v>
      </c>
      <c r="Y686" s="14">
        <v>0.27624075291912598</v>
      </c>
      <c r="Z686" s="14">
        <v>0.36169755114810997</v>
      </c>
      <c r="AA686" s="14">
        <v>0.38135528394033302</v>
      </c>
      <c r="AB686" s="14">
        <v>0.39296375316033</v>
      </c>
      <c r="AC686" s="14">
        <v>0.41260969270806702</v>
      </c>
      <c r="AD686" s="14">
        <v>0.46757642720771703</v>
      </c>
      <c r="AE686" s="14"/>
      <c r="AF686" s="14">
        <v>0.31640259253528602</v>
      </c>
      <c r="AG686" s="14">
        <v>0.35353700234443602</v>
      </c>
      <c r="AH686" s="14">
        <v>0.37479783903905101</v>
      </c>
      <c r="AI686" s="14">
        <v>0.347898048950398</v>
      </c>
      <c r="AJ686" s="14">
        <v>0.43695528510728299</v>
      </c>
      <c r="AK686" s="14"/>
      <c r="AL686" s="14">
        <v>0.363020868820492</v>
      </c>
      <c r="AM686" s="14">
        <v>0.31444147129741501</v>
      </c>
      <c r="AN686" s="14">
        <v>0.22933236580262401</v>
      </c>
      <c r="AO686" s="14"/>
      <c r="AP686" s="14">
        <v>0.348182448103528</v>
      </c>
      <c r="AQ686" s="14">
        <v>0.351823387777149</v>
      </c>
      <c r="AR686" s="14"/>
      <c r="AS686" s="14">
        <v>0.34753781758069202</v>
      </c>
      <c r="AT686" s="14">
        <v>0.354689478409703</v>
      </c>
      <c r="AU686" s="14"/>
      <c r="AV686" s="14">
        <v>0.335022121196967</v>
      </c>
      <c r="AW686" s="14">
        <v>0.35760230316090502</v>
      </c>
      <c r="AX686" s="14"/>
      <c r="AY686" s="14">
        <v>0.35763496188796901</v>
      </c>
      <c r="AZ686" s="14">
        <v>0.33572136198237401</v>
      </c>
      <c r="BA686" s="14"/>
      <c r="BB686" s="14">
        <v>0.35050963385349199</v>
      </c>
      <c r="BC686" s="14">
        <v>0.341731078597038</v>
      </c>
    </row>
    <row r="687" spans="2:55" x14ac:dyDescent="0.35">
      <c r="B687" t="s">
        <v>315</v>
      </c>
      <c r="C687" s="14">
        <v>0.340007713399675</v>
      </c>
      <c r="D687" s="14">
        <v>0.31389294260652501</v>
      </c>
      <c r="E687" s="14">
        <v>0.36458283760395699</v>
      </c>
      <c r="F687" s="14"/>
      <c r="G687" s="14">
        <v>0.25718770885699099</v>
      </c>
      <c r="H687" s="14">
        <v>0.31214067325505401</v>
      </c>
      <c r="I687" s="14">
        <v>0.33594082088095201</v>
      </c>
      <c r="J687" s="14">
        <v>0.38933413002049899</v>
      </c>
      <c r="K687" s="14">
        <v>0.37914668016668401</v>
      </c>
      <c r="L687" s="14">
        <v>0.35456157381682102</v>
      </c>
      <c r="M687" s="14"/>
      <c r="N687" s="14">
        <v>0.28787138094947601</v>
      </c>
      <c r="O687" s="14">
        <v>0.37658464324230201</v>
      </c>
      <c r="P687" s="14">
        <v>0.34628340242694899</v>
      </c>
      <c r="Q687" s="14">
        <v>0.35331667139220302</v>
      </c>
      <c r="R687" s="14"/>
      <c r="S687" s="14">
        <v>0.33705393290074498</v>
      </c>
      <c r="T687" s="14">
        <v>0.34825602262066302</v>
      </c>
      <c r="U687" s="14">
        <v>0.29308008656646001</v>
      </c>
      <c r="V687" s="14">
        <v>0.37965689705302802</v>
      </c>
      <c r="W687" s="14">
        <v>0.29752827507193702</v>
      </c>
      <c r="X687" s="14">
        <v>0.34178253222268201</v>
      </c>
      <c r="Y687" s="14">
        <v>0.37777705363791297</v>
      </c>
      <c r="Z687" s="14">
        <v>0.35919126386325401</v>
      </c>
      <c r="AA687" s="14">
        <v>0.33260404098796897</v>
      </c>
      <c r="AB687" s="14">
        <v>0.33570184707579098</v>
      </c>
      <c r="AC687" s="14">
        <v>0.29937993106300498</v>
      </c>
      <c r="AD687" s="14">
        <v>0.39919956942072399</v>
      </c>
      <c r="AE687" s="14"/>
      <c r="AF687" s="14">
        <v>0.357045433978744</v>
      </c>
      <c r="AG687" s="14">
        <v>0.342374296142339</v>
      </c>
      <c r="AH687" s="14">
        <v>0.31168982727226802</v>
      </c>
      <c r="AI687" s="14">
        <v>0.36002115437182602</v>
      </c>
      <c r="AJ687" s="14">
        <v>0.26460513330802798</v>
      </c>
      <c r="AK687" s="14"/>
      <c r="AL687" s="14">
        <v>0.34626060821220001</v>
      </c>
      <c r="AM687" s="14">
        <v>0.26858996655542999</v>
      </c>
      <c r="AN687" s="14">
        <v>0.37655135052515298</v>
      </c>
      <c r="AO687" s="14"/>
      <c r="AP687" s="14">
        <v>0.29716090888764601</v>
      </c>
      <c r="AQ687" s="14">
        <v>0.382776100344415</v>
      </c>
      <c r="AR687" s="14"/>
      <c r="AS687" s="14">
        <v>0.31202433969925097</v>
      </c>
      <c r="AT687" s="14">
        <v>0.38900037437352603</v>
      </c>
      <c r="AU687" s="14"/>
      <c r="AV687" s="14">
        <v>0.32317010162802201</v>
      </c>
      <c r="AW687" s="14">
        <v>0.34863849021721</v>
      </c>
      <c r="AX687" s="14"/>
      <c r="AY687" s="14">
        <v>0.32418211953106701</v>
      </c>
      <c r="AZ687" s="14">
        <v>0.45545457649202897</v>
      </c>
      <c r="BA687" s="14"/>
      <c r="BB687" s="14">
        <v>0.325456220931721</v>
      </c>
      <c r="BC687" s="14">
        <v>0.40522326434942901</v>
      </c>
    </row>
    <row r="688" spans="2:55" x14ac:dyDescent="0.35">
      <c r="B688" t="s">
        <v>316</v>
      </c>
      <c r="C688" s="14">
        <v>0.27117590857836599</v>
      </c>
      <c r="D688" s="14">
        <v>0.28362381595775399</v>
      </c>
      <c r="E688" s="14">
        <v>0.25981896678428001</v>
      </c>
      <c r="F688" s="14"/>
      <c r="G688" s="14">
        <v>0.19863903487343601</v>
      </c>
      <c r="H688" s="14">
        <v>0.231165197768924</v>
      </c>
      <c r="I688" s="14">
        <v>0.23144177626387599</v>
      </c>
      <c r="J688" s="14">
        <v>0.26985746528677901</v>
      </c>
      <c r="K688" s="14">
        <v>0.29239409624172102</v>
      </c>
      <c r="L688" s="14">
        <v>0.37109821357508799</v>
      </c>
      <c r="M688" s="14"/>
      <c r="N688" s="14">
        <v>0.25287721418270098</v>
      </c>
      <c r="O688" s="14">
        <v>0.24364730773871099</v>
      </c>
      <c r="P688" s="14">
        <v>0.288691658041067</v>
      </c>
      <c r="Q688" s="14">
        <v>0.30631784032346399</v>
      </c>
      <c r="R688" s="14"/>
      <c r="S688" s="14">
        <v>0.27891458769079402</v>
      </c>
      <c r="T688" s="14">
        <v>0.372191655687864</v>
      </c>
      <c r="U688" s="14">
        <v>0.27105460768955397</v>
      </c>
      <c r="V688" s="14">
        <v>0.29215710144534102</v>
      </c>
      <c r="W688" s="14">
        <v>0.21485495600709001</v>
      </c>
      <c r="X688" s="14">
        <v>0.240706707563628</v>
      </c>
      <c r="Y688" s="14">
        <v>0.29744063804750598</v>
      </c>
      <c r="Z688" s="14">
        <v>0.29762165846030803</v>
      </c>
      <c r="AA688" s="14">
        <v>0.22905257703818099</v>
      </c>
      <c r="AB688" s="14">
        <v>0.19382567029513501</v>
      </c>
      <c r="AC688" s="14">
        <v>0.261552827501705</v>
      </c>
      <c r="AD688" s="14">
        <v>0.25451057697790203</v>
      </c>
      <c r="AE688" s="14"/>
      <c r="AF688" s="14">
        <v>0.303272831098092</v>
      </c>
      <c r="AG688" s="14">
        <v>0.27504687200790701</v>
      </c>
      <c r="AH688" s="14">
        <v>0.32428256239946002</v>
      </c>
      <c r="AI688" s="14">
        <v>0.24578368377967599</v>
      </c>
      <c r="AJ688" s="14">
        <v>0.187704584098075</v>
      </c>
      <c r="AK688" s="14"/>
      <c r="AL688" s="14">
        <v>0.27089203793637501</v>
      </c>
      <c r="AM688" s="14">
        <v>0.250401598711539</v>
      </c>
      <c r="AN688" s="14">
        <v>0.31201249364599898</v>
      </c>
      <c r="AO688" s="14"/>
      <c r="AP688" s="14">
        <v>0.28360158857779499</v>
      </c>
      <c r="AQ688" s="14">
        <v>0.259823758112113</v>
      </c>
      <c r="AR688" s="14"/>
      <c r="AS688" s="14">
        <v>0.27386487033554902</v>
      </c>
      <c r="AT688" s="14">
        <v>0.27057867433223498</v>
      </c>
      <c r="AU688" s="14"/>
      <c r="AV688" s="14">
        <v>0.225911854492855</v>
      </c>
      <c r="AW688" s="14">
        <v>0.28697909839345898</v>
      </c>
      <c r="AX688" s="14"/>
      <c r="AY688" s="14">
        <v>0.26631435973573298</v>
      </c>
      <c r="AZ688" s="14">
        <v>0.26263372614973801</v>
      </c>
      <c r="BA688" s="14"/>
      <c r="BB688" s="14">
        <v>0.27805099711520198</v>
      </c>
      <c r="BC688" s="14">
        <v>0.270339982261949</v>
      </c>
    </row>
    <row r="689" spans="2:55" x14ac:dyDescent="0.35">
      <c r="B689" t="s">
        <v>317</v>
      </c>
      <c r="C689" s="14">
        <v>0.27059018672651602</v>
      </c>
      <c r="D689" s="14">
        <v>0.248618356579658</v>
      </c>
      <c r="E689" s="14">
        <v>0.291902191876943</v>
      </c>
      <c r="F689" s="14"/>
      <c r="G689" s="14">
        <v>0.224515689505949</v>
      </c>
      <c r="H689" s="14">
        <v>0.239781619460672</v>
      </c>
      <c r="I689" s="14">
        <v>0.25714745644086501</v>
      </c>
      <c r="J689" s="14">
        <v>0.305847336365073</v>
      </c>
      <c r="K689" s="14">
        <v>0.28355372793383599</v>
      </c>
      <c r="L689" s="14">
        <v>0.29986208811111598</v>
      </c>
      <c r="M689" s="14"/>
      <c r="N689" s="14">
        <v>0.29129111961399301</v>
      </c>
      <c r="O689" s="14">
        <v>0.27247049091467201</v>
      </c>
      <c r="P689" s="14">
        <v>0.23982712667134001</v>
      </c>
      <c r="Q689" s="14">
        <v>0.27142003309686702</v>
      </c>
      <c r="R689" s="14"/>
      <c r="S689" s="14">
        <v>0.300431867250749</v>
      </c>
      <c r="T689" s="14">
        <v>0.26789193351938401</v>
      </c>
      <c r="U689" s="14">
        <v>0.25857430954457</v>
      </c>
      <c r="V689" s="14">
        <v>0.26421073876783002</v>
      </c>
      <c r="W689" s="14">
        <v>0.22908856900126401</v>
      </c>
      <c r="X689" s="14">
        <v>0.28016239167853701</v>
      </c>
      <c r="Y689" s="14">
        <v>0.25454553920213802</v>
      </c>
      <c r="Z689" s="14">
        <v>0.28346046370746097</v>
      </c>
      <c r="AA689" s="14">
        <v>0.26979036722003502</v>
      </c>
      <c r="AB689" s="14">
        <v>0.31099869121561102</v>
      </c>
      <c r="AC689" s="14">
        <v>0.162033614462436</v>
      </c>
      <c r="AD689" s="14">
        <v>0.35044487613257402</v>
      </c>
      <c r="AE689" s="14"/>
      <c r="AF689" s="14">
        <v>0.25642111983278099</v>
      </c>
      <c r="AG689" s="14">
        <v>0.293140611307458</v>
      </c>
      <c r="AH689" s="14">
        <v>0.27873890695676501</v>
      </c>
      <c r="AI689" s="14">
        <v>0.24286488262415301</v>
      </c>
      <c r="AJ689" s="14">
        <v>0.27673038112258902</v>
      </c>
      <c r="AK689" s="14"/>
      <c r="AL689" s="14">
        <v>0.28382776342789001</v>
      </c>
      <c r="AM689" s="14">
        <v>0.28298349817288898</v>
      </c>
      <c r="AN689" s="14">
        <v>5.8498608893041301E-2</v>
      </c>
      <c r="AO689" s="14"/>
      <c r="AP689" s="14">
        <v>0.228128449206393</v>
      </c>
      <c r="AQ689" s="14">
        <v>0.30536844324822998</v>
      </c>
      <c r="AR689" s="14"/>
      <c r="AS689" s="14">
        <v>0.25160974492033999</v>
      </c>
      <c r="AT689" s="14">
        <v>0.29415542543304901</v>
      </c>
      <c r="AU689" s="14"/>
      <c r="AV689" s="14">
        <v>0.27374805136663</v>
      </c>
      <c r="AW689" s="14">
        <v>0.267378300106142</v>
      </c>
      <c r="AX689" s="14"/>
      <c r="AY689" s="14">
        <v>0.25933823875816397</v>
      </c>
      <c r="AZ689" s="14">
        <v>0.330831352337081</v>
      </c>
      <c r="BA689" s="14"/>
      <c r="BB689" s="14">
        <v>0.26323160767562498</v>
      </c>
      <c r="BC689" s="14">
        <v>0.29535129180028302</v>
      </c>
    </row>
    <row r="690" spans="2:55" x14ac:dyDescent="0.35">
      <c r="B690" t="s">
        <v>318</v>
      </c>
      <c r="C690" s="14">
        <v>0.26840722587253601</v>
      </c>
      <c r="D690" s="14">
        <v>0.26021960062420901</v>
      </c>
      <c r="E690" s="14">
        <v>0.27620551997877701</v>
      </c>
      <c r="F690" s="14"/>
      <c r="G690" s="14">
        <v>0.112882911351237</v>
      </c>
      <c r="H690" s="14">
        <v>0.177781986247011</v>
      </c>
      <c r="I690" s="14">
        <v>0.23873021497487101</v>
      </c>
      <c r="J690" s="14">
        <v>0.33129948263440201</v>
      </c>
      <c r="K690" s="14">
        <v>0.37129912051617697</v>
      </c>
      <c r="L690" s="14">
        <v>0.34948273455652201</v>
      </c>
      <c r="M690" s="14"/>
      <c r="N690" s="14">
        <v>0.24775374086597399</v>
      </c>
      <c r="O690" s="14">
        <v>0.270752677792232</v>
      </c>
      <c r="P690" s="14">
        <v>0.28639815724779299</v>
      </c>
      <c r="Q690" s="14">
        <v>0.27458974722479901</v>
      </c>
      <c r="R690" s="14"/>
      <c r="S690" s="14">
        <v>0.24868730184521301</v>
      </c>
      <c r="T690" s="14">
        <v>0.30188045798606999</v>
      </c>
      <c r="U690" s="14">
        <v>0.26758634036207302</v>
      </c>
      <c r="V690" s="14">
        <v>0.249496232539475</v>
      </c>
      <c r="W690" s="14">
        <v>0.27218495557675698</v>
      </c>
      <c r="X690" s="14">
        <v>0.23466536227680401</v>
      </c>
      <c r="Y690" s="14">
        <v>0.37588743733088997</v>
      </c>
      <c r="Z690" s="14">
        <v>0.24412669836672399</v>
      </c>
      <c r="AA690" s="14">
        <v>0.22629413170512699</v>
      </c>
      <c r="AB690" s="14">
        <v>0.24625211113624301</v>
      </c>
      <c r="AC690" s="14">
        <v>0.23852077393877899</v>
      </c>
      <c r="AD690" s="14">
        <v>0.38242385417111802</v>
      </c>
      <c r="AE690" s="14"/>
      <c r="AF690" s="14">
        <v>0.32429907214231402</v>
      </c>
      <c r="AG690" s="14">
        <v>0.20693558232258899</v>
      </c>
      <c r="AH690" s="14">
        <v>0.30039040391344801</v>
      </c>
      <c r="AI690" s="14">
        <v>0.33114038578925298</v>
      </c>
      <c r="AJ690" s="14">
        <v>0.29413646295768098</v>
      </c>
      <c r="AK690" s="14"/>
      <c r="AL690" s="14">
        <v>0.28619125863802802</v>
      </c>
      <c r="AM690" s="14">
        <v>0.165259546945249</v>
      </c>
      <c r="AN690" s="14">
        <v>0.195445864192866</v>
      </c>
      <c r="AO690" s="14"/>
      <c r="AP690" s="14">
        <v>0.25428719961332003</v>
      </c>
      <c r="AQ690" s="14">
        <v>0.28648197918451501</v>
      </c>
      <c r="AR690" s="14"/>
      <c r="AS690" s="14">
        <v>0.233946138742751</v>
      </c>
      <c r="AT690" s="14">
        <v>0.31523610276970299</v>
      </c>
      <c r="AU690" s="14"/>
      <c r="AV690" s="14">
        <v>0.208068684244648</v>
      </c>
      <c r="AW690" s="14">
        <v>0.29386899901447799</v>
      </c>
      <c r="AX690" s="14"/>
      <c r="AY690" s="14">
        <v>0.25410630151393798</v>
      </c>
      <c r="AZ690" s="14">
        <v>0.338256286255876</v>
      </c>
      <c r="BA690" s="14"/>
      <c r="BB690" s="14">
        <v>0.26449237887469101</v>
      </c>
      <c r="BC690" s="14">
        <v>0.30106914657966799</v>
      </c>
    </row>
    <row r="691" spans="2:55" x14ac:dyDescent="0.35">
      <c r="B691" t="s">
        <v>319</v>
      </c>
      <c r="C691" s="14">
        <v>0.21171757635237601</v>
      </c>
      <c r="D691" s="14">
        <v>0.18061264676559799</v>
      </c>
      <c r="E691" s="14">
        <v>0.24169661451419899</v>
      </c>
      <c r="F691" s="14"/>
      <c r="G691" s="14">
        <v>0.182523582568652</v>
      </c>
      <c r="H691" s="14">
        <v>0.15553198965783999</v>
      </c>
      <c r="I691" s="14">
        <v>0.209344010121714</v>
      </c>
      <c r="J691" s="14">
        <v>0.24465538077090901</v>
      </c>
      <c r="K691" s="14">
        <v>0.21991898674212301</v>
      </c>
      <c r="L691" s="14">
        <v>0.24666717516776099</v>
      </c>
      <c r="M691" s="14"/>
      <c r="N691" s="14">
        <v>0.17883763492291099</v>
      </c>
      <c r="O691" s="14">
        <v>0.23555699171664399</v>
      </c>
      <c r="P691" s="14">
        <v>0.199177156057634</v>
      </c>
      <c r="Q691" s="14">
        <v>0.22930722780851501</v>
      </c>
      <c r="R691" s="14"/>
      <c r="S691" s="14">
        <v>0.141394586856225</v>
      </c>
      <c r="T691" s="14">
        <v>0.25623119524545301</v>
      </c>
      <c r="U691" s="14">
        <v>0.228442275630028</v>
      </c>
      <c r="V691" s="14">
        <v>0.244683232275068</v>
      </c>
      <c r="W691" s="14">
        <v>0.23051880471621999</v>
      </c>
      <c r="X691" s="14">
        <v>0.20216668288863099</v>
      </c>
      <c r="Y691" s="14">
        <v>0.21098567459911099</v>
      </c>
      <c r="Z691" s="14">
        <v>0.26538049551972898</v>
      </c>
      <c r="AA691" s="14">
        <v>0.177450743589008</v>
      </c>
      <c r="AB691" s="14">
        <v>0.22257568355549501</v>
      </c>
      <c r="AC691" s="14">
        <v>0.26226629359936798</v>
      </c>
      <c r="AD691" s="14">
        <v>0.127954579105033</v>
      </c>
      <c r="AE691" s="14"/>
      <c r="AF691" s="14">
        <v>0.208059999592069</v>
      </c>
      <c r="AG691" s="14">
        <v>0.21925332580811899</v>
      </c>
      <c r="AH691" s="14">
        <v>0.230563844863863</v>
      </c>
      <c r="AI691" s="14">
        <v>0.20387068030309299</v>
      </c>
      <c r="AJ691" s="14">
        <v>0.26912410303923501</v>
      </c>
      <c r="AK691" s="14"/>
      <c r="AL691" s="14">
        <v>0.22100219279098901</v>
      </c>
      <c r="AM691" s="14">
        <v>0.106516599439483</v>
      </c>
      <c r="AN691" s="14">
        <v>0.26448651075884699</v>
      </c>
      <c r="AO691" s="14"/>
      <c r="AP691" s="14">
        <v>0.24541320631944799</v>
      </c>
      <c r="AQ691" s="14">
        <v>0.185185577421356</v>
      </c>
      <c r="AR691" s="14"/>
      <c r="AS691" s="14">
        <v>0.209467264511672</v>
      </c>
      <c r="AT691" s="14">
        <v>0.22095348963665301</v>
      </c>
      <c r="AU691" s="14"/>
      <c r="AV691" s="14">
        <v>0.185005539183801</v>
      </c>
      <c r="AW691" s="14">
        <v>0.224085559502996</v>
      </c>
      <c r="AX691" s="14"/>
      <c r="AY691" s="14">
        <v>0.20497488842845299</v>
      </c>
      <c r="AZ691" s="14">
        <v>0.20349925144093201</v>
      </c>
      <c r="BA691" s="14"/>
      <c r="BB691" s="14">
        <v>0.20149147379850599</v>
      </c>
      <c r="BC691" s="14">
        <v>0.21646256479305601</v>
      </c>
    </row>
    <row r="692" spans="2:55" x14ac:dyDescent="0.35">
      <c r="B692" t="s">
        <v>320</v>
      </c>
      <c r="C692" s="14">
        <v>0.14477865657377001</v>
      </c>
      <c r="D692" s="14">
        <v>0.18414364458797899</v>
      </c>
      <c r="E692" s="14">
        <v>0.106765912633453</v>
      </c>
      <c r="F692" s="14"/>
      <c r="G692" s="14">
        <v>0.30835892650560998</v>
      </c>
      <c r="H692" s="14">
        <v>0.240002620947141</v>
      </c>
      <c r="I692" s="14">
        <v>0.191637825705537</v>
      </c>
      <c r="J692" s="14">
        <v>8.1054899922697807E-2</v>
      </c>
      <c r="K692" s="14">
        <v>4.5633416948105902E-2</v>
      </c>
      <c r="L692" s="14">
        <v>3.87932437214423E-2</v>
      </c>
      <c r="M692" s="14"/>
      <c r="N692" s="14">
        <v>0.19285233527367601</v>
      </c>
      <c r="O692" s="14">
        <v>0.117647517942262</v>
      </c>
      <c r="P692" s="14">
        <v>0.13319496428395</v>
      </c>
      <c r="Q692" s="14">
        <v>0.13242216470225199</v>
      </c>
      <c r="R692" s="14"/>
      <c r="S692" s="14">
        <v>0.19620828527262499</v>
      </c>
      <c r="T692" s="14">
        <v>0.107605336258684</v>
      </c>
      <c r="U692" s="14">
        <v>0.15199326455245599</v>
      </c>
      <c r="V692" s="14">
        <v>0.10285747545995801</v>
      </c>
      <c r="W692" s="14">
        <v>0.161655902145873</v>
      </c>
      <c r="X692" s="14">
        <v>0.21784502694984501</v>
      </c>
      <c r="Y692" s="14">
        <v>0.14818119780730099</v>
      </c>
      <c r="Z692" s="14">
        <v>8.7132676376811602E-2</v>
      </c>
      <c r="AA692" s="14">
        <v>0.16069097750158101</v>
      </c>
      <c r="AB692" s="14">
        <v>0.123951111438369</v>
      </c>
      <c r="AC692" s="14">
        <v>9.91949446164795E-2</v>
      </c>
      <c r="AD692" s="14">
        <v>6.3242831753534207E-2</v>
      </c>
      <c r="AE692" s="14"/>
      <c r="AF692" s="14">
        <v>0.111054642287772</v>
      </c>
      <c r="AG692" s="14">
        <v>0.171974854177562</v>
      </c>
      <c r="AH692" s="14">
        <v>8.3471890482265707E-2</v>
      </c>
      <c r="AI692" s="14">
        <v>0.118081681519769</v>
      </c>
      <c r="AJ692" s="14">
        <v>0.192366816624335</v>
      </c>
      <c r="AK692" s="14"/>
      <c r="AL692" s="14">
        <v>0.13519889799762499</v>
      </c>
      <c r="AM692" s="14">
        <v>0.233744541534459</v>
      </c>
      <c r="AN692" s="14">
        <v>0.124976398888271</v>
      </c>
      <c r="AO692" s="14"/>
      <c r="AP692" s="14">
        <v>0.165686076177568</v>
      </c>
      <c r="AQ692" s="14">
        <v>0.12348017913975599</v>
      </c>
      <c r="AR692" s="14"/>
      <c r="AS692" s="14">
        <v>0.18062371550759801</v>
      </c>
      <c r="AT692" s="14">
        <v>9.1230686472979702E-2</v>
      </c>
      <c r="AU692" s="14"/>
      <c r="AV692" s="14">
        <v>0.25449551440101897</v>
      </c>
      <c r="AW692" s="14">
        <v>0.105487565699189</v>
      </c>
      <c r="AX692" s="14"/>
      <c r="AY692" s="14">
        <v>0.163059410181255</v>
      </c>
      <c r="AZ692" s="14">
        <v>5.7364114503852301E-2</v>
      </c>
      <c r="BA692" s="14"/>
      <c r="BB692" s="14">
        <v>0.15794211389319801</v>
      </c>
      <c r="BC692" s="14">
        <v>0.11023942924582</v>
      </c>
    </row>
    <row r="693" spans="2:55" x14ac:dyDescent="0.35">
      <c r="B693" t="s">
        <v>321</v>
      </c>
      <c r="C693" s="14">
        <v>0.13898020726024499</v>
      </c>
      <c r="D693" s="14">
        <v>9.8389618596420494E-2</v>
      </c>
      <c r="E693" s="14">
        <v>0.178007659949034</v>
      </c>
      <c r="F693" s="14"/>
      <c r="G693" s="14">
        <v>0.21145212208545799</v>
      </c>
      <c r="H693" s="14">
        <v>0.185537728082693</v>
      </c>
      <c r="I693" s="14">
        <v>0.15206336901471701</v>
      </c>
      <c r="J693" s="14">
        <v>0.15099236399607099</v>
      </c>
      <c r="K693" s="14">
        <v>7.1908476613840797E-2</v>
      </c>
      <c r="L693" s="14">
        <v>7.7482245785210999E-2</v>
      </c>
      <c r="M693" s="14"/>
      <c r="N693" s="14">
        <v>0.15706408030983701</v>
      </c>
      <c r="O693" s="14">
        <v>0.131770380781811</v>
      </c>
      <c r="P693" s="14">
        <v>0.15473183942864399</v>
      </c>
      <c r="Q693" s="14">
        <v>0.112248433884407</v>
      </c>
      <c r="R693" s="14"/>
      <c r="S693" s="14">
        <v>0.17250241535643199</v>
      </c>
      <c r="T693" s="14">
        <v>9.6413310690813894E-2</v>
      </c>
      <c r="U693" s="14">
        <v>0.143718453731246</v>
      </c>
      <c r="V693" s="14">
        <v>0.113858389046553</v>
      </c>
      <c r="W693" s="14">
        <v>0.22579998061971801</v>
      </c>
      <c r="X693" s="14">
        <v>0.152413553992892</v>
      </c>
      <c r="Y693" s="14">
        <v>9.4244157944482501E-2</v>
      </c>
      <c r="Z693" s="14">
        <v>0.15716189478026801</v>
      </c>
      <c r="AA693" s="14">
        <v>0.18271543793460401</v>
      </c>
      <c r="AB693" s="14">
        <v>0.11366459248284599</v>
      </c>
      <c r="AC693" s="14">
        <v>0.120875404351107</v>
      </c>
      <c r="AD693" s="14">
        <v>2.8297122477021201E-2</v>
      </c>
      <c r="AE693" s="14"/>
      <c r="AF693" s="14">
        <v>0.127971543903317</v>
      </c>
      <c r="AG693" s="14">
        <v>0.15447171667270901</v>
      </c>
      <c r="AH693" s="14">
        <v>0.12362241460578199</v>
      </c>
      <c r="AI693" s="14">
        <v>0.157276494295289</v>
      </c>
      <c r="AJ693" s="14">
        <v>0.135805450837715</v>
      </c>
      <c r="AK693" s="14"/>
      <c r="AL693" s="14">
        <v>0.13383710124699599</v>
      </c>
      <c r="AM693" s="14">
        <v>0.217756387746388</v>
      </c>
      <c r="AN693" s="14">
        <v>7.3473828842016795E-2</v>
      </c>
      <c r="AO693" s="14"/>
      <c r="AP693" s="14">
        <v>0.15110714989330101</v>
      </c>
      <c r="AQ693" s="14">
        <v>0.12712917868337201</v>
      </c>
      <c r="AR693" s="14"/>
      <c r="AS693" s="14">
        <v>0.16097977408705499</v>
      </c>
      <c r="AT693" s="14">
        <v>0.106606803610979</v>
      </c>
      <c r="AU693" s="14"/>
      <c r="AV693" s="14">
        <v>0.18271491808512999</v>
      </c>
      <c r="AW693" s="14">
        <v>0.12533874106260301</v>
      </c>
      <c r="AX693" s="14"/>
      <c r="AY693" s="14">
        <v>0.15101919893299001</v>
      </c>
      <c r="AZ693" s="14">
        <v>7.6457756913695593E-2</v>
      </c>
      <c r="BA693" s="14"/>
      <c r="BB693" s="14">
        <v>0.14789640737943699</v>
      </c>
      <c r="BC693" s="14">
        <v>0.10682095696567299</v>
      </c>
    </row>
    <row r="694" spans="2:55" x14ac:dyDescent="0.35">
      <c r="B694" t="s">
        <v>322</v>
      </c>
      <c r="C694" s="14">
        <v>0.109834649709559</v>
      </c>
      <c r="D694" s="14">
        <v>0.121390288439321</v>
      </c>
      <c r="E694" s="14">
        <v>9.8874137779847701E-2</v>
      </c>
      <c r="F694" s="14"/>
      <c r="G694" s="14">
        <v>6.49602088587245E-2</v>
      </c>
      <c r="H694" s="14">
        <v>6.3844580164101494E-2</v>
      </c>
      <c r="I694" s="14">
        <v>0.107552668579722</v>
      </c>
      <c r="J694" s="14">
        <v>0.10253012008762399</v>
      </c>
      <c r="K694" s="14">
        <v>0.16687432602525101</v>
      </c>
      <c r="L694" s="14">
        <v>0.14671605177604799</v>
      </c>
      <c r="M694" s="14"/>
      <c r="N694" s="14">
        <v>0.10098368942826599</v>
      </c>
      <c r="O694" s="14">
        <v>0.113806563150709</v>
      </c>
      <c r="P694" s="14">
        <v>0.12350021355433199</v>
      </c>
      <c r="Q694" s="14">
        <v>0.10412474927709001</v>
      </c>
      <c r="R694" s="14"/>
      <c r="S694" s="14">
        <v>8.30423431114755E-2</v>
      </c>
      <c r="T694" s="14">
        <v>7.5494781036157199E-2</v>
      </c>
      <c r="U694" s="14">
        <v>0.130847792344744</v>
      </c>
      <c r="V694" s="14">
        <v>0.13209859263288201</v>
      </c>
      <c r="W694" s="14">
        <v>0.123592151396546</v>
      </c>
      <c r="X694" s="14">
        <v>8.7934445125074007E-2</v>
      </c>
      <c r="Y694" s="14">
        <v>7.9582993544596803E-2</v>
      </c>
      <c r="Z694" s="14">
        <v>0.12709233420324301</v>
      </c>
      <c r="AA694" s="14">
        <v>0.11805045464664</v>
      </c>
      <c r="AB694" s="14">
        <v>0.14375439061825801</v>
      </c>
      <c r="AC694" s="14">
        <v>0.15367851109413699</v>
      </c>
      <c r="AD694" s="14">
        <v>0.14657570321211699</v>
      </c>
      <c r="AE694" s="14"/>
      <c r="AF694" s="14">
        <v>0.124135593820258</v>
      </c>
      <c r="AG694" s="14">
        <v>0.114154438682832</v>
      </c>
      <c r="AH694" s="14">
        <v>0.140438769776837</v>
      </c>
      <c r="AI694" s="14">
        <v>9.0902518287918704E-2</v>
      </c>
      <c r="AJ694" s="14">
        <v>9.2755785950301706E-2</v>
      </c>
      <c r="AK694" s="14"/>
      <c r="AL694" s="14">
        <v>0.10575223691479101</v>
      </c>
      <c r="AM694" s="14">
        <v>0.112186957661737</v>
      </c>
      <c r="AN694" s="14">
        <v>0.16431771339842499</v>
      </c>
      <c r="AO694" s="14"/>
      <c r="AP694" s="14">
        <v>9.6932260648634805E-2</v>
      </c>
      <c r="AQ694" s="14">
        <v>0.11928882199596</v>
      </c>
      <c r="AR694" s="14"/>
      <c r="AS694" s="14">
        <v>9.9332969893531603E-2</v>
      </c>
      <c r="AT694" s="14">
        <v>0.12783968323872799</v>
      </c>
      <c r="AU694" s="14"/>
      <c r="AV694" s="14">
        <v>8.6069994880615994E-2</v>
      </c>
      <c r="AW694" s="14">
        <v>0.118891477655202</v>
      </c>
      <c r="AX694" s="14"/>
      <c r="AY694" s="14">
        <v>0.105397313408537</v>
      </c>
      <c r="AZ694" s="14">
        <v>0.13981132312386799</v>
      </c>
      <c r="BA694" s="14"/>
      <c r="BB694" s="14">
        <v>0.109561342577876</v>
      </c>
      <c r="BC694" s="14">
        <v>0.12696591725690401</v>
      </c>
    </row>
    <row r="695" spans="2:55" x14ac:dyDescent="0.35">
      <c r="B695" t="s">
        <v>323</v>
      </c>
      <c r="C695" s="14">
        <v>8.7306295718636101E-2</v>
      </c>
      <c r="D695" s="14">
        <v>8.7135078542668595E-2</v>
      </c>
      <c r="E695" s="14">
        <v>8.7730437351856996E-2</v>
      </c>
      <c r="F695" s="14"/>
      <c r="G695" s="14">
        <v>0.110344551472666</v>
      </c>
      <c r="H695" s="14">
        <v>0.110350799617564</v>
      </c>
      <c r="I695" s="14">
        <v>9.8724198077986505E-2</v>
      </c>
      <c r="J695" s="14">
        <v>5.9869344757570699E-2</v>
      </c>
      <c r="K695" s="14">
        <v>8.5776132735659802E-2</v>
      </c>
      <c r="L695" s="14">
        <v>6.7252588772754904E-2</v>
      </c>
      <c r="M695" s="14"/>
      <c r="N695" s="14">
        <v>9.2947509787883895E-2</v>
      </c>
      <c r="O695" s="14">
        <v>7.5658921647006105E-2</v>
      </c>
      <c r="P695" s="14">
        <v>7.9439644752996294E-2</v>
      </c>
      <c r="Q695" s="14">
        <v>0.100933894743583</v>
      </c>
      <c r="R695" s="14"/>
      <c r="S695" s="14">
        <v>0.12100168620507901</v>
      </c>
      <c r="T695" s="14">
        <v>5.1576365623461698E-2</v>
      </c>
      <c r="U695" s="14">
        <v>3.8127002903219201E-2</v>
      </c>
      <c r="V695" s="14">
        <v>6.9293393476534598E-2</v>
      </c>
      <c r="W695" s="14">
        <v>0.113826395252204</v>
      </c>
      <c r="X695" s="14">
        <v>5.5331282068187403E-2</v>
      </c>
      <c r="Y695" s="14">
        <v>9.9778423598399807E-2</v>
      </c>
      <c r="Z695" s="14">
        <v>9.8593499223164502E-2</v>
      </c>
      <c r="AA695" s="14">
        <v>8.8993205343623705E-2</v>
      </c>
      <c r="AB695" s="14">
        <v>0.109685030087671</v>
      </c>
      <c r="AC695" s="14">
        <v>0.13975029276548701</v>
      </c>
      <c r="AD695" s="14">
        <v>9.4559910979044606E-2</v>
      </c>
      <c r="AE695" s="14"/>
      <c r="AF695" s="14">
        <v>7.8574957475381305E-2</v>
      </c>
      <c r="AG695" s="14">
        <v>8.2405993524131693E-2</v>
      </c>
      <c r="AH695" s="14">
        <v>8.2739163824131198E-2</v>
      </c>
      <c r="AI695" s="14">
        <v>6.9078681088028199E-2</v>
      </c>
      <c r="AJ695" s="14">
        <v>6.09329000452217E-2</v>
      </c>
      <c r="AK695" s="14"/>
      <c r="AL695" s="14">
        <v>8.7694326574465103E-2</v>
      </c>
      <c r="AM695" s="14">
        <v>5.77654348158161E-2</v>
      </c>
      <c r="AN695" s="14">
        <v>0.13400257402178201</v>
      </c>
      <c r="AO695" s="14"/>
      <c r="AP695" s="14">
        <v>9.6037953939862794E-2</v>
      </c>
      <c r="AQ695" s="14">
        <v>7.8035974497417102E-2</v>
      </c>
      <c r="AR695" s="14"/>
      <c r="AS695" s="14">
        <v>9.0179928663705902E-2</v>
      </c>
      <c r="AT695" s="14">
        <v>8.0206307318544404E-2</v>
      </c>
      <c r="AU695" s="14"/>
      <c r="AV695" s="14">
        <v>0.109792720022798</v>
      </c>
      <c r="AW695" s="14">
        <v>7.7000521062255994E-2</v>
      </c>
      <c r="AX695" s="14"/>
      <c r="AY695" s="14">
        <v>9.6591210264976093E-2</v>
      </c>
      <c r="AZ695" s="14">
        <v>5.9793142443225297E-2</v>
      </c>
      <c r="BA695" s="14"/>
      <c r="BB695" s="14">
        <v>9.8384439415695399E-2</v>
      </c>
      <c r="BC695" s="14">
        <v>3.4305638607559502E-2</v>
      </c>
    </row>
    <row r="696" spans="2:55" x14ac:dyDescent="0.35">
      <c r="B696" t="s">
        <v>324</v>
      </c>
      <c r="C696" s="14">
        <v>7.3992148450793299E-2</v>
      </c>
      <c r="D696" s="14">
        <v>7.2315610692189794E-2</v>
      </c>
      <c r="E696" s="14">
        <v>7.5847009758305703E-2</v>
      </c>
      <c r="F696" s="14"/>
      <c r="G696" s="14">
        <v>4.8052590434218299E-2</v>
      </c>
      <c r="H696" s="14">
        <v>7.0609862591733394E-2</v>
      </c>
      <c r="I696" s="14">
        <v>5.0463680853805599E-2</v>
      </c>
      <c r="J696" s="14">
        <v>7.3207460365968993E-2</v>
      </c>
      <c r="K696" s="14">
        <v>9.9468599866268298E-2</v>
      </c>
      <c r="L696" s="14">
        <v>9.6615590771214399E-2</v>
      </c>
      <c r="M696" s="14"/>
      <c r="N696" s="14">
        <v>6.2538723657376394E-2</v>
      </c>
      <c r="O696" s="14">
        <v>7.9382567120564795E-2</v>
      </c>
      <c r="P696" s="14">
        <v>6.20941645891138E-2</v>
      </c>
      <c r="Q696" s="14">
        <v>9.1795126898507606E-2</v>
      </c>
      <c r="R696" s="14"/>
      <c r="S696" s="14">
        <v>4.0471196577975703E-2</v>
      </c>
      <c r="T696" s="14">
        <v>8.0569799177590301E-2</v>
      </c>
      <c r="U696" s="14">
        <v>7.4986448860208901E-2</v>
      </c>
      <c r="V696" s="14">
        <v>0.108778693533898</v>
      </c>
      <c r="W696" s="14">
        <v>9.2214890437689101E-2</v>
      </c>
      <c r="X696" s="14">
        <v>5.7983581045421999E-2</v>
      </c>
      <c r="Y696" s="14">
        <v>8.7164595315457297E-2</v>
      </c>
      <c r="Z696" s="14">
        <v>8.4471230846846102E-2</v>
      </c>
      <c r="AA696" s="14">
        <v>6.3837928347149006E-2</v>
      </c>
      <c r="AB696" s="14">
        <v>8.8779426741310993E-2</v>
      </c>
      <c r="AC696" s="14">
        <v>6.1737414568867797E-2</v>
      </c>
      <c r="AD696" s="14">
        <v>6.48827389925348E-2</v>
      </c>
      <c r="AE696" s="14"/>
      <c r="AF696" s="14">
        <v>9.4500291443390005E-2</v>
      </c>
      <c r="AG696" s="14">
        <v>6.5606945247559195E-2</v>
      </c>
      <c r="AH696" s="14">
        <v>8.43474583838216E-2</v>
      </c>
      <c r="AI696" s="14">
        <v>6.3966905278729794E-2</v>
      </c>
      <c r="AJ696" s="14">
        <v>6.8605378106407294E-2</v>
      </c>
      <c r="AK696" s="14"/>
      <c r="AL696" s="14">
        <v>6.6803055754438206E-2</v>
      </c>
      <c r="AM696" s="14">
        <v>0.104674757668128</v>
      </c>
      <c r="AN696" s="14">
        <v>0.12297529170514</v>
      </c>
      <c r="AO696" s="14"/>
      <c r="AP696" s="14">
        <v>7.6143153609735406E-2</v>
      </c>
      <c r="AQ696" s="14">
        <v>7.3343441177091906E-2</v>
      </c>
      <c r="AR696" s="14"/>
      <c r="AS696" s="14">
        <v>7.2766496618823104E-2</v>
      </c>
      <c r="AT696" s="14">
        <v>7.6766498338949093E-2</v>
      </c>
      <c r="AU696" s="14"/>
      <c r="AV696" s="14">
        <v>7.0012032387156503E-2</v>
      </c>
      <c r="AW696" s="14">
        <v>7.6501925702660498E-2</v>
      </c>
      <c r="AX696" s="14"/>
      <c r="AY696" s="14">
        <v>7.5992337316160202E-2</v>
      </c>
      <c r="AZ696" s="14">
        <v>8.2620299001574901E-2</v>
      </c>
      <c r="BA696" s="14"/>
      <c r="BB696" s="14">
        <v>7.71027663882764E-2</v>
      </c>
      <c r="BC696" s="14">
        <v>5.1684444373909302E-2</v>
      </c>
    </row>
    <row r="697" spans="2:55" x14ac:dyDescent="0.35">
      <c r="B697" t="s">
        <v>325</v>
      </c>
      <c r="C697" s="14">
        <v>2.8451647388375498E-2</v>
      </c>
      <c r="D697" s="14">
        <v>4.2721572796053299E-2</v>
      </c>
      <c r="E697" s="14">
        <v>1.4601188287512799E-2</v>
      </c>
      <c r="F697" s="14"/>
      <c r="G697" s="14">
        <v>8.6332864516948701E-2</v>
      </c>
      <c r="H697" s="14">
        <v>4.3519668396035098E-2</v>
      </c>
      <c r="I697" s="14">
        <v>3.0537318808253399E-2</v>
      </c>
      <c r="J697" s="14">
        <v>7.9644266778655607E-3</v>
      </c>
      <c r="K697" s="14">
        <v>1.1804103145839099E-2</v>
      </c>
      <c r="L697" s="14">
        <v>3.9438682311087403E-3</v>
      </c>
      <c r="M697" s="14"/>
      <c r="N697" s="14">
        <v>4.3830087114428901E-2</v>
      </c>
      <c r="O697" s="14">
        <v>1.33661988629663E-2</v>
      </c>
      <c r="P697" s="14">
        <v>2.8168462305393001E-2</v>
      </c>
      <c r="Q697" s="14">
        <v>2.8010635865062802E-2</v>
      </c>
      <c r="R697" s="14"/>
      <c r="S697" s="14">
        <v>3.4976603653070197E-2</v>
      </c>
      <c r="T697" s="14">
        <v>1.0211236120512701E-2</v>
      </c>
      <c r="U697" s="14">
        <v>0</v>
      </c>
      <c r="V697" s="14">
        <v>1.62422087693317E-2</v>
      </c>
      <c r="W697" s="14">
        <v>6.9820272159461502E-2</v>
      </c>
      <c r="X697" s="14">
        <v>3.8060749644603799E-2</v>
      </c>
      <c r="Y697" s="14">
        <v>3.0509079038111502E-2</v>
      </c>
      <c r="Z697" s="14">
        <v>0</v>
      </c>
      <c r="AA697" s="14">
        <v>4.2111020565017102E-2</v>
      </c>
      <c r="AB697" s="14">
        <v>2.78892829872751E-2</v>
      </c>
      <c r="AC697" s="14">
        <v>4.2672698464032099E-2</v>
      </c>
      <c r="AD697" s="14">
        <v>2.4599138863932099E-2</v>
      </c>
      <c r="AE697" s="14"/>
      <c r="AF697" s="14">
        <v>2.2084039033967301E-2</v>
      </c>
      <c r="AG697" s="14">
        <v>3.1756593005832799E-2</v>
      </c>
      <c r="AH697" s="14">
        <v>2.4604180881757001E-2</v>
      </c>
      <c r="AI697" s="14">
        <v>3.2733058890985503E-2</v>
      </c>
      <c r="AJ697" s="14">
        <v>2.8251381123317799E-2</v>
      </c>
      <c r="AK697" s="14"/>
      <c r="AL697" s="14">
        <v>2.0570428181878798E-2</v>
      </c>
      <c r="AM697" s="14">
        <v>7.4104207170556102E-2</v>
      </c>
      <c r="AN697" s="14">
        <v>6.0889156988827298E-2</v>
      </c>
      <c r="AO697" s="14"/>
      <c r="AP697" s="14">
        <v>3.4560367879161301E-2</v>
      </c>
      <c r="AQ697" s="14">
        <v>2.4240858757017501E-2</v>
      </c>
      <c r="AR697" s="14"/>
      <c r="AS697" s="14">
        <v>3.8284826382721703E-2</v>
      </c>
      <c r="AT697" s="14">
        <v>1.5795378643471001E-2</v>
      </c>
      <c r="AU697" s="14"/>
      <c r="AV697" s="14">
        <v>5.2841571945339998E-2</v>
      </c>
      <c r="AW697" s="14">
        <v>1.9926467915222301E-2</v>
      </c>
      <c r="AX697" s="14"/>
      <c r="AY697" s="14">
        <v>3.3502723956486798E-2</v>
      </c>
      <c r="AZ697" s="14">
        <v>1.63662846778421E-2</v>
      </c>
      <c r="BA697" s="14"/>
      <c r="BB697" s="14">
        <v>3.3440782094314399E-2</v>
      </c>
      <c r="BC697" s="14">
        <v>1.2547064193774E-2</v>
      </c>
    </row>
    <row r="698" spans="2:55" x14ac:dyDescent="0.35">
      <c r="B698" t="s">
        <v>326</v>
      </c>
      <c r="C698" s="14">
        <v>2.0176512406379899E-2</v>
      </c>
      <c r="D698" s="14">
        <v>3.1069329696087201E-2</v>
      </c>
      <c r="E698" s="14">
        <v>9.59935321482034E-3</v>
      </c>
      <c r="F698" s="14"/>
      <c r="G698" s="14">
        <v>2.7963057275349999E-2</v>
      </c>
      <c r="H698" s="14">
        <v>4.8734514502070801E-2</v>
      </c>
      <c r="I698" s="14">
        <v>1.8826006522292799E-2</v>
      </c>
      <c r="J698" s="14">
        <v>7.3178628358746703E-3</v>
      </c>
      <c r="K698" s="14">
        <v>1.46250834370998E-2</v>
      </c>
      <c r="L698" s="14">
        <v>6.9288909962688201E-3</v>
      </c>
      <c r="M698" s="14"/>
      <c r="N698" s="14">
        <v>2.36325910020121E-2</v>
      </c>
      <c r="O698" s="14">
        <v>1.7736926451397801E-2</v>
      </c>
      <c r="P698" s="14">
        <v>2.3399735348006798E-2</v>
      </c>
      <c r="Q698" s="14">
        <v>1.6310298264140901E-2</v>
      </c>
      <c r="R698" s="14"/>
      <c r="S698" s="14">
        <v>1.8395311430037999E-2</v>
      </c>
      <c r="T698" s="14">
        <v>1.3767376061574301E-2</v>
      </c>
      <c r="U698" s="14">
        <v>0</v>
      </c>
      <c r="V698" s="14">
        <v>1.6986024801622202E-2</v>
      </c>
      <c r="W698" s="14">
        <v>1.6224130691829701E-2</v>
      </c>
      <c r="X698" s="14">
        <v>4.0402401503971598E-2</v>
      </c>
      <c r="Y698" s="14">
        <v>3.50806157577922E-2</v>
      </c>
      <c r="Z698" s="14">
        <v>1.17861952568852E-2</v>
      </c>
      <c r="AA698" s="14">
        <v>2.0650058302625899E-2</v>
      </c>
      <c r="AB698" s="14">
        <v>2.56250065346912E-2</v>
      </c>
      <c r="AC698" s="14">
        <v>1.8425363714033301E-2</v>
      </c>
      <c r="AD698" s="14">
        <v>2.4599138863932099E-2</v>
      </c>
      <c r="AE698" s="14"/>
      <c r="AF698" s="14">
        <v>1.05464139449445E-2</v>
      </c>
      <c r="AG698" s="14">
        <v>2.38363304075902E-2</v>
      </c>
      <c r="AH698" s="14">
        <v>2.2324238339535899E-2</v>
      </c>
      <c r="AI698" s="14">
        <v>4.55090361554807E-2</v>
      </c>
      <c r="AJ698" s="14">
        <v>3.1413391564385697E-2</v>
      </c>
      <c r="AK698" s="14"/>
      <c r="AL698" s="14">
        <v>1.8502382001847801E-2</v>
      </c>
      <c r="AM698" s="14">
        <v>4.14442327776448E-2</v>
      </c>
      <c r="AN698" s="14">
        <v>6.5942514469975204E-3</v>
      </c>
      <c r="AO698" s="14"/>
      <c r="AP698" s="14">
        <v>1.79633456492795E-2</v>
      </c>
      <c r="AQ698" s="14">
        <v>1.98090652902497E-2</v>
      </c>
      <c r="AR698" s="14"/>
      <c r="AS698" s="14">
        <v>2.246625380937E-2</v>
      </c>
      <c r="AT698" s="14">
        <v>1.5783951680746301E-2</v>
      </c>
      <c r="AU698" s="14"/>
      <c r="AV698" s="14">
        <v>3.81535779848493E-2</v>
      </c>
      <c r="AW698" s="14">
        <v>1.2608562829740501E-2</v>
      </c>
      <c r="AX698" s="14"/>
      <c r="AY698" s="14">
        <v>1.9941353403435599E-2</v>
      </c>
      <c r="AZ698" s="14">
        <v>0</v>
      </c>
      <c r="BA698" s="14"/>
      <c r="BB698" s="14">
        <v>1.9041592472862402E-2</v>
      </c>
      <c r="BC698" s="14">
        <v>4.39648010619695E-3</v>
      </c>
    </row>
    <row r="699" spans="2:55" x14ac:dyDescent="0.35">
      <c r="B699" t="s">
        <v>327</v>
      </c>
      <c r="C699" s="14">
        <v>1.8883537254293301E-2</v>
      </c>
      <c r="D699" s="14">
        <v>2.4838882789256E-2</v>
      </c>
      <c r="E699" s="14">
        <v>1.31238801171208E-2</v>
      </c>
      <c r="F699" s="14"/>
      <c r="G699" s="14">
        <v>5.2430998395100001E-2</v>
      </c>
      <c r="H699" s="14">
        <v>2.9231077617165702E-2</v>
      </c>
      <c r="I699" s="14">
        <v>2.0747724173699598E-2</v>
      </c>
      <c r="J699" s="14">
        <v>2.5038291253589701E-3</v>
      </c>
      <c r="K699" s="14">
        <v>9.7147323669764703E-3</v>
      </c>
      <c r="L699" s="14">
        <v>6.1678066903688E-3</v>
      </c>
      <c r="M699" s="14"/>
      <c r="N699" s="14">
        <v>1.79693417008297E-2</v>
      </c>
      <c r="O699" s="14">
        <v>2.2199985814795299E-2</v>
      </c>
      <c r="P699" s="14">
        <v>1.9139519038505099E-2</v>
      </c>
      <c r="Q699" s="14">
        <v>1.6347345979509698E-2</v>
      </c>
      <c r="R699" s="14"/>
      <c r="S699" s="14">
        <v>3.49651937959196E-2</v>
      </c>
      <c r="T699" s="14">
        <v>7.25861390667601E-3</v>
      </c>
      <c r="U699" s="14">
        <v>1.6180080931359801E-2</v>
      </c>
      <c r="V699" s="14">
        <v>1.1329618317291301E-2</v>
      </c>
      <c r="W699" s="14">
        <v>8.2593642911382003E-3</v>
      </c>
      <c r="X699" s="14">
        <v>9.6423464857492008E-3</v>
      </c>
      <c r="Y699" s="14">
        <v>7.7060027160094496E-3</v>
      </c>
      <c r="Z699" s="14">
        <v>3.3131508726399597E-2</v>
      </c>
      <c r="AA699" s="14">
        <v>2.2695508858364299E-2</v>
      </c>
      <c r="AB699" s="14">
        <v>1.6357048085263101E-2</v>
      </c>
      <c r="AC699" s="14">
        <v>1.9221020385507898E-2</v>
      </c>
      <c r="AD699" s="14">
        <v>7.96536654086787E-2</v>
      </c>
      <c r="AE699" s="14"/>
      <c r="AF699" s="14">
        <v>2.8073019802711902E-2</v>
      </c>
      <c r="AG699" s="14">
        <v>2.4908640422231999E-2</v>
      </c>
      <c r="AH699" s="14">
        <v>6.2861851174877501E-3</v>
      </c>
      <c r="AI699" s="14">
        <v>8.6156989434768103E-3</v>
      </c>
      <c r="AJ699" s="14">
        <v>0</v>
      </c>
      <c r="AK699" s="14"/>
      <c r="AL699" s="14">
        <v>1.6378798048407601E-2</v>
      </c>
      <c r="AM699" s="14">
        <v>4.6001485824131202E-2</v>
      </c>
      <c r="AN699" s="14">
        <v>6.8816982432302297E-3</v>
      </c>
      <c r="AO699" s="14"/>
      <c r="AP699" s="14">
        <v>1.9521733422755001E-2</v>
      </c>
      <c r="AQ699" s="14">
        <v>1.8071934577682601E-2</v>
      </c>
      <c r="AR699" s="14"/>
      <c r="AS699" s="14">
        <v>1.87474249313071E-2</v>
      </c>
      <c r="AT699" s="14">
        <v>1.6144182772333301E-2</v>
      </c>
      <c r="AU699" s="14"/>
      <c r="AV699" s="14">
        <v>3.1363867796390603E-2</v>
      </c>
      <c r="AW699" s="14">
        <v>1.55210531782449E-2</v>
      </c>
      <c r="AX699" s="14"/>
      <c r="AY699" s="14">
        <v>2.2052088081559101E-2</v>
      </c>
      <c r="AZ699" s="14">
        <v>1.01129815374582E-2</v>
      </c>
      <c r="BA699" s="14"/>
      <c r="BB699" s="14">
        <v>2.15516339123446E-2</v>
      </c>
      <c r="BC699" s="14">
        <v>7.8178541301389508E-3</v>
      </c>
    </row>
    <row r="700" spans="2:55" x14ac:dyDescent="0.35">
      <c r="B700" t="s">
        <v>328</v>
      </c>
      <c r="C700" s="14">
        <v>1.5243337935981999E-2</v>
      </c>
      <c r="D700" s="14">
        <v>1.18389078568056E-2</v>
      </c>
      <c r="E700" s="14">
        <v>1.8612534632725899E-2</v>
      </c>
      <c r="F700" s="14"/>
      <c r="G700" s="14">
        <v>3.6066734666814003E-2</v>
      </c>
      <c r="H700" s="14">
        <v>3.7071217378296703E-2</v>
      </c>
      <c r="I700" s="14">
        <v>1.6052982813602502E-2</v>
      </c>
      <c r="J700" s="14">
        <v>3.4764404065918799E-3</v>
      </c>
      <c r="K700" s="14">
        <v>0</v>
      </c>
      <c r="L700" s="14">
        <v>2.7325188887746799E-3</v>
      </c>
      <c r="M700" s="14"/>
      <c r="N700" s="14">
        <v>1.57671947965662E-2</v>
      </c>
      <c r="O700" s="14">
        <v>2.01935420570333E-2</v>
      </c>
      <c r="P700" s="14">
        <v>7.7537796360561398E-3</v>
      </c>
      <c r="Q700" s="14">
        <v>1.6233292388674301E-2</v>
      </c>
      <c r="R700" s="14"/>
      <c r="S700" s="14">
        <v>1.7194363285350001E-2</v>
      </c>
      <c r="T700" s="14">
        <v>8.42605144285106E-3</v>
      </c>
      <c r="U700" s="14">
        <v>2.7722242961366401E-2</v>
      </c>
      <c r="V700" s="14">
        <v>6.3822277323375897E-3</v>
      </c>
      <c r="W700" s="14">
        <v>2.8557175491094801E-2</v>
      </c>
      <c r="X700" s="14">
        <v>1.39721614307418E-2</v>
      </c>
      <c r="Y700" s="14">
        <v>6.1914435271447797E-3</v>
      </c>
      <c r="Z700" s="14">
        <v>1.0247470582827101E-2</v>
      </c>
      <c r="AA700" s="14">
        <v>2.2918175240319898E-2</v>
      </c>
      <c r="AB700" s="14">
        <v>1.9703271034692198E-2</v>
      </c>
      <c r="AC700" s="14">
        <v>9.9418990259662592E-3</v>
      </c>
      <c r="AD700" s="14">
        <v>0</v>
      </c>
      <c r="AE700" s="14"/>
      <c r="AF700" s="14">
        <v>1.23976598323407E-2</v>
      </c>
      <c r="AG700" s="14">
        <v>1.5555899409391E-2</v>
      </c>
      <c r="AH700" s="14">
        <v>5.1332414373315904E-3</v>
      </c>
      <c r="AI700" s="14">
        <v>1.68669829444132E-2</v>
      </c>
      <c r="AJ700" s="14">
        <v>1.1484018796667101E-2</v>
      </c>
      <c r="AK700" s="14"/>
      <c r="AL700" s="14">
        <v>9.9700071471586198E-3</v>
      </c>
      <c r="AM700" s="14">
        <v>6.0343937488141097E-2</v>
      </c>
      <c r="AN700" s="14">
        <v>1.1194260516427801E-2</v>
      </c>
      <c r="AO700" s="14"/>
      <c r="AP700" s="14">
        <v>1.87112155986843E-2</v>
      </c>
      <c r="AQ700" s="14">
        <v>1.195020282064E-2</v>
      </c>
      <c r="AR700" s="14"/>
      <c r="AS700" s="14">
        <v>1.2482504182236899E-2</v>
      </c>
      <c r="AT700" s="14">
        <v>1.92689591666114E-2</v>
      </c>
      <c r="AU700" s="14"/>
      <c r="AV700" s="14">
        <v>2.2626069895179499E-2</v>
      </c>
      <c r="AW700" s="14">
        <v>1.2757643766058899E-2</v>
      </c>
      <c r="AX700" s="14"/>
      <c r="AY700" s="14">
        <v>1.6530214152050301E-2</v>
      </c>
      <c r="AZ700" s="14">
        <v>6.7213277818874298E-3</v>
      </c>
      <c r="BA700" s="14"/>
      <c r="BB700" s="14">
        <v>1.4912668355091E-2</v>
      </c>
      <c r="BC700" s="14">
        <v>3.74197715482333E-3</v>
      </c>
    </row>
    <row r="701" spans="2:55" x14ac:dyDescent="0.35">
      <c r="B701" t="s">
        <v>129</v>
      </c>
      <c r="C701" s="14">
        <v>7.1353470384803996E-3</v>
      </c>
      <c r="D701" s="14">
        <v>7.4771589616634696E-3</v>
      </c>
      <c r="E701" s="14">
        <v>6.8225771194875403E-3</v>
      </c>
      <c r="F701" s="14"/>
      <c r="G701" s="14">
        <v>6.40373995596506E-3</v>
      </c>
      <c r="H701" s="14">
        <v>3.4885471170566498E-3</v>
      </c>
      <c r="I701" s="14">
        <v>1.7799479415873499E-2</v>
      </c>
      <c r="J701" s="14">
        <v>8.0155077464095902E-3</v>
      </c>
      <c r="K701" s="14">
        <v>5.9774922658689797E-3</v>
      </c>
      <c r="L701" s="14">
        <v>1.99121973811891E-3</v>
      </c>
      <c r="M701" s="14"/>
      <c r="N701" s="14">
        <v>4.3739664712178104E-3</v>
      </c>
      <c r="O701" s="14">
        <v>3.15541737426458E-3</v>
      </c>
      <c r="P701" s="14">
        <v>1.0446824176817599E-2</v>
      </c>
      <c r="Q701" s="14">
        <v>1.14013537092903E-2</v>
      </c>
      <c r="R701" s="14"/>
      <c r="S701" s="14">
        <v>3.0626557468479499E-3</v>
      </c>
      <c r="T701" s="14">
        <v>6.8224408085834597E-3</v>
      </c>
      <c r="U701" s="14">
        <v>6.6798250269801797E-3</v>
      </c>
      <c r="V701" s="14">
        <v>1.9414478712959302E-2</v>
      </c>
      <c r="W701" s="14">
        <v>5.9555669483754596E-3</v>
      </c>
      <c r="X701" s="14">
        <v>1.06515422618952E-2</v>
      </c>
      <c r="Y701" s="14">
        <v>5.2359138126244903E-3</v>
      </c>
      <c r="Z701" s="14">
        <v>0</v>
      </c>
      <c r="AA701" s="14">
        <v>1.5885393777317201E-2</v>
      </c>
      <c r="AB701" s="14">
        <v>0</v>
      </c>
      <c r="AC701" s="14">
        <v>0</v>
      </c>
      <c r="AD701" s="14">
        <v>0</v>
      </c>
      <c r="AE701" s="14"/>
      <c r="AF701" s="14">
        <v>2.1252986500407598E-3</v>
      </c>
      <c r="AG701" s="14">
        <v>4.2036653849481E-3</v>
      </c>
      <c r="AH701" s="14">
        <v>0</v>
      </c>
      <c r="AI701" s="14">
        <v>9.0849631128217308E-3</v>
      </c>
      <c r="AJ701" s="14">
        <v>0</v>
      </c>
      <c r="AK701" s="14"/>
      <c r="AL701" s="14">
        <v>4.0723102882861103E-3</v>
      </c>
      <c r="AM701" s="14">
        <v>0</v>
      </c>
      <c r="AN701" s="14">
        <v>6.37624516976181E-2</v>
      </c>
      <c r="AO701" s="14"/>
      <c r="AP701" s="14">
        <v>1.1290311776561601E-2</v>
      </c>
      <c r="AQ701" s="14">
        <v>2.2558851949768398E-3</v>
      </c>
      <c r="AR701" s="14"/>
      <c r="AS701" s="14">
        <v>9.0658859593445006E-3</v>
      </c>
      <c r="AT701" s="14">
        <v>4.7627350599546E-3</v>
      </c>
      <c r="AU701" s="14"/>
      <c r="AV701" s="14">
        <v>2.3667100378691E-3</v>
      </c>
      <c r="AW701" s="14">
        <v>7.0978620031593997E-3</v>
      </c>
      <c r="AX701" s="14"/>
      <c r="AY701" s="14">
        <v>5.9071088653800301E-3</v>
      </c>
      <c r="AZ701" s="14">
        <v>0</v>
      </c>
      <c r="BA701" s="14"/>
      <c r="BB701" s="14">
        <v>4.8679873359019103E-3</v>
      </c>
      <c r="BC701" s="14">
        <v>2.1118255451468601E-2</v>
      </c>
    </row>
    <row r="702" spans="2:55" x14ac:dyDescent="0.35">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c r="AQ702" s="14"/>
      <c r="AR702" s="14"/>
      <c r="AS702" s="14"/>
      <c r="AT702" s="14"/>
      <c r="AU702" s="14"/>
      <c r="AV702" s="14"/>
      <c r="AW702" s="14"/>
      <c r="AX702" s="14"/>
      <c r="AY702" s="14"/>
      <c r="AZ702" s="14"/>
      <c r="BA702" s="14"/>
      <c r="BB702" s="14"/>
      <c r="BC702" s="14"/>
    </row>
    <row r="703" spans="2:55" x14ac:dyDescent="0.35">
      <c r="B703" s="6" t="s">
        <v>347</v>
      </c>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c r="AD703" s="14"/>
      <c r="AE703" s="14"/>
      <c r="AF703" s="14"/>
      <c r="AG703" s="14"/>
      <c r="AH703" s="14"/>
      <c r="AI703" s="14"/>
      <c r="AJ703" s="14"/>
      <c r="AK703" s="14"/>
      <c r="AL703" s="14"/>
      <c r="AM703" s="14"/>
      <c r="AN703" s="14"/>
      <c r="AO703" s="14"/>
      <c r="AP703" s="14"/>
      <c r="AQ703" s="14"/>
      <c r="AR703" s="14"/>
      <c r="AS703" s="14"/>
      <c r="AT703" s="14"/>
      <c r="AU703" s="14"/>
      <c r="AV703" s="14"/>
      <c r="AW703" s="14"/>
      <c r="AX703" s="14"/>
      <c r="AY703" s="14"/>
      <c r="AZ703" s="14"/>
      <c r="BA703" s="14"/>
      <c r="BB703" s="14"/>
      <c r="BC703" s="14"/>
    </row>
    <row r="704" spans="2:55" x14ac:dyDescent="0.35">
      <c r="B704" s="21" t="s">
        <v>82</v>
      </c>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c r="AQ704" s="14"/>
      <c r="AR704" s="14"/>
      <c r="AS704" s="14"/>
      <c r="AT704" s="14"/>
      <c r="AU704" s="14"/>
      <c r="AV704" s="14"/>
      <c r="AW704" s="14"/>
      <c r="AX704" s="14"/>
      <c r="AY704" s="14"/>
      <c r="AZ704" s="14"/>
      <c r="BA704" s="14"/>
      <c r="BB704" s="14"/>
      <c r="BC704" s="14"/>
    </row>
    <row r="705" spans="2:55" x14ac:dyDescent="0.35">
      <c r="B705" t="s">
        <v>157</v>
      </c>
      <c r="C705" s="14">
        <v>0.29447902508263601</v>
      </c>
      <c r="D705" s="14">
        <v>0.27124937718827802</v>
      </c>
      <c r="E705" s="14">
        <v>0.31708956285571499</v>
      </c>
      <c r="F705" s="14"/>
      <c r="G705" s="14">
        <v>0.27790520079565001</v>
      </c>
      <c r="H705" s="14">
        <v>0.352497826924903</v>
      </c>
      <c r="I705" s="14">
        <v>0.30059618684134098</v>
      </c>
      <c r="J705" s="14">
        <v>0.27673006788596899</v>
      </c>
      <c r="K705" s="14">
        <v>0.28008426655970597</v>
      </c>
      <c r="L705" s="14">
        <v>0.27707614865114399</v>
      </c>
      <c r="M705" s="14"/>
      <c r="N705" s="14">
        <v>0.29479157968440101</v>
      </c>
      <c r="O705" s="14">
        <v>0.26104049485088499</v>
      </c>
      <c r="P705" s="14">
        <v>0.32737937935240202</v>
      </c>
      <c r="Q705" s="14">
        <v>0.30020969909749701</v>
      </c>
      <c r="R705" s="14"/>
      <c r="S705" s="14">
        <v>0.35127274349968002</v>
      </c>
      <c r="T705" s="14">
        <v>0.315409576513698</v>
      </c>
      <c r="U705" s="14">
        <v>0.227001959390878</v>
      </c>
      <c r="V705" s="14">
        <v>0.30629307073169099</v>
      </c>
      <c r="W705" s="14">
        <v>0.25440025363865898</v>
      </c>
      <c r="X705" s="14">
        <v>0.308362536603138</v>
      </c>
      <c r="Y705" s="14">
        <v>0.32106109858049903</v>
      </c>
      <c r="Z705" s="14">
        <v>0.26454197340785701</v>
      </c>
      <c r="AA705" s="14">
        <v>0.31502790037969503</v>
      </c>
      <c r="AB705" s="14">
        <v>0.241494687569629</v>
      </c>
      <c r="AC705" s="14">
        <v>0.23099405122050401</v>
      </c>
      <c r="AD705" s="14">
        <v>0.29375354921262797</v>
      </c>
      <c r="AE705" s="14"/>
      <c r="AF705" s="14">
        <v>0.31808387553293999</v>
      </c>
      <c r="AG705" s="14">
        <v>0.35158468127165499</v>
      </c>
      <c r="AH705" s="14">
        <v>0.27921803453437199</v>
      </c>
      <c r="AI705" s="14">
        <v>0.22037494447065001</v>
      </c>
      <c r="AJ705" s="14">
        <v>0.256618665136569</v>
      </c>
      <c r="AK705" s="14"/>
      <c r="AL705" s="14">
        <v>0.28823818341243801</v>
      </c>
      <c r="AM705" s="14">
        <v>0.380880663225451</v>
      </c>
      <c r="AN705" s="14">
        <v>0.231249296740241</v>
      </c>
      <c r="AO705" s="14"/>
      <c r="AP705" s="14">
        <v>0.24630496033517599</v>
      </c>
      <c r="AQ705" s="14">
        <v>0.33679413745072401</v>
      </c>
      <c r="AR705" s="14"/>
      <c r="AS705" s="14">
        <v>0.28885800764335801</v>
      </c>
      <c r="AT705" s="14">
        <v>0.30379773930630899</v>
      </c>
      <c r="AU705" s="14"/>
      <c r="AV705" s="14">
        <v>0.351512390779188</v>
      </c>
      <c r="AW705" s="14">
        <v>0.27619445313989199</v>
      </c>
      <c r="AX705" s="14"/>
      <c r="AY705" s="14">
        <v>0.307737928619296</v>
      </c>
      <c r="AZ705" s="14">
        <v>0.27517059637260499</v>
      </c>
      <c r="BA705" s="14"/>
      <c r="BB705" s="14">
        <v>0.30733000408185901</v>
      </c>
      <c r="BC705" s="14">
        <v>0.30020765397662202</v>
      </c>
    </row>
    <row r="706" spans="2:55" x14ac:dyDescent="0.35">
      <c r="B706" t="s">
        <v>158</v>
      </c>
      <c r="C706" s="14">
        <v>0.44828777763267003</v>
      </c>
      <c r="D706" s="14">
        <v>0.44362231593773099</v>
      </c>
      <c r="E706" s="14">
        <v>0.452158991248858</v>
      </c>
      <c r="F706" s="14"/>
      <c r="G706" s="14">
        <v>0.48657533161560002</v>
      </c>
      <c r="H706" s="14">
        <v>0.502364230110522</v>
      </c>
      <c r="I706" s="14">
        <v>0.44820390767066798</v>
      </c>
      <c r="J706" s="14">
        <v>0.44868341814450402</v>
      </c>
      <c r="K706" s="14">
        <v>0.43972875003211698</v>
      </c>
      <c r="L706" s="14">
        <v>0.384167662649049</v>
      </c>
      <c r="M706" s="14"/>
      <c r="N706" s="14">
        <v>0.45148801927745502</v>
      </c>
      <c r="O706" s="14">
        <v>0.457300862800743</v>
      </c>
      <c r="P706" s="14">
        <v>0.42741258074038502</v>
      </c>
      <c r="Q706" s="14">
        <v>0.45154916536023598</v>
      </c>
      <c r="R706" s="14"/>
      <c r="S706" s="14">
        <v>0.40488369380345501</v>
      </c>
      <c r="T706" s="14">
        <v>0.40234944826768898</v>
      </c>
      <c r="U706" s="14">
        <v>0.46070970690697999</v>
      </c>
      <c r="V706" s="14">
        <v>0.40873008666517002</v>
      </c>
      <c r="W706" s="14">
        <v>0.48538743309586602</v>
      </c>
      <c r="X706" s="14">
        <v>0.480656333391903</v>
      </c>
      <c r="Y706" s="14">
        <v>0.477862691818073</v>
      </c>
      <c r="Z706" s="14">
        <v>0.50218912854926201</v>
      </c>
      <c r="AA706" s="14">
        <v>0.487135467513378</v>
      </c>
      <c r="AB706" s="14">
        <v>0.43584348015747798</v>
      </c>
      <c r="AC706" s="14">
        <v>0.47959470450119901</v>
      </c>
      <c r="AD706" s="14">
        <v>0.44310370340969202</v>
      </c>
      <c r="AE706" s="14"/>
      <c r="AF706" s="14">
        <v>0.42654956559046397</v>
      </c>
      <c r="AG706" s="14">
        <v>0.44554826303015899</v>
      </c>
      <c r="AH706" s="14">
        <v>0.376259273730088</v>
      </c>
      <c r="AI706" s="14">
        <v>0.48136224991799598</v>
      </c>
      <c r="AJ706" s="14">
        <v>0.47042861478811399</v>
      </c>
      <c r="AK706" s="14"/>
      <c r="AL706" s="14">
        <v>0.44884737472284902</v>
      </c>
      <c r="AM706" s="14">
        <v>0.472916563430204</v>
      </c>
      <c r="AN706" s="14">
        <v>0.39667005984683401</v>
      </c>
      <c r="AO706" s="14"/>
      <c r="AP706" s="14">
        <v>0.44445016682537303</v>
      </c>
      <c r="AQ706" s="14">
        <v>0.45310576653474499</v>
      </c>
      <c r="AR706" s="14"/>
      <c r="AS706" s="14">
        <v>0.44771711928922803</v>
      </c>
      <c r="AT706" s="14">
        <v>0.444592183074073</v>
      </c>
      <c r="AU706" s="14"/>
      <c r="AV706" s="14">
        <v>0.43901111151108801</v>
      </c>
      <c r="AW706" s="14">
        <v>0.44987809219177</v>
      </c>
      <c r="AX706" s="14"/>
      <c r="AY706" s="14">
        <v>0.43920481773316999</v>
      </c>
      <c r="AZ706" s="14">
        <v>0.47445034646311701</v>
      </c>
      <c r="BA706" s="14"/>
      <c r="BB706" s="14">
        <v>0.43994719075230498</v>
      </c>
      <c r="BC706" s="14">
        <v>0.43847829533356403</v>
      </c>
    </row>
    <row r="707" spans="2:55" x14ac:dyDescent="0.35">
      <c r="B707" t="s">
        <v>159</v>
      </c>
      <c r="C707" s="14">
        <v>0.16867361702957601</v>
      </c>
      <c r="D707" s="14">
        <v>0.185505157492177</v>
      </c>
      <c r="E707" s="14">
        <v>0.152734499962873</v>
      </c>
      <c r="F707" s="14"/>
      <c r="G707" s="14">
        <v>0.139370158717042</v>
      </c>
      <c r="H707" s="14">
        <v>0.10248545842526501</v>
      </c>
      <c r="I707" s="14">
        <v>0.176848905883285</v>
      </c>
      <c r="J707" s="14">
        <v>0.179697173785106</v>
      </c>
      <c r="K707" s="14">
        <v>0.19709151829864299</v>
      </c>
      <c r="L707" s="14">
        <v>0.20756774053999799</v>
      </c>
      <c r="M707" s="14"/>
      <c r="N707" s="14">
        <v>0.15473046462663101</v>
      </c>
      <c r="O707" s="14">
        <v>0.170959157447412</v>
      </c>
      <c r="P707" s="14">
        <v>0.19041403851305799</v>
      </c>
      <c r="Q707" s="14">
        <v>0.16358658380629701</v>
      </c>
      <c r="R707" s="14"/>
      <c r="S707" s="14">
        <v>0.177033339191913</v>
      </c>
      <c r="T707" s="14">
        <v>0.18692143590313401</v>
      </c>
      <c r="U707" s="14">
        <v>0.183968574683951</v>
      </c>
      <c r="V707" s="14">
        <v>0.202826289403988</v>
      </c>
      <c r="W707" s="14">
        <v>0.194231252849311</v>
      </c>
      <c r="X707" s="14">
        <v>9.5889868508724094E-2</v>
      </c>
      <c r="Y707" s="14">
        <v>0.13115461802884801</v>
      </c>
      <c r="Z707" s="14">
        <v>0.127755610713124</v>
      </c>
      <c r="AA707" s="14">
        <v>0.14570095947714901</v>
      </c>
      <c r="AB707" s="14">
        <v>0.219602386437908</v>
      </c>
      <c r="AC707" s="14">
        <v>0.16695830333717401</v>
      </c>
      <c r="AD707" s="14">
        <v>0.15547222612721801</v>
      </c>
      <c r="AE707" s="14"/>
      <c r="AF707" s="14">
        <v>0.16158589138869101</v>
      </c>
      <c r="AG707" s="14">
        <v>0.13508636345627001</v>
      </c>
      <c r="AH707" s="14">
        <v>0.236264463166248</v>
      </c>
      <c r="AI707" s="14">
        <v>0.18799449311837799</v>
      </c>
      <c r="AJ707" s="14">
        <v>0.19445452706595501</v>
      </c>
      <c r="AK707" s="14"/>
      <c r="AL707" s="14">
        <v>0.17719137233978099</v>
      </c>
      <c r="AM707" s="14">
        <v>0.10334891101418001</v>
      </c>
      <c r="AN707" s="14">
        <v>0.161900522052838</v>
      </c>
      <c r="AO707" s="14"/>
      <c r="AP707" s="14">
        <v>0.20053638542122301</v>
      </c>
      <c r="AQ707" s="14">
        <v>0.14382457161230999</v>
      </c>
      <c r="AR707" s="14"/>
      <c r="AS707" s="14">
        <v>0.17741407204529</v>
      </c>
      <c r="AT707" s="14">
        <v>0.16048476830202599</v>
      </c>
      <c r="AU707" s="14"/>
      <c r="AV707" s="14">
        <v>0.15505483132891301</v>
      </c>
      <c r="AW707" s="14">
        <v>0.173707295334423</v>
      </c>
      <c r="AX707" s="14"/>
      <c r="AY707" s="14">
        <v>0.1669278450511</v>
      </c>
      <c r="AZ707" s="14">
        <v>0.18638628148847899</v>
      </c>
      <c r="BA707" s="14"/>
      <c r="BB707" s="14">
        <v>0.16669667334737601</v>
      </c>
      <c r="BC707" s="14">
        <v>0.157104640494211</v>
      </c>
    </row>
    <row r="708" spans="2:55" x14ac:dyDescent="0.35">
      <c r="B708" t="s">
        <v>160</v>
      </c>
      <c r="C708" s="14">
        <v>6.5778203710237307E-2</v>
      </c>
      <c r="D708" s="14">
        <v>8.1275328584284795E-2</v>
      </c>
      <c r="E708" s="14">
        <v>5.0839274016456597E-2</v>
      </c>
      <c r="F708" s="14"/>
      <c r="G708" s="14">
        <v>5.2424617518493102E-2</v>
      </c>
      <c r="H708" s="14">
        <v>3.1062774152136999E-2</v>
      </c>
      <c r="I708" s="14">
        <v>4.8078567365067701E-2</v>
      </c>
      <c r="J708" s="14">
        <v>7.50714277378082E-2</v>
      </c>
      <c r="K708" s="14">
        <v>6.0229270662126598E-2</v>
      </c>
      <c r="L708" s="14">
        <v>0.11359394032888701</v>
      </c>
      <c r="M708" s="14"/>
      <c r="N708" s="14">
        <v>8.6878776125155294E-2</v>
      </c>
      <c r="O708" s="14">
        <v>8.4937349153509895E-2</v>
      </c>
      <c r="P708" s="14">
        <v>3.8770486709890903E-2</v>
      </c>
      <c r="Q708" s="14">
        <v>4.73342272507183E-2</v>
      </c>
      <c r="R708" s="14"/>
      <c r="S708" s="14">
        <v>4.3459043295674002E-2</v>
      </c>
      <c r="T708" s="14">
        <v>7.6591447288537201E-2</v>
      </c>
      <c r="U708" s="14">
        <v>9.8606051852112103E-2</v>
      </c>
      <c r="V708" s="14">
        <v>6.3226730996728306E-2</v>
      </c>
      <c r="W708" s="14">
        <v>5.7826387728082997E-2</v>
      </c>
      <c r="X708" s="14">
        <v>8.8884615297810499E-2</v>
      </c>
      <c r="Y708" s="14">
        <v>4.2996515784334298E-2</v>
      </c>
      <c r="Z708" s="14">
        <v>9.5359265737180607E-2</v>
      </c>
      <c r="AA708" s="14">
        <v>4.4570102785230402E-2</v>
      </c>
      <c r="AB708" s="14">
        <v>6.4568519190442097E-2</v>
      </c>
      <c r="AC708" s="14">
        <v>9.3635773703912004E-2</v>
      </c>
      <c r="AD708" s="14">
        <v>4.8744324886073803E-2</v>
      </c>
      <c r="AE708" s="14"/>
      <c r="AF708" s="14">
        <v>6.5637515709614597E-2</v>
      </c>
      <c r="AG708" s="14">
        <v>4.7505560431317699E-2</v>
      </c>
      <c r="AH708" s="14">
        <v>0.108258228569292</v>
      </c>
      <c r="AI708" s="14">
        <v>0.106576352091934</v>
      </c>
      <c r="AJ708" s="14">
        <v>2.7726142593540701E-2</v>
      </c>
      <c r="AK708" s="14"/>
      <c r="AL708" s="14">
        <v>6.41881783463744E-2</v>
      </c>
      <c r="AM708" s="14">
        <v>2.8310350945402799E-2</v>
      </c>
      <c r="AN708" s="14">
        <v>0.154916216541611</v>
      </c>
      <c r="AO708" s="14"/>
      <c r="AP708" s="14">
        <v>7.7732931960684301E-2</v>
      </c>
      <c r="AQ708" s="14">
        <v>5.1690272490248101E-2</v>
      </c>
      <c r="AR708" s="14"/>
      <c r="AS708" s="14">
        <v>6.2476249198935699E-2</v>
      </c>
      <c r="AT708" s="14">
        <v>7.3234364249427197E-2</v>
      </c>
      <c r="AU708" s="14"/>
      <c r="AV708" s="14">
        <v>4.7746312281158401E-2</v>
      </c>
      <c r="AW708" s="14">
        <v>7.2016037232689706E-2</v>
      </c>
      <c r="AX708" s="14"/>
      <c r="AY708" s="14">
        <v>6.7735772630751104E-2</v>
      </c>
      <c r="AZ708" s="14">
        <v>5.3979309410222401E-2</v>
      </c>
      <c r="BA708" s="14"/>
      <c r="BB708" s="14">
        <v>6.7396691507244699E-2</v>
      </c>
      <c r="BC708" s="14">
        <v>6.36927069558859E-2</v>
      </c>
    </row>
    <row r="709" spans="2:55" x14ac:dyDescent="0.35">
      <c r="B709" t="s">
        <v>205</v>
      </c>
      <c r="C709" s="14">
        <v>2.2781376544881101E-2</v>
      </c>
      <c r="D709" s="14">
        <v>1.8347820797528998E-2</v>
      </c>
      <c r="E709" s="14">
        <v>2.7177671916098201E-2</v>
      </c>
      <c r="F709" s="14"/>
      <c r="G709" s="14">
        <v>4.3724691353214599E-2</v>
      </c>
      <c r="H709" s="14">
        <v>1.1589710387173199E-2</v>
      </c>
      <c r="I709" s="14">
        <v>2.62724322396382E-2</v>
      </c>
      <c r="J709" s="14">
        <v>1.9817912446612101E-2</v>
      </c>
      <c r="K709" s="14">
        <v>2.2866194447407201E-2</v>
      </c>
      <c r="L709" s="14">
        <v>1.7594507830921698E-2</v>
      </c>
      <c r="M709" s="14"/>
      <c r="N709" s="14">
        <v>1.2111160286358001E-2</v>
      </c>
      <c r="O709" s="14">
        <v>2.5762135747449798E-2</v>
      </c>
      <c r="P709" s="14">
        <v>1.60235146842647E-2</v>
      </c>
      <c r="Q709" s="14">
        <v>3.7320324485252097E-2</v>
      </c>
      <c r="R709" s="14"/>
      <c r="S709" s="14">
        <v>2.3351180209278899E-2</v>
      </c>
      <c r="T709" s="14">
        <v>1.87280920269416E-2</v>
      </c>
      <c r="U709" s="14">
        <v>2.9713707166078501E-2</v>
      </c>
      <c r="V709" s="14">
        <v>1.8923822202422901E-2</v>
      </c>
      <c r="W709" s="14">
        <v>8.1546726880812204E-3</v>
      </c>
      <c r="X709" s="14">
        <v>2.62066461984246E-2</v>
      </c>
      <c r="Y709" s="14">
        <v>2.6925075788246801E-2</v>
      </c>
      <c r="Z709" s="14">
        <v>1.0154021592577001E-2</v>
      </c>
      <c r="AA709" s="14">
        <v>7.5655698445477402E-3</v>
      </c>
      <c r="AB709" s="14">
        <v>3.8490926644543101E-2</v>
      </c>
      <c r="AC709" s="14">
        <v>2.8817167237210901E-2</v>
      </c>
      <c r="AD709" s="14">
        <v>5.8926196364389498E-2</v>
      </c>
      <c r="AE709" s="14"/>
      <c r="AF709" s="14">
        <v>2.8143151778290101E-2</v>
      </c>
      <c r="AG709" s="14">
        <v>2.0275131810597601E-2</v>
      </c>
      <c r="AH709" s="14">
        <v>0</v>
      </c>
      <c r="AI709" s="14">
        <v>3.69196040104206E-3</v>
      </c>
      <c r="AJ709" s="14">
        <v>5.0772050415820599E-2</v>
      </c>
      <c r="AK709" s="14"/>
      <c r="AL709" s="14">
        <v>2.1534891178557902E-2</v>
      </c>
      <c r="AM709" s="14">
        <v>1.45435113847617E-2</v>
      </c>
      <c r="AN709" s="14">
        <v>5.52639048184769E-2</v>
      </c>
      <c r="AO709" s="14"/>
      <c r="AP709" s="14">
        <v>3.0975555457543699E-2</v>
      </c>
      <c r="AQ709" s="14">
        <v>1.4585251911972401E-2</v>
      </c>
      <c r="AR709" s="14"/>
      <c r="AS709" s="14">
        <v>2.3534551823188601E-2</v>
      </c>
      <c r="AT709" s="14">
        <v>1.7890945068164601E-2</v>
      </c>
      <c r="AU709" s="14"/>
      <c r="AV709" s="14">
        <v>6.6753540996526998E-3</v>
      </c>
      <c r="AW709" s="14">
        <v>2.8204122101226099E-2</v>
      </c>
      <c r="AX709" s="14"/>
      <c r="AY709" s="14">
        <v>1.8393635965682401E-2</v>
      </c>
      <c r="AZ709" s="14">
        <v>1.00134662655762E-2</v>
      </c>
      <c r="BA709" s="14"/>
      <c r="BB709" s="14">
        <v>1.8629440311215599E-2</v>
      </c>
      <c r="BC709" s="14">
        <v>4.0516703239716803E-2</v>
      </c>
    </row>
    <row r="710" spans="2:55" x14ac:dyDescent="0.35">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c r="AD710" s="14"/>
      <c r="AE710" s="14"/>
      <c r="AF710" s="14"/>
      <c r="AG710" s="14"/>
      <c r="AH710" s="14"/>
      <c r="AI710" s="14"/>
      <c r="AJ710" s="14"/>
      <c r="AK710" s="14"/>
      <c r="AL710" s="14"/>
      <c r="AM710" s="14"/>
      <c r="AN710" s="14"/>
      <c r="AO710" s="14"/>
      <c r="AP710" s="14"/>
      <c r="AQ710" s="14"/>
      <c r="AR710" s="14"/>
      <c r="AS710" s="14"/>
      <c r="AT710" s="14"/>
      <c r="AU710" s="14"/>
      <c r="AV710" s="14"/>
      <c r="AW710" s="14"/>
      <c r="AX710" s="14"/>
      <c r="AY710" s="14"/>
      <c r="AZ710" s="14"/>
      <c r="BA710" s="14"/>
      <c r="BB710" s="14"/>
      <c r="BC710" s="14"/>
    </row>
    <row r="711" spans="2:55" x14ac:dyDescent="0.35">
      <c r="B711" s="6" t="s">
        <v>348</v>
      </c>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c r="AD711" s="14"/>
      <c r="AE711" s="14"/>
      <c r="AF711" s="14"/>
      <c r="AG711" s="14"/>
      <c r="AH711" s="14"/>
      <c r="AI711" s="14"/>
      <c r="AJ711" s="14"/>
      <c r="AK711" s="14"/>
      <c r="AL711" s="14"/>
      <c r="AM711" s="14"/>
      <c r="AN711" s="14"/>
      <c r="AO711" s="14"/>
      <c r="AP711" s="14"/>
      <c r="AQ711" s="14"/>
      <c r="AR711" s="14"/>
      <c r="AS711" s="14"/>
      <c r="AT711" s="14"/>
      <c r="AU711" s="14"/>
      <c r="AV711" s="14"/>
      <c r="AW711" s="14"/>
      <c r="AX711" s="14"/>
      <c r="AY711" s="14"/>
      <c r="AZ711" s="14"/>
      <c r="BA711" s="14"/>
      <c r="BB711" s="14"/>
      <c r="BC711" s="14"/>
    </row>
    <row r="712" spans="2:55" x14ac:dyDescent="0.35">
      <c r="B712" s="21" t="s">
        <v>82</v>
      </c>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c r="AD712" s="14"/>
      <c r="AE712" s="14"/>
      <c r="AF712" s="14"/>
      <c r="AG712" s="14"/>
      <c r="AH712" s="14"/>
      <c r="AI712" s="14"/>
      <c r="AJ712" s="14"/>
      <c r="AK712" s="14"/>
      <c r="AL712" s="14"/>
      <c r="AM712" s="14"/>
      <c r="AN712" s="14"/>
      <c r="AO712" s="14"/>
      <c r="AP712" s="14"/>
      <c r="AQ712" s="14"/>
      <c r="AR712" s="14"/>
      <c r="AS712" s="14"/>
      <c r="AT712" s="14"/>
      <c r="AU712" s="14"/>
      <c r="AV712" s="14"/>
      <c r="AW712" s="14"/>
      <c r="AX712" s="14"/>
      <c r="AY712" s="14"/>
      <c r="AZ712" s="14"/>
      <c r="BA712" s="14"/>
      <c r="BB712" s="14"/>
      <c r="BC712" s="14"/>
    </row>
    <row r="713" spans="2:55" x14ac:dyDescent="0.35">
      <c r="B713" t="s">
        <v>157</v>
      </c>
      <c r="C713" s="14">
        <v>0.50822278701708901</v>
      </c>
      <c r="D713" s="14">
        <v>0.47703164733376002</v>
      </c>
      <c r="E713" s="14">
        <v>0.53824992469374999</v>
      </c>
      <c r="F713" s="14"/>
      <c r="G713" s="14">
        <v>0.447612517848333</v>
      </c>
      <c r="H713" s="14">
        <v>0.50341415045524196</v>
      </c>
      <c r="I713" s="14">
        <v>0.44033951284435102</v>
      </c>
      <c r="J713" s="14">
        <v>0.52184419081639699</v>
      </c>
      <c r="K713" s="14">
        <v>0.582522173078034</v>
      </c>
      <c r="L713" s="14">
        <v>0.54656802897962198</v>
      </c>
      <c r="M713" s="14"/>
      <c r="N713" s="14">
        <v>0.52264631614150403</v>
      </c>
      <c r="O713" s="14">
        <v>0.484966919650267</v>
      </c>
      <c r="P713" s="14">
        <v>0.49018786555914201</v>
      </c>
      <c r="Q713" s="14">
        <v>0.53267001133532199</v>
      </c>
      <c r="R713" s="14"/>
      <c r="S713" s="14">
        <v>0.44800399785175898</v>
      </c>
      <c r="T713" s="14">
        <v>0.57851290553129597</v>
      </c>
      <c r="U713" s="14">
        <v>0.47071793509884002</v>
      </c>
      <c r="V713" s="14">
        <v>0.49892103193429199</v>
      </c>
      <c r="W713" s="14">
        <v>0.46068545093185698</v>
      </c>
      <c r="X713" s="14">
        <v>0.54374340067084803</v>
      </c>
      <c r="Y713" s="14">
        <v>0.45883970526687801</v>
      </c>
      <c r="Z713" s="14">
        <v>0.54152938305839204</v>
      </c>
      <c r="AA713" s="14">
        <v>0.49045524523483303</v>
      </c>
      <c r="AB713" s="14">
        <v>0.55938697219894395</v>
      </c>
      <c r="AC713" s="14">
        <v>0.528556375551405</v>
      </c>
      <c r="AD713" s="14">
        <v>0.58105786639671597</v>
      </c>
      <c r="AE713" s="14"/>
      <c r="AF713" s="14">
        <v>0.51138320090277201</v>
      </c>
      <c r="AG713" s="14">
        <v>0.54689210556158097</v>
      </c>
      <c r="AH713" s="14">
        <v>0.50509798712082499</v>
      </c>
      <c r="AI713" s="14">
        <v>0.48230557198230201</v>
      </c>
      <c r="AJ713" s="14">
        <v>0.47012247384713701</v>
      </c>
      <c r="AK713" s="14"/>
      <c r="AL713" s="14">
        <v>0.51596450422606499</v>
      </c>
      <c r="AM713" s="14">
        <v>0.48429123188430001</v>
      </c>
      <c r="AN713" s="14">
        <v>0.43935548050054901</v>
      </c>
      <c r="AO713" s="14"/>
      <c r="AP713" s="14">
        <v>0.421999717891265</v>
      </c>
      <c r="AQ713" s="14">
        <v>0.58066942960385304</v>
      </c>
      <c r="AR713" s="14"/>
      <c r="AS713" s="14">
        <v>0.48377721761831999</v>
      </c>
      <c r="AT713" s="14">
        <v>0.54293666629364501</v>
      </c>
      <c r="AU713" s="14"/>
      <c r="AV713" s="14">
        <v>0.499866996026604</v>
      </c>
      <c r="AW713" s="14">
        <v>0.51470793414249005</v>
      </c>
      <c r="AX713" s="14"/>
      <c r="AY713" s="14">
        <v>0.49750084987941301</v>
      </c>
      <c r="AZ713" s="14">
        <v>0.56838624450783504</v>
      </c>
      <c r="BA713" s="14"/>
      <c r="BB713" s="14">
        <v>0.497782681608408</v>
      </c>
      <c r="BC713" s="14">
        <v>0.57272991197678202</v>
      </c>
    </row>
    <row r="714" spans="2:55" x14ac:dyDescent="0.35">
      <c r="B714" t="s">
        <v>158</v>
      </c>
      <c r="C714" s="14">
        <v>0.39321513091321397</v>
      </c>
      <c r="D714" s="14">
        <v>0.41057588728648697</v>
      </c>
      <c r="E714" s="14">
        <v>0.37640290812788402</v>
      </c>
      <c r="F714" s="14"/>
      <c r="G714" s="14">
        <v>0.37932666036180401</v>
      </c>
      <c r="H714" s="14">
        <v>0.399284045353825</v>
      </c>
      <c r="I714" s="14">
        <v>0.45503189355475798</v>
      </c>
      <c r="J714" s="14">
        <v>0.424435259671677</v>
      </c>
      <c r="K714" s="14">
        <v>0.34094313505157597</v>
      </c>
      <c r="L714" s="14">
        <v>0.35682739978940098</v>
      </c>
      <c r="M714" s="14"/>
      <c r="N714" s="14">
        <v>0.390888635609067</v>
      </c>
      <c r="O714" s="14">
        <v>0.40724504384247301</v>
      </c>
      <c r="P714" s="14">
        <v>0.41764811846416799</v>
      </c>
      <c r="Q714" s="14">
        <v>0.35889572223126898</v>
      </c>
      <c r="R714" s="14"/>
      <c r="S714" s="14">
        <v>0.46067048964920099</v>
      </c>
      <c r="T714" s="14">
        <v>0.34004377929794</v>
      </c>
      <c r="U714" s="14">
        <v>0.41330652100456799</v>
      </c>
      <c r="V714" s="14">
        <v>0.36693291309971998</v>
      </c>
      <c r="W714" s="14">
        <v>0.436820559186892</v>
      </c>
      <c r="X714" s="14">
        <v>0.355077227445598</v>
      </c>
      <c r="Y714" s="14">
        <v>0.46438443715198602</v>
      </c>
      <c r="Z714" s="14">
        <v>0.38939144773749801</v>
      </c>
      <c r="AA714" s="14">
        <v>0.42310083459792802</v>
      </c>
      <c r="AB714" s="14">
        <v>0.35396746642914301</v>
      </c>
      <c r="AC714" s="14">
        <v>0.330826977927687</v>
      </c>
      <c r="AD714" s="14">
        <v>0.27535621713566699</v>
      </c>
      <c r="AE714" s="14"/>
      <c r="AF714" s="14">
        <v>0.40928213779529299</v>
      </c>
      <c r="AG714" s="14">
        <v>0.37723789607978397</v>
      </c>
      <c r="AH714" s="14">
        <v>0.37497324676486399</v>
      </c>
      <c r="AI714" s="14">
        <v>0.39864550277016902</v>
      </c>
      <c r="AJ714" s="14">
        <v>0.45865797182076601</v>
      </c>
      <c r="AK714" s="14"/>
      <c r="AL714" s="14">
        <v>0.39165350451951902</v>
      </c>
      <c r="AM714" s="14">
        <v>0.42135906846493798</v>
      </c>
      <c r="AN714" s="14">
        <v>0.365849726458983</v>
      </c>
      <c r="AO714" s="14"/>
      <c r="AP714" s="14">
        <v>0.44631878182139301</v>
      </c>
      <c r="AQ714" s="14">
        <v>0.35084277771002398</v>
      </c>
      <c r="AR714" s="14"/>
      <c r="AS714" s="14">
        <v>0.40119740001853199</v>
      </c>
      <c r="AT714" s="14">
        <v>0.38963754887063901</v>
      </c>
      <c r="AU714" s="14"/>
      <c r="AV714" s="14">
        <v>0.41882752231873599</v>
      </c>
      <c r="AW714" s="14">
        <v>0.38425831761728801</v>
      </c>
      <c r="AX714" s="14"/>
      <c r="AY714" s="14">
        <v>0.39904986491609201</v>
      </c>
      <c r="AZ714" s="14">
        <v>0.37937430665139699</v>
      </c>
      <c r="BA714" s="14"/>
      <c r="BB714" s="14">
        <v>0.40438498989303301</v>
      </c>
      <c r="BC714" s="14">
        <v>0.374778029947957</v>
      </c>
    </row>
    <row r="715" spans="2:55" x14ac:dyDescent="0.35">
      <c r="B715" t="s">
        <v>159</v>
      </c>
      <c r="C715" s="14">
        <v>6.57177254979395E-2</v>
      </c>
      <c r="D715" s="14">
        <v>7.2623487396967001E-2</v>
      </c>
      <c r="E715" s="14">
        <v>5.9167851049478797E-2</v>
      </c>
      <c r="F715" s="14"/>
      <c r="G715" s="14">
        <v>0.131262732208525</v>
      </c>
      <c r="H715" s="14">
        <v>8.5468629397584706E-2</v>
      </c>
      <c r="I715" s="14">
        <v>5.7924843677178602E-2</v>
      </c>
      <c r="J715" s="14">
        <v>3.21330566813482E-2</v>
      </c>
      <c r="K715" s="14">
        <v>3.8293146044741898E-2</v>
      </c>
      <c r="L715" s="14">
        <v>5.8224044612709802E-2</v>
      </c>
      <c r="M715" s="14"/>
      <c r="N715" s="14">
        <v>5.5386531490772002E-2</v>
      </c>
      <c r="O715" s="14">
        <v>7.4923519678273195E-2</v>
      </c>
      <c r="P715" s="14">
        <v>6.0962532741267297E-2</v>
      </c>
      <c r="Q715" s="14">
        <v>7.1999781342906202E-2</v>
      </c>
      <c r="R715" s="14"/>
      <c r="S715" s="14">
        <v>6.6396831600518499E-2</v>
      </c>
      <c r="T715" s="14">
        <v>5.6880213802128897E-2</v>
      </c>
      <c r="U715" s="14">
        <v>5.7865550663526201E-2</v>
      </c>
      <c r="V715" s="14">
        <v>8.3464101394618198E-2</v>
      </c>
      <c r="W715" s="14">
        <v>6.1509108719218199E-2</v>
      </c>
      <c r="X715" s="14">
        <v>5.0880374948868302E-2</v>
      </c>
      <c r="Y715" s="14">
        <v>5.5962601688724099E-2</v>
      </c>
      <c r="Z715" s="14">
        <v>3.7222341073665899E-2</v>
      </c>
      <c r="AA715" s="14">
        <v>6.7569788721910495E-2</v>
      </c>
      <c r="AB715" s="14">
        <v>7.2112153360376699E-2</v>
      </c>
      <c r="AC715" s="14">
        <v>7.5751934495691703E-2</v>
      </c>
      <c r="AD715" s="14">
        <v>0.14358591646761801</v>
      </c>
      <c r="AE715" s="14"/>
      <c r="AF715" s="14">
        <v>5.08018987177183E-2</v>
      </c>
      <c r="AG715" s="14">
        <v>5.5239317906910397E-2</v>
      </c>
      <c r="AH715" s="14">
        <v>7.7751557933530502E-2</v>
      </c>
      <c r="AI715" s="14">
        <v>7.5888265695334106E-2</v>
      </c>
      <c r="AJ715" s="14">
        <v>3.6374448291108898E-2</v>
      </c>
      <c r="AK715" s="14"/>
      <c r="AL715" s="14">
        <v>6.1983744257610697E-2</v>
      </c>
      <c r="AM715" s="14">
        <v>8.045500038266E-2</v>
      </c>
      <c r="AN715" s="14">
        <v>9.3281116979568202E-2</v>
      </c>
      <c r="AO715" s="14"/>
      <c r="AP715" s="14">
        <v>8.3920351711995897E-2</v>
      </c>
      <c r="AQ715" s="14">
        <v>4.9924007635370998E-2</v>
      </c>
      <c r="AR715" s="14"/>
      <c r="AS715" s="14">
        <v>8.5991717734781301E-2</v>
      </c>
      <c r="AT715" s="14">
        <v>3.2248054872204002E-2</v>
      </c>
      <c r="AU715" s="14"/>
      <c r="AV715" s="14">
        <v>6.6335924776916494E-2</v>
      </c>
      <c r="AW715" s="14">
        <v>6.3628963630074004E-2</v>
      </c>
      <c r="AX715" s="14"/>
      <c r="AY715" s="14">
        <v>7.1558621285884402E-2</v>
      </c>
      <c r="AZ715" s="14">
        <v>2.6637224386510502E-2</v>
      </c>
      <c r="BA715" s="14"/>
      <c r="BB715" s="14">
        <v>6.4534774525684693E-2</v>
      </c>
      <c r="BC715" s="14">
        <v>3.3913665273286299E-2</v>
      </c>
    </row>
    <row r="716" spans="2:55" x14ac:dyDescent="0.35">
      <c r="B716" t="s">
        <v>160</v>
      </c>
      <c r="C716" s="14">
        <v>2.4182929890511101E-2</v>
      </c>
      <c r="D716" s="14">
        <v>3.2830319849678602E-2</v>
      </c>
      <c r="E716" s="14">
        <v>1.5810161025619902E-2</v>
      </c>
      <c r="F716" s="14"/>
      <c r="G716" s="14">
        <v>2.6168042950865798E-2</v>
      </c>
      <c r="H716" s="14">
        <v>1.18331747933479E-2</v>
      </c>
      <c r="I716" s="14">
        <v>3.0632308153552602E-2</v>
      </c>
      <c r="J716" s="14">
        <v>1.4197038690675999E-2</v>
      </c>
      <c r="K716" s="14">
        <v>2.62160139267998E-2</v>
      </c>
      <c r="L716" s="14">
        <v>3.4491867202718497E-2</v>
      </c>
      <c r="M716" s="14"/>
      <c r="N716" s="14">
        <v>2.3381161379995099E-2</v>
      </c>
      <c r="O716" s="14">
        <v>2.7654897175872498E-2</v>
      </c>
      <c r="P716" s="14">
        <v>1.9963335197506999E-2</v>
      </c>
      <c r="Q716" s="14">
        <v>2.5338623697342501E-2</v>
      </c>
      <c r="R716" s="14"/>
      <c r="S716" s="14">
        <v>2.2296333656995501E-2</v>
      </c>
      <c r="T716" s="14">
        <v>2.1592572538385001E-2</v>
      </c>
      <c r="U716" s="14">
        <v>3.91725890259257E-2</v>
      </c>
      <c r="V716" s="14">
        <v>3.6454585191854003E-2</v>
      </c>
      <c r="W716" s="14">
        <v>2.91947455442607E-2</v>
      </c>
      <c r="X716" s="14">
        <v>3.12339482182655E-2</v>
      </c>
      <c r="Y716" s="14">
        <v>2.08132558924123E-2</v>
      </c>
      <c r="Z716" s="14">
        <v>2.17028065378672E-2</v>
      </c>
      <c r="AA716" s="14">
        <v>1.52390477125513E-2</v>
      </c>
      <c r="AB716" s="14">
        <v>0</v>
      </c>
      <c r="AC716" s="14">
        <v>5.5610863747406598E-2</v>
      </c>
      <c r="AD716" s="14">
        <v>0</v>
      </c>
      <c r="AE716" s="14"/>
      <c r="AF716" s="14">
        <v>1.73550763388374E-2</v>
      </c>
      <c r="AG716" s="14">
        <v>1.8488199045868799E-2</v>
      </c>
      <c r="AH716" s="14">
        <v>4.2177208180781099E-2</v>
      </c>
      <c r="AI716" s="14">
        <v>3.5941238463642403E-2</v>
      </c>
      <c r="AJ716" s="14">
        <v>2.6670992405047E-2</v>
      </c>
      <c r="AK716" s="14"/>
      <c r="AL716" s="14">
        <v>2.2248648829130899E-2</v>
      </c>
      <c r="AM716" s="14">
        <v>9.2447545903117708E-3</v>
      </c>
      <c r="AN716" s="14">
        <v>7.8401615547687403E-2</v>
      </c>
      <c r="AO716" s="14"/>
      <c r="AP716" s="14">
        <v>3.57741155796681E-2</v>
      </c>
      <c r="AQ716" s="14">
        <v>1.3318931308334701E-2</v>
      </c>
      <c r="AR716" s="14"/>
      <c r="AS716" s="14">
        <v>2.2849417152031998E-2</v>
      </c>
      <c r="AT716" s="14">
        <v>2.44967283529633E-2</v>
      </c>
      <c r="AU716" s="14"/>
      <c r="AV716" s="14">
        <v>9.1294932199645403E-3</v>
      </c>
      <c r="AW716" s="14">
        <v>2.8082104891570699E-2</v>
      </c>
      <c r="AX716" s="14"/>
      <c r="AY716" s="14">
        <v>2.5386013599084201E-2</v>
      </c>
      <c r="AZ716" s="14">
        <v>1.5343796560231399E-2</v>
      </c>
      <c r="BA716" s="14"/>
      <c r="BB716" s="14">
        <v>2.62440235900901E-2</v>
      </c>
      <c r="BC716" s="14">
        <v>3.10766249567992E-3</v>
      </c>
    </row>
    <row r="717" spans="2:55" x14ac:dyDescent="0.35">
      <c r="B717" t="s">
        <v>205</v>
      </c>
      <c r="C717" s="14">
        <v>8.6614266812459796E-3</v>
      </c>
      <c r="D717" s="14">
        <v>6.9386581331069798E-3</v>
      </c>
      <c r="E717" s="14">
        <v>1.0369155103267001E-2</v>
      </c>
      <c r="F717" s="14"/>
      <c r="G717" s="14">
        <v>1.5630046630472301E-2</v>
      </c>
      <c r="H717" s="14">
        <v>0</v>
      </c>
      <c r="I717" s="14">
        <v>1.6071441770160001E-2</v>
      </c>
      <c r="J717" s="14">
        <v>7.3904541399013599E-3</v>
      </c>
      <c r="K717" s="14">
        <v>1.20255318988486E-2</v>
      </c>
      <c r="L717" s="14">
        <v>3.8886594155488501E-3</v>
      </c>
      <c r="M717" s="14"/>
      <c r="N717" s="14">
        <v>7.6973553786622998E-3</v>
      </c>
      <c r="O717" s="14">
        <v>5.2096196531140797E-3</v>
      </c>
      <c r="P717" s="14">
        <v>1.1238148037915599E-2</v>
      </c>
      <c r="Q717" s="14">
        <v>1.10958613931604E-2</v>
      </c>
      <c r="R717" s="14"/>
      <c r="S717" s="14">
        <v>2.6323472415259899E-3</v>
      </c>
      <c r="T717" s="14">
        <v>2.97052883025013E-3</v>
      </c>
      <c r="U717" s="14">
        <v>1.8937404207140102E-2</v>
      </c>
      <c r="V717" s="14">
        <v>1.4227368379515701E-2</v>
      </c>
      <c r="W717" s="14">
        <v>1.1790135617772099E-2</v>
      </c>
      <c r="X717" s="14">
        <v>1.9065048716420001E-2</v>
      </c>
      <c r="Y717" s="14">
        <v>0</v>
      </c>
      <c r="Z717" s="14">
        <v>1.0154021592577001E-2</v>
      </c>
      <c r="AA717" s="14">
        <v>3.6350837327770902E-3</v>
      </c>
      <c r="AB717" s="14">
        <v>1.4533408011536001E-2</v>
      </c>
      <c r="AC717" s="14">
        <v>9.2538482778097494E-3</v>
      </c>
      <c r="AD717" s="14">
        <v>0</v>
      </c>
      <c r="AE717" s="14"/>
      <c r="AF717" s="14">
        <v>1.1177686245378401E-2</v>
      </c>
      <c r="AG717" s="14">
        <v>2.1424814058554902E-3</v>
      </c>
      <c r="AH717" s="14">
        <v>0</v>
      </c>
      <c r="AI717" s="14">
        <v>7.2194210885530704E-3</v>
      </c>
      <c r="AJ717" s="14">
        <v>8.17411363594088E-3</v>
      </c>
      <c r="AK717" s="14"/>
      <c r="AL717" s="14">
        <v>8.1495981676741706E-3</v>
      </c>
      <c r="AM717" s="14">
        <v>4.6499446777901196E-3</v>
      </c>
      <c r="AN717" s="14">
        <v>2.3112060513213298E-2</v>
      </c>
      <c r="AO717" s="14"/>
      <c r="AP717" s="14">
        <v>1.1987032995678701E-2</v>
      </c>
      <c r="AQ717" s="14">
        <v>5.2448537424170201E-3</v>
      </c>
      <c r="AR717" s="14"/>
      <c r="AS717" s="14">
        <v>6.1842474763342502E-3</v>
      </c>
      <c r="AT717" s="14">
        <v>1.0681001610548401E-2</v>
      </c>
      <c r="AU717" s="14"/>
      <c r="AV717" s="14">
        <v>5.8400636577789497E-3</v>
      </c>
      <c r="AW717" s="14">
        <v>9.3226797185768807E-3</v>
      </c>
      <c r="AX717" s="14"/>
      <c r="AY717" s="14">
        <v>6.5046503195263696E-3</v>
      </c>
      <c r="AZ717" s="14">
        <v>1.02584278940258E-2</v>
      </c>
      <c r="BA717" s="14"/>
      <c r="BB717" s="14">
        <v>7.0535303827838304E-3</v>
      </c>
      <c r="BC717" s="14">
        <v>1.5470730306294899E-2</v>
      </c>
    </row>
    <row r="718" spans="2:55" x14ac:dyDescent="0.35">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c r="AD718" s="14"/>
      <c r="AE718" s="14"/>
      <c r="AF718" s="14"/>
      <c r="AG718" s="14"/>
      <c r="AH718" s="14"/>
      <c r="AI718" s="14"/>
      <c r="AJ718" s="14"/>
      <c r="AK718" s="14"/>
      <c r="AL718" s="14"/>
      <c r="AM718" s="14"/>
      <c r="AN718" s="14"/>
      <c r="AO718" s="14"/>
      <c r="AP718" s="14"/>
      <c r="AQ718" s="14"/>
      <c r="AR718" s="14"/>
      <c r="AS718" s="14"/>
      <c r="AT718" s="14"/>
      <c r="AU718" s="14"/>
      <c r="AV718" s="14"/>
      <c r="AW718" s="14"/>
      <c r="AX718" s="14"/>
      <c r="AY718" s="14"/>
      <c r="AZ718" s="14"/>
      <c r="BA718" s="14"/>
      <c r="BB718" s="14"/>
      <c r="BC718" s="14"/>
    </row>
    <row r="719" spans="2:55" x14ac:dyDescent="0.35">
      <c r="B719" s="6" t="s">
        <v>349</v>
      </c>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c r="AD719" s="14"/>
      <c r="AE719" s="14"/>
      <c r="AF719" s="14"/>
      <c r="AG719" s="14"/>
      <c r="AH719" s="14"/>
      <c r="AI719" s="14"/>
      <c r="AJ719" s="14"/>
      <c r="AK719" s="14"/>
      <c r="AL719" s="14"/>
      <c r="AM719" s="14"/>
      <c r="AN719" s="14"/>
      <c r="AO719" s="14"/>
      <c r="AP719" s="14"/>
      <c r="AQ719" s="14"/>
      <c r="AR719" s="14"/>
      <c r="AS719" s="14"/>
      <c r="AT719" s="14"/>
      <c r="AU719" s="14"/>
      <c r="AV719" s="14"/>
      <c r="AW719" s="14"/>
      <c r="AX719" s="14"/>
      <c r="AY719" s="14"/>
      <c r="AZ719" s="14"/>
      <c r="BA719" s="14"/>
      <c r="BB719" s="14"/>
      <c r="BC719" s="14"/>
    </row>
    <row r="720" spans="2:55" x14ac:dyDescent="0.35">
      <c r="B720" s="21" t="s">
        <v>82</v>
      </c>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c r="AD720" s="14"/>
      <c r="AE720" s="14"/>
      <c r="AF720" s="14"/>
      <c r="AG720" s="14"/>
      <c r="AH720" s="14"/>
      <c r="AI720" s="14"/>
      <c r="AJ720" s="14"/>
      <c r="AK720" s="14"/>
      <c r="AL720" s="14"/>
      <c r="AM720" s="14"/>
      <c r="AN720" s="14"/>
      <c r="AO720" s="14"/>
      <c r="AP720" s="14"/>
      <c r="AQ720" s="14"/>
      <c r="AR720" s="14"/>
      <c r="AS720" s="14"/>
      <c r="AT720" s="14"/>
      <c r="AU720" s="14"/>
      <c r="AV720" s="14"/>
      <c r="AW720" s="14"/>
      <c r="AX720" s="14"/>
      <c r="AY720" s="14"/>
      <c r="AZ720" s="14"/>
      <c r="BA720" s="14"/>
      <c r="BB720" s="14"/>
      <c r="BC720" s="14"/>
    </row>
    <row r="721" spans="2:55" x14ac:dyDescent="0.35">
      <c r="B721" t="s">
        <v>157</v>
      </c>
      <c r="C721" s="14">
        <v>0.26624721184200001</v>
      </c>
      <c r="D721" s="14">
        <v>0.242964057759577</v>
      </c>
      <c r="E721" s="14">
        <v>0.28882690741107703</v>
      </c>
      <c r="F721" s="14"/>
      <c r="G721" s="14">
        <v>0.276279097787553</v>
      </c>
      <c r="H721" s="14">
        <v>0.30149265718110602</v>
      </c>
      <c r="I721" s="14">
        <v>0.270574768210255</v>
      </c>
      <c r="J721" s="14">
        <v>0.26652548356164601</v>
      </c>
      <c r="K721" s="14">
        <v>0.26547746767265001</v>
      </c>
      <c r="L721" s="14">
        <v>0.22752581033681199</v>
      </c>
      <c r="M721" s="14"/>
      <c r="N721" s="14">
        <v>0.26272952877554201</v>
      </c>
      <c r="O721" s="14">
        <v>0.23818802993221799</v>
      </c>
      <c r="P721" s="14">
        <v>0.282721850738895</v>
      </c>
      <c r="Q721" s="14">
        <v>0.28472869862684702</v>
      </c>
      <c r="R721" s="14"/>
      <c r="S721" s="14">
        <v>0.33280786588776701</v>
      </c>
      <c r="T721" s="14">
        <v>0.28776371251445398</v>
      </c>
      <c r="U721" s="14">
        <v>0.23066630561659299</v>
      </c>
      <c r="V721" s="14">
        <v>0.281867153583023</v>
      </c>
      <c r="W721" s="14">
        <v>0.20964770168355301</v>
      </c>
      <c r="X721" s="14">
        <v>0.28458263047333299</v>
      </c>
      <c r="Y721" s="14">
        <v>0.226089606677261</v>
      </c>
      <c r="Z721" s="14">
        <v>0.25887569403778699</v>
      </c>
      <c r="AA721" s="14">
        <v>0.24650008618708899</v>
      </c>
      <c r="AB721" s="14">
        <v>0.25237420036432001</v>
      </c>
      <c r="AC721" s="14">
        <v>0.25120528978631201</v>
      </c>
      <c r="AD721" s="14">
        <v>0.24392825154780201</v>
      </c>
      <c r="AE721" s="14"/>
      <c r="AF721" s="14">
        <v>0.25881307383932201</v>
      </c>
      <c r="AG721" s="14">
        <v>0.33123376602365301</v>
      </c>
      <c r="AH721" s="14">
        <v>0.263276175043612</v>
      </c>
      <c r="AI721" s="14">
        <v>0.21752271722747199</v>
      </c>
      <c r="AJ721" s="14">
        <v>0.19801156738228201</v>
      </c>
      <c r="AK721" s="14"/>
      <c r="AL721" s="14">
        <v>0.25030497532364698</v>
      </c>
      <c r="AM721" s="14">
        <v>0.41680865621692498</v>
      </c>
      <c r="AN721" s="14">
        <v>0.22885518853651499</v>
      </c>
      <c r="AO721" s="14"/>
      <c r="AP721" s="14">
        <v>0.210580515937041</v>
      </c>
      <c r="AQ721" s="14">
        <v>0.31664880670863499</v>
      </c>
      <c r="AR721" s="14"/>
      <c r="AS721" s="14">
        <v>0.25909949650583097</v>
      </c>
      <c r="AT721" s="14">
        <v>0.27811805981431098</v>
      </c>
      <c r="AU721" s="14"/>
      <c r="AV721" s="14">
        <v>0.31282438763043902</v>
      </c>
      <c r="AW721" s="14">
        <v>0.25369818022307</v>
      </c>
      <c r="AX721" s="14"/>
      <c r="AY721" s="14">
        <v>0.26756441406794901</v>
      </c>
      <c r="AZ721" s="14">
        <v>0.30466046867989499</v>
      </c>
      <c r="BA721" s="14"/>
      <c r="BB721" s="14">
        <v>0.26732299428753897</v>
      </c>
      <c r="BC721" s="14">
        <v>0.32514045697805699</v>
      </c>
    </row>
    <row r="722" spans="2:55" x14ac:dyDescent="0.35">
      <c r="B722" t="s">
        <v>158</v>
      </c>
      <c r="C722" s="14">
        <v>0.491626473289342</v>
      </c>
      <c r="D722" s="14">
        <v>0.47635613654202502</v>
      </c>
      <c r="E722" s="14">
        <v>0.50598061103039205</v>
      </c>
      <c r="F722" s="14"/>
      <c r="G722" s="14">
        <v>0.43065770170124901</v>
      </c>
      <c r="H722" s="14">
        <v>0.49801373377208402</v>
      </c>
      <c r="I722" s="14">
        <v>0.51986158217394696</v>
      </c>
      <c r="J722" s="14">
        <v>0.51029030293331501</v>
      </c>
      <c r="K722" s="14">
        <v>0.51791707066747195</v>
      </c>
      <c r="L722" s="14">
        <v>0.47096588203149498</v>
      </c>
      <c r="M722" s="14"/>
      <c r="N722" s="14">
        <v>0.48346150030179602</v>
      </c>
      <c r="O722" s="14">
        <v>0.50279512485420497</v>
      </c>
      <c r="P722" s="14">
        <v>0.500820333585974</v>
      </c>
      <c r="Q722" s="14">
        <v>0.48080785987557001</v>
      </c>
      <c r="R722" s="14"/>
      <c r="S722" s="14">
        <v>0.474098226660286</v>
      </c>
      <c r="T722" s="14">
        <v>0.45334566058443698</v>
      </c>
      <c r="U722" s="14">
        <v>0.53268968582168696</v>
      </c>
      <c r="V722" s="14">
        <v>0.44336499132213703</v>
      </c>
      <c r="W722" s="14">
        <v>0.521670089075848</v>
      </c>
      <c r="X722" s="14">
        <v>0.48800049630185899</v>
      </c>
      <c r="Y722" s="14">
        <v>0.55878407059205903</v>
      </c>
      <c r="Z722" s="14">
        <v>0.49148908664706997</v>
      </c>
      <c r="AA722" s="14">
        <v>0.48695668272730303</v>
      </c>
      <c r="AB722" s="14">
        <v>0.48456134132807599</v>
      </c>
      <c r="AC722" s="14">
        <v>0.52356818739866995</v>
      </c>
      <c r="AD722" s="14">
        <v>0.521143299321565</v>
      </c>
      <c r="AE722" s="14"/>
      <c r="AF722" s="14">
        <v>0.51349748992605604</v>
      </c>
      <c r="AG722" s="14">
        <v>0.47687330836200498</v>
      </c>
      <c r="AH722" s="14">
        <v>0.47727760630716098</v>
      </c>
      <c r="AI722" s="14">
        <v>0.49432652281123202</v>
      </c>
      <c r="AJ722" s="14">
        <v>0.58985644087717704</v>
      </c>
      <c r="AK722" s="14"/>
      <c r="AL722" s="14">
        <v>0.50168841774102801</v>
      </c>
      <c r="AM722" s="14">
        <v>0.45537349626129697</v>
      </c>
      <c r="AN722" s="14">
        <v>0.41123017055678601</v>
      </c>
      <c r="AO722" s="14"/>
      <c r="AP722" s="14">
        <v>0.49543261391889298</v>
      </c>
      <c r="AQ722" s="14">
        <v>0.48807103976572003</v>
      </c>
      <c r="AR722" s="14"/>
      <c r="AS722" s="14">
        <v>0.48187369708243299</v>
      </c>
      <c r="AT722" s="14">
        <v>0.50779867662025102</v>
      </c>
      <c r="AU722" s="14"/>
      <c r="AV722" s="14">
        <v>0.49518694457332502</v>
      </c>
      <c r="AW722" s="14">
        <v>0.48892634927249601</v>
      </c>
      <c r="AX722" s="14"/>
      <c r="AY722" s="14">
        <v>0.485815666879298</v>
      </c>
      <c r="AZ722" s="14">
        <v>0.49752094244452399</v>
      </c>
      <c r="BA722" s="14"/>
      <c r="BB722" s="14">
        <v>0.494450143607293</v>
      </c>
      <c r="BC722" s="14">
        <v>0.45217588790083502</v>
      </c>
    </row>
    <row r="723" spans="2:55" x14ac:dyDescent="0.35">
      <c r="B723" t="s">
        <v>159</v>
      </c>
      <c r="C723" s="14">
        <v>0.165939246311057</v>
      </c>
      <c r="D723" s="14">
        <v>0.194539319713357</v>
      </c>
      <c r="E723" s="14">
        <v>0.13850042801604401</v>
      </c>
      <c r="F723" s="14"/>
      <c r="G723" s="14">
        <v>0.21904214223716401</v>
      </c>
      <c r="H723" s="14">
        <v>0.17202165526979399</v>
      </c>
      <c r="I723" s="14">
        <v>0.115172641796164</v>
      </c>
      <c r="J723" s="14">
        <v>0.15880071877771801</v>
      </c>
      <c r="K723" s="14">
        <v>0.14175408695050101</v>
      </c>
      <c r="L723" s="14">
        <v>0.189137889612845</v>
      </c>
      <c r="M723" s="14"/>
      <c r="N723" s="14">
        <v>0.163730310349605</v>
      </c>
      <c r="O723" s="14">
        <v>0.181220136694421</v>
      </c>
      <c r="P723" s="14">
        <v>0.166346355171857</v>
      </c>
      <c r="Q723" s="14">
        <v>0.153397221311731</v>
      </c>
      <c r="R723" s="14"/>
      <c r="S723" s="14">
        <v>0.120071045850138</v>
      </c>
      <c r="T723" s="14">
        <v>0.18985255365012799</v>
      </c>
      <c r="U723" s="14">
        <v>0.12763251004189799</v>
      </c>
      <c r="V723" s="14">
        <v>0.20486245915204199</v>
      </c>
      <c r="W723" s="14">
        <v>0.193942419989802</v>
      </c>
      <c r="X723" s="14">
        <v>0.14665372506545701</v>
      </c>
      <c r="Y723" s="14">
        <v>0.14831130109490701</v>
      </c>
      <c r="Z723" s="14">
        <v>0.161099274522613</v>
      </c>
      <c r="AA723" s="14">
        <v>0.215160861488331</v>
      </c>
      <c r="AB723" s="14">
        <v>0.173572584897495</v>
      </c>
      <c r="AC723" s="14">
        <v>0.132247298480276</v>
      </c>
      <c r="AD723" s="14">
        <v>0.160329672430153</v>
      </c>
      <c r="AE723" s="14"/>
      <c r="AF723" s="14">
        <v>0.14323386022571699</v>
      </c>
      <c r="AG723" s="14">
        <v>0.14280456343977599</v>
      </c>
      <c r="AH723" s="14">
        <v>0.16953027461876999</v>
      </c>
      <c r="AI723" s="14">
        <v>0.18318580332838799</v>
      </c>
      <c r="AJ723" s="14">
        <v>0.136403711739957</v>
      </c>
      <c r="AK723" s="14"/>
      <c r="AL723" s="14">
        <v>0.17209331282638199</v>
      </c>
      <c r="AM723" s="14">
        <v>0.103566888242414</v>
      </c>
      <c r="AN723" s="14">
        <v>0.18789740665778601</v>
      </c>
      <c r="AO723" s="14"/>
      <c r="AP723" s="14">
        <v>0.19447508227433299</v>
      </c>
      <c r="AQ723" s="14">
        <v>0.14003306687685599</v>
      </c>
      <c r="AR723" s="14"/>
      <c r="AS723" s="14">
        <v>0.18465022746854301</v>
      </c>
      <c r="AT723" s="14">
        <v>0.134699134174699</v>
      </c>
      <c r="AU723" s="14"/>
      <c r="AV723" s="14">
        <v>0.14868651818869499</v>
      </c>
      <c r="AW723" s="14">
        <v>0.17057763422353101</v>
      </c>
      <c r="AX723" s="14"/>
      <c r="AY723" s="14">
        <v>0.173041825753141</v>
      </c>
      <c r="AZ723" s="14">
        <v>0.14922126973853</v>
      </c>
      <c r="BA723" s="14"/>
      <c r="BB723" s="14">
        <v>0.159006585824433</v>
      </c>
      <c r="BC723" s="14">
        <v>0.17172525530819399</v>
      </c>
    </row>
    <row r="724" spans="2:55" x14ac:dyDescent="0.35">
      <c r="B724" t="s">
        <v>160</v>
      </c>
      <c r="C724" s="14">
        <v>5.5440116400961199E-2</v>
      </c>
      <c r="D724" s="14">
        <v>6.9051349174544099E-2</v>
      </c>
      <c r="E724" s="14">
        <v>4.2312283055031097E-2</v>
      </c>
      <c r="F724" s="14"/>
      <c r="G724" s="14">
        <v>4.0083523599207298E-2</v>
      </c>
      <c r="H724" s="14">
        <v>1.49126877565132E-2</v>
      </c>
      <c r="I724" s="14">
        <v>6.28709064326642E-2</v>
      </c>
      <c r="J724" s="14">
        <v>5.4370699073545997E-2</v>
      </c>
      <c r="K724" s="14">
        <v>5.3351712002215099E-2</v>
      </c>
      <c r="L724" s="14">
        <v>9.5006322693379205E-2</v>
      </c>
      <c r="M724" s="14"/>
      <c r="N724" s="14">
        <v>7.3100772662071795E-2</v>
      </c>
      <c r="O724" s="14">
        <v>5.93494763363588E-2</v>
      </c>
      <c r="P724" s="14">
        <v>3.6849999634392602E-2</v>
      </c>
      <c r="Q724" s="14">
        <v>4.7116623119616299E-2</v>
      </c>
      <c r="R724" s="14"/>
      <c r="S724" s="14">
        <v>5.1963212802407503E-2</v>
      </c>
      <c r="T724" s="14">
        <v>5.9504531038799102E-2</v>
      </c>
      <c r="U724" s="14">
        <v>7.9912631660985403E-2</v>
      </c>
      <c r="V724" s="14">
        <v>4.3429307147283699E-2</v>
      </c>
      <c r="W724" s="14">
        <v>7.4739789250797398E-2</v>
      </c>
      <c r="X724" s="14">
        <v>5.4556501960925603E-2</v>
      </c>
      <c r="Y724" s="14">
        <v>4.2034529432448703E-2</v>
      </c>
      <c r="Z724" s="14">
        <v>8.8535944792530102E-2</v>
      </c>
      <c r="AA724" s="14">
        <v>2.7514256761013701E-2</v>
      </c>
      <c r="AB724" s="14">
        <v>4.5519134001601402E-2</v>
      </c>
      <c r="AC724" s="14">
        <v>7.4172144409475296E-2</v>
      </c>
      <c r="AD724" s="14">
        <v>7.4598776700479694E-2</v>
      </c>
      <c r="AE724" s="14"/>
      <c r="AF724" s="14">
        <v>6.5313263344105699E-2</v>
      </c>
      <c r="AG724" s="14">
        <v>3.3484335143589401E-2</v>
      </c>
      <c r="AH724" s="14">
        <v>7.9424909814380301E-2</v>
      </c>
      <c r="AI724" s="14">
        <v>8.9124373444534097E-2</v>
      </c>
      <c r="AJ724" s="14">
        <v>3.6524255614730501E-2</v>
      </c>
      <c r="AK724" s="14"/>
      <c r="AL724" s="14">
        <v>5.6155951867186901E-2</v>
      </c>
      <c r="AM724" s="14">
        <v>1.8039709817714501E-2</v>
      </c>
      <c r="AN724" s="14">
        <v>0.111334279455078</v>
      </c>
      <c r="AO724" s="14"/>
      <c r="AP724" s="14">
        <v>6.5020138031703603E-2</v>
      </c>
      <c r="AQ724" s="14">
        <v>4.7358584264393502E-2</v>
      </c>
      <c r="AR724" s="14"/>
      <c r="AS724" s="14">
        <v>4.9999517944583398E-2</v>
      </c>
      <c r="AT724" s="14">
        <v>6.5451209171452002E-2</v>
      </c>
      <c r="AU724" s="14"/>
      <c r="AV724" s="14">
        <v>3.9159176080163199E-2</v>
      </c>
      <c r="AW724" s="14">
        <v>6.1155417507533401E-2</v>
      </c>
      <c r="AX724" s="14"/>
      <c r="AY724" s="14">
        <v>5.5778252583201599E-2</v>
      </c>
      <c r="AZ724" s="14">
        <v>4.4179170331723298E-2</v>
      </c>
      <c r="BA724" s="14"/>
      <c r="BB724" s="14">
        <v>6.1214036252312899E-2</v>
      </c>
      <c r="BC724" s="14">
        <v>2.5420240391238899E-2</v>
      </c>
    </row>
    <row r="725" spans="2:55" x14ac:dyDescent="0.35">
      <c r="B725" t="s">
        <v>205</v>
      </c>
      <c r="C725" s="14">
        <v>2.0746952156639801E-2</v>
      </c>
      <c r="D725" s="14">
        <v>1.7089136810497001E-2</v>
      </c>
      <c r="E725" s="14">
        <v>2.4379770487456098E-2</v>
      </c>
      <c r="F725" s="14"/>
      <c r="G725" s="14">
        <v>3.3937534674826297E-2</v>
      </c>
      <c r="H725" s="14">
        <v>1.3559266020502E-2</v>
      </c>
      <c r="I725" s="14">
        <v>3.1520101386969798E-2</v>
      </c>
      <c r="J725" s="14">
        <v>1.0012795653775299E-2</v>
      </c>
      <c r="K725" s="14">
        <v>2.1499662707162401E-2</v>
      </c>
      <c r="L725" s="14">
        <v>1.7364095325467999E-2</v>
      </c>
      <c r="M725" s="14"/>
      <c r="N725" s="14">
        <v>1.6977887910984701E-2</v>
      </c>
      <c r="O725" s="14">
        <v>1.8447232182797101E-2</v>
      </c>
      <c r="P725" s="14">
        <v>1.32614608688808E-2</v>
      </c>
      <c r="Q725" s="14">
        <v>3.3949597066235397E-2</v>
      </c>
      <c r="R725" s="14"/>
      <c r="S725" s="14">
        <v>2.10596487994021E-2</v>
      </c>
      <c r="T725" s="14">
        <v>9.5335422121817105E-3</v>
      </c>
      <c r="U725" s="14">
        <v>2.9098866858835799E-2</v>
      </c>
      <c r="V725" s="14">
        <v>2.6476088795513601E-2</v>
      </c>
      <c r="W725" s="14">
        <v>0</v>
      </c>
      <c r="X725" s="14">
        <v>2.62066461984246E-2</v>
      </c>
      <c r="Y725" s="14">
        <v>2.47804922033243E-2</v>
      </c>
      <c r="Z725" s="14">
        <v>0</v>
      </c>
      <c r="AA725" s="14">
        <v>2.3868112836263E-2</v>
      </c>
      <c r="AB725" s="14">
        <v>4.3972739408507398E-2</v>
      </c>
      <c r="AC725" s="14">
        <v>1.88070799252665E-2</v>
      </c>
      <c r="AD725" s="14">
        <v>0</v>
      </c>
      <c r="AE725" s="14"/>
      <c r="AF725" s="14">
        <v>1.9142312664798398E-2</v>
      </c>
      <c r="AG725" s="14">
        <v>1.5604027030975701E-2</v>
      </c>
      <c r="AH725" s="14">
        <v>1.0491034216076099E-2</v>
      </c>
      <c r="AI725" s="14">
        <v>1.58405831883748E-2</v>
      </c>
      <c r="AJ725" s="14">
        <v>3.9204024385853298E-2</v>
      </c>
      <c r="AK725" s="14"/>
      <c r="AL725" s="14">
        <v>1.9757342241756699E-2</v>
      </c>
      <c r="AM725" s="14">
        <v>6.2112494616494403E-3</v>
      </c>
      <c r="AN725" s="14">
        <v>6.0682954793835703E-2</v>
      </c>
      <c r="AO725" s="14"/>
      <c r="AP725" s="14">
        <v>3.4491649838029298E-2</v>
      </c>
      <c r="AQ725" s="14">
        <v>7.8885023843955591E-3</v>
      </c>
      <c r="AR725" s="14"/>
      <c r="AS725" s="14">
        <v>2.4377060998609801E-2</v>
      </c>
      <c r="AT725" s="14">
        <v>1.3932920219287499E-2</v>
      </c>
      <c r="AU725" s="14"/>
      <c r="AV725" s="14">
        <v>4.1429735273780096E-3</v>
      </c>
      <c r="AW725" s="14">
        <v>2.5642418773369199E-2</v>
      </c>
      <c r="AX725" s="14"/>
      <c r="AY725" s="14">
        <v>1.77998407164109E-2</v>
      </c>
      <c r="AZ725" s="14">
        <v>4.4181488053273302E-3</v>
      </c>
      <c r="BA725" s="14"/>
      <c r="BB725" s="14">
        <v>1.8006240028422299E-2</v>
      </c>
      <c r="BC725" s="14">
        <v>2.55381594216753E-2</v>
      </c>
    </row>
    <row r="726" spans="2:55" x14ac:dyDescent="0.35">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c r="AD726" s="14"/>
      <c r="AE726" s="14"/>
      <c r="AF726" s="14"/>
      <c r="AG726" s="14"/>
      <c r="AH726" s="14"/>
      <c r="AI726" s="14"/>
      <c r="AJ726" s="14"/>
      <c r="AK726" s="14"/>
      <c r="AL726" s="14"/>
      <c r="AM726" s="14"/>
      <c r="AN726" s="14"/>
      <c r="AO726" s="14"/>
      <c r="AP726" s="14"/>
      <c r="AQ726" s="14"/>
      <c r="AR726" s="14"/>
      <c r="AS726" s="14"/>
      <c r="AT726" s="14"/>
      <c r="AU726" s="14"/>
      <c r="AV726" s="14"/>
      <c r="AW726" s="14"/>
      <c r="AX726" s="14"/>
      <c r="AY726" s="14"/>
      <c r="AZ726" s="14"/>
      <c r="BA726" s="14"/>
      <c r="BB726" s="14"/>
      <c r="BC726" s="14"/>
    </row>
    <row r="727" spans="2:55" x14ac:dyDescent="0.35">
      <c r="B727" s="6" t="s">
        <v>350</v>
      </c>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c r="AD727" s="14"/>
      <c r="AE727" s="14"/>
      <c r="AF727" s="14"/>
      <c r="AG727" s="14"/>
      <c r="AH727" s="14"/>
      <c r="AI727" s="14"/>
      <c r="AJ727" s="14"/>
      <c r="AK727" s="14"/>
      <c r="AL727" s="14"/>
      <c r="AM727" s="14"/>
      <c r="AN727" s="14"/>
      <c r="AO727" s="14"/>
      <c r="AP727" s="14"/>
      <c r="AQ727" s="14"/>
      <c r="AR727" s="14"/>
      <c r="AS727" s="14"/>
      <c r="AT727" s="14"/>
      <c r="AU727" s="14"/>
      <c r="AV727" s="14"/>
      <c r="AW727" s="14"/>
      <c r="AX727" s="14"/>
      <c r="AY727" s="14"/>
      <c r="AZ727" s="14"/>
      <c r="BA727" s="14"/>
      <c r="BB727" s="14"/>
      <c r="BC727" s="14"/>
    </row>
    <row r="728" spans="2:55" x14ac:dyDescent="0.35">
      <c r="B728" s="21" t="s">
        <v>82</v>
      </c>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c r="AT728" s="14"/>
      <c r="AU728" s="14"/>
      <c r="AV728" s="14"/>
      <c r="AW728" s="14"/>
      <c r="AX728" s="14"/>
      <c r="AY728" s="14"/>
      <c r="AZ728" s="14"/>
      <c r="BA728" s="14"/>
      <c r="BB728" s="14"/>
      <c r="BC728" s="14"/>
    </row>
    <row r="729" spans="2:55" x14ac:dyDescent="0.35">
      <c r="B729" t="s">
        <v>157</v>
      </c>
      <c r="C729" s="14">
        <v>0.299184224209669</v>
      </c>
      <c r="D729" s="14">
        <v>0.28494513390361798</v>
      </c>
      <c r="E729" s="14">
        <v>0.312042919751572</v>
      </c>
      <c r="F729" s="14"/>
      <c r="G729" s="14">
        <v>0.30247554322345599</v>
      </c>
      <c r="H729" s="14">
        <v>0.37076947408463901</v>
      </c>
      <c r="I729" s="14">
        <v>0.28198027538353598</v>
      </c>
      <c r="J729" s="14">
        <v>0.26073569155230802</v>
      </c>
      <c r="K729" s="14">
        <v>0.254397938776385</v>
      </c>
      <c r="L729" s="14">
        <v>0.31372483556810998</v>
      </c>
      <c r="M729" s="14"/>
      <c r="N729" s="14">
        <v>0.31444022649868703</v>
      </c>
      <c r="O729" s="14">
        <v>0.28672332813631701</v>
      </c>
      <c r="P729" s="14">
        <v>0.30318876284837598</v>
      </c>
      <c r="Q729" s="14">
        <v>0.29240033867466197</v>
      </c>
      <c r="R729" s="14"/>
      <c r="S729" s="14">
        <v>0.31755202610703698</v>
      </c>
      <c r="T729" s="14">
        <v>0.27274816971975302</v>
      </c>
      <c r="U729" s="14">
        <v>0.269766061484705</v>
      </c>
      <c r="V729" s="14">
        <v>0.307602354479938</v>
      </c>
      <c r="W729" s="14">
        <v>0.28573589690257201</v>
      </c>
      <c r="X729" s="14">
        <v>0.358427344450992</v>
      </c>
      <c r="Y729" s="14">
        <v>0.31174677620794899</v>
      </c>
      <c r="Z729" s="14">
        <v>0.31036572650908001</v>
      </c>
      <c r="AA729" s="14">
        <v>0.33038644003067102</v>
      </c>
      <c r="AB729" s="14">
        <v>0.27701079807370299</v>
      </c>
      <c r="AC729" s="14">
        <v>0.27518041998063097</v>
      </c>
      <c r="AD729" s="14">
        <v>0.17984747136054199</v>
      </c>
      <c r="AE729" s="14"/>
      <c r="AF729" s="14">
        <v>0.32426669523713098</v>
      </c>
      <c r="AG729" s="14">
        <v>0.34046297182125801</v>
      </c>
      <c r="AH729" s="14">
        <v>0.30946314844575001</v>
      </c>
      <c r="AI729" s="14">
        <v>0.25788797126816199</v>
      </c>
      <c r="AJ729" s="14">
        <v>0.294665180812061</v>
      </c>
      <c r="AK729" s="14"/>
      <c r="AL729" s="14">
        <v>0.291838310462322</v>
      </c>
      <c r="AM729" s="14">
        <v>0.37115971225918198</v>
      </c>
      <c r="AN729" s="14">
        <v>0.277355307772509</v>
      </c>
      <c r="AO729" s="14"/>
      <c r="AP729" s="14">
        <v>0.25177078149975701</v>
      </c>
      <c r="AQ729" s="14">
        <v>0.34132381436737802</v>
      </c>
      <c r="AR729" s="14"/>
      <c r="AS729" s="14">
        <v>0.29152760482720103</v>
      </c>
      <c r="AT729" s="14">
        <v>0.312013708330176</v>
      </c>
      <c r="AU729" s="14"/>
      <c r="AV729" s="14">
        <v>0.33356073028605798</v>
      </c>
      <c r="AW729" s="14">
        <v>0.29121686119270601</v>
      </c>
      <c r="AX729" s="14"/>
      <c r="AY729" s="14">
        <v>0.303557603078983</v>
      </c>
      <c r="AZ729" s="14">
        <v>0.30324854127398299</v>
      </c>
      <c r="BA729" s="14"/>
      <c r="BB729" s="14">
        <v>0.30742095450048201</v>
      </c>
      <c r="BC729" s="14">
        <v>0.31384047776975399</v>
      </c>
    </row>
    <row r="730" spans="2:55" x14ac:dyDescent="0.35">
      <c r="B730" t="s">
        <v>158</v>
      </c>
      <c r="C730" s="14">
        <v>0.41199358337686898</v>
      </c>
      <c r="D730" s="14">
        <v>0.40696186821604802</v>
      </c>
      <c r="E730" s="14">
        <v>0.41710226971762598</v>
      </c>
      <c r="F730" s="14"/>
      <c r="G730" s="14">
        <v>0.41543652629089101</v>
      </c>
      <c r="H730" s="14">
        <v>0.41137395956297002</v>
      </c>
      <c r="I730" s="14">
        <v>0.44674570230989702</v>
      </c>
      <c r="J730" s="14">
        <v>0.43050040090536901</v>
      </c>
      <c r="K730" s="14">
        <v>0.422477477030687</v>
      </c>
      <c r="L730" s="14">
        <v>0.35986551895289198</v>
      </c>
      <c r="M730" s="14"/>
      <c r="N730" s="14">
        <v>0.42772693926181299</v>
      </c>
      <c r="O730" s="14">
        <v>0.406503577504364</v>
      </c>
      <c r="P730" s="14">
        <v>0.38893930589932402</v>
      </c>
      <c r="Q730" s="14">
        <v>0.42232204922980598</v>
      </c>
      <c r="R730" s="14"/>
      <c r="S730" s="14">
        <v>0.44212224680402001</v>
      </c>
      <c r="T730" s="14">
        <v>0.42907068228232498</v>
      </c>
      <c r="U730" s="14">
        <v>0.38426548811486999</v>
      </c>
      <c r="V730" s="14">
        <v>0.42976058715514898</v>
      </c>
      <c r="W730" s="14">
        <v>0.438723156320593</v>
      </c>
      <c r="X730" s="14">
        <v>0.37492161024049597</v>
      </c>
      <c r="Y730" s="14">
        <v>0.42174281402126901</v>
      </c>
      <c r="Z730" s="14">
        <v>0.40663432166129199</v>
      </c>
      <c r="AA730" s="14">
        <v>0.40708274460491001</v>
      </c>
      <c r="AB730" s="14">
        <v>0.37126137518729002</v>
      </c>
      <c r="AC730" s="14">
        <v>0.40308414893163003</v>
      </c>
      <c r="AD730" s="14">
        <v>0.40294861824579398</v>
      </c>
      <c r="AE730" s="14"/>
      <c r="AF730" s="14">
        <v>0.400722097676533</v>
      </c>
      <c r="AG730" s="14">
        <v>0.42788523409530199</v>
      </c>
      <c r="AH730" s="14">
        <v>0.35792820421636501</v>
      </c>
      <c r="AI730" s="14">
        <v>0.373431965753725</v>
      </c>
      <c r="AJ730" s="14">
        <v>0.41038575443716202</v>
      </c>
      <c r="AK730" s="14"/>
      <c r="AL730" s="14">
        <v>0.42231860492460999</v>
      </c>
      <c r="AM730" s="14">
        <v>0.39386987598322198</v>
      </c>
      <c r="AN730" s="14">
        <v>0.295739615206356</v>
      </c>
      <c r="AO730" s="14"/>
      <c r="AP730" s="14">
        <v>0.40665953935180699</v>
      </c>
      <c r="AQ730" s="14">
        <v>0.41679785011450399</v>
      </c>
      <c r="AR730" s="14"/>
      <c r="AS730" s="14">
        <v>0.41613472593536099</v>
      </c>
      <c r="AT730" s="14">
        <v>0.40530998181989297</v>
      </c>
      <c r="AU730" s="14"/>
      <c r="AV730" s="14">
        <v>0.421963108550929</v>
      </c>
      <c r="AW730" s="14">
        <v>0.40833040186860697</v>
      </c>
      <c r="AX730" s="14"/>
      <c r="AY730" s="14">
        <v>0.41376848181860298</v>
      </c>
      <c r="AZ730" s="14">
        <v>0.44663404007159002</v>
      </c>
      <c r="BA730" s="14"/>
      <c r="BB730" s="14">
        <v>0.42224472736219898</v>
      </c>
      <c r="BC730" s="14">
        <v>0.38405438531914998</v>
      </c>
    </row>
    <row r="731" spans="2:55" x14ac:dyDescent="0.35">
      <c r="B731" t="s">
        <v>159</v>
      </c>
      <c r="C731" s="14">
        <v>0.19408166979510599</v>
      </c>
      <c r="D731" s="14">
        <v>0.205043182309989</v>
      </c>
      <c r="E731" s="14">
        <v>0.183949254912154</v>
      </c>
      <c r="F731" s="14"/>
      <c r="G731" s="14">
        <v>0.20041902360893801</v>
      </c>
      <c r="H731" s="14">
        <v>0.17447655379195801</v>
      </c>
      <c r="I731" s="14">
        <v>0.16398091941287801</v>
      </c>
      <c r="J731" s="14">
        <v>0.204490432810814</v>
      </c>
      <c r="K731" s="14">
        <v>0.21151497960094701</v>
      </c>
      <c r="L731" s="14">
        <v>0.21025669188347901</v>
      </c>
      <c r="M731" s="14"/>
      <c r="N731" s="14">
        <v>0.17361000309854999</v>
      </c>
      <c r="O731" s="14">
        <v>0.19392875309683499</v>
      </c>
      <c r="P731" s="14">
        <v>0.23612206081724901</v>
      </c>
      <c r="Q731" s="14">
        <v>0.177050728290603</v>
      </c>
      <c r="R731" s="14"/>
      <c r="S731" s="14">
        <v>0.18129181717471199</v>
      </c>
      <c r="T731" s="14">
        <v>0.19142106069165399</v>
      </c>
      <c r="U731" s="14">
        <v>0.18982230298467201</v>
      </c>
      <c r="V731" s="14">
        <v>0.167903847491289</v>
      </c>
      <c r="W731" s="14">
        <v>0.21360819360745201</v>
      </c>
      <c r="X731" s="14">
        <v>0.15836844833347399</v>
      </c>
      <c r="Y731" s="14">
        <v>0.16881263048591899</v>
      </c>
      <c r="Z731" s="14">
        <v>0.16808272552211201</v>
      </c>
      <c r="AA731" s="14">
        <v>0.19114352692974601</v>
      </c>
      <c r="AB731" s="14">
        <v>0.25001813256029498</v>
      </c>
      <c r="AC731" s="14">
        <v>0.21153226734409</v>
      </c>
      <c r="AD731" s="14">
        <v>0.33136629404479101</v>
      </c>
      <c r="AE731" s="14"/>
      <c r="AF731" s="14">
        <v>0.181522169552843</v>
      </c>
      <c r="AG731" s="14">
        <v>0.17215721267204001</v>
      </c>
      <c r="AH731" s="14">
        <v>0.21551893838844799</v>
      </c>
      <c r="AI731" s="14">
        <v>0.23250448886497799</v>
      </c>
      <c r="AJ731" s="14">
        <v>0.20510324554371101</v>
      </c>
      <c r="AK731" s="14"/>
      <c r="AL731" s="14">
        <v>0.19408131631115499</v>
      </c>
      <c r="AM731" s="14">
        <v>0.16865417373878999</v>
      </c>
      <c r="AN731" s="14">
        <v>0.23907891658789099</v>
      </c>
      <c r="AO731" s="14"/>
      <c r="AP731" s="14">
        <v>0.21409761346185999</v>
      </c>
      <c r="AQ731" s="14">
        <v>0.17502795132399801</v>
      </c>
      <c r="AR731" s="14"/>
      <c r="AS731" s="14">
        <v>0.19653254334963899</v>
      </c>
      <c r="AT731" s="14">
        <v>0.190893245998665</v>
      </c>
      <c r="AU731" s="14"/>
      <c r="AV731" s="14">
        <v>0.192230394025942</v>
      </c>
      <c r="AW731" s="14">
        <v>0.195286180099951</v>
      </c>
      <c r="AX731" s="14"/>
      <c r="AY731" s="14">
        <v>0.19593903417519901</v>
      </c>
      <c r="AZ731" s="14">
        <v>0.13876699988932201</v>
      </c>
      <c r="BA731" s="14"/>
      <c r="BB731" s="14">
        <v>0.18279520094437901</v>
      </c>
      <c r="BC731" s="14">
        <v>0.18351738755822</v>
      </c>
    </row>
    <row r="732" spans="2:55" x14ac:dyDescent="0.35">
      <c r="B732" t="s">
        <v>160</v>
      </c>
      <c r="C732" s="14">
        <v>7.1693826798376506E-2</v>
      </c>
      <c r="D732" s="14">
        <v>8.0304913345323997E-2</v>
      </c>
      <c r="E732" s="14">
        <v>6.3496337390691798E-2</v>
      </c>
      <c r="F732" s="14"/>
      <c r="G732" s="14">
        <v>5.2619324807252899E-2</v>
      </c>
      <c r="H732" s="14">
        <v>3.2369811358437299E-2</v>
      </c>
      <c r="I732" s="14">
        <v>6.9283638251016202E-2</v>
      </c>
      <c r="J732" s="14">
        <v>8.6472833737529106E-2</v>
      </c>
      <c r="K732" s="14">
        <v>8.2796305627850106E-2</v>
      </c>
      <c r="L732" s="14">
        <v>9.8998557969961695E-2</v>
      </c>
      <c r="M732" s="14"/>
      <c r="N732" s="14">
        <v>7.37778347169777E-2</v>
      </c>
      <c r="O732" s="14">
        <v>8.4333070478869801E-2</v>
      </c>
      <c r="P732" s="14">
        <v>5.6945105838815298E-2</v>
      </c>
      <c r="Q732" s="14">
        <v>6.9832533014323003E-2</v>
      </c>
      <c r="R732" s="14"/>
      <c r="S732" s="14">
        <v>3.9710721567323998E-2</v>
      </c>
      <c r="T732" s="14">
        <v>8.7984091419472096E-2</v>
      </c>
      <c r="U732" s="14">
        <v>0.106628985850522</v>
      </c>
      <c r="V732" s="14">
        <v>6.2185908138213002E-2</v>
      </c>
      <c r="W732" s="14">
        <v>5.5948478148226601E-2</v>
      </c>
      <c r="X732" s="14">
        <v>8.2005542849486607E-2</v>
      </c>
      <c r="Y732" s="14">
        <v>7.0696619458663901E-2</v>
      </c>
      <c r="Z732" s="14">
        <v>0.10476320471493999</v>
      </c>
      <c r="AA732" s="14">
        <v>5.2042753730524298E-2</v>
      </c>
      <c r="AB732" s="14">
        <v>6.7415600347124197E-2</v>
      </c>
      <c r="AC732" s="14">
        <v>0.100949315465839</v>
      </c>
      <c r="AD732" s="14">
        <v>8.5837616348872797E-2</v>
      </c>
      <c r="AE732" s="14"/>
      <c r="AF732" s="14">
        <v>7.7652029932775105E-2</v>
      </c>
      <c r="AG732" s="14">
        <v>4.1865447926909702E-2</v>
      </c>
      <c r="AH732" s="14">
        <v>0.105207849001431</v>
      </c>
      <c r="AI732" s="14">
        <v>0.117196499873432</v>
      </c>
      <c r="AJ732" s="14">
        <v>4.97694516284252E-2</v>
      </c>
      <c r="AK732" s="14"/>
      <c r="AL732" s="14">
        <v>7.1374155773328105E-2</v>
      </c>
      <c r="AM732" s="14">
        <v>4.2922994834574499E-2</v>
      </c>
      <c r="AN732" s="14">
        <v>0.127193981435442</v>
      </c>
      <c r="AO732" s="14"/>
      <c r="AP732" s="14">
        <v>9.0931850274808698E-2</v>
      </c>
      <c r="AQ732" s="14">
        <v>5.5217922911156903E-2</v>
      </c>
      <c r="AR732" s="14"/>
      <c r="AS732" s="14">
        <v>6.9045900215398207E-2</v>
      </c>
      <c r="AT732" s="14">
        <v>7.4938224563661698E-2</v>
      </c>
      <c r="AU732" s="14"/>
      <c r="AV732" s="14">
        <v>4.4480184838113897E-2</v>
      </c>
      <c r="AW732" s="14">
        <v>7.8401469058599196E-2</v>
      </c>
      <c r="AX732" s="14"/>
      <c r="AY732" s="14">
        <v>6.7452556440956102E-2</v>
      </c>
      <c r="AZ732" s="14">
        <v>9.0399657261374597E-2</v>
      </c>
      <c r="BA732" s="14"/>
      <c r="BB732" s="14">
        <v>6.8004199824200598E-2</v>
      </c>
      <c r="BC732" s="14">
        <v>7.6452249824414703E-2</v>
      </c>
    </row>
    <row r="733" spans="2:55" x14ac:dyDescent="0.35">
      <c r="B733" t="s">
        <v>205</v>
      </c>
      <c r="C733" s="14">
        <v>2.3046695819979399E-2</v>
      </c>
      <c r="D733" s="14">
        <v>2.2744902225021301E-2</v>
      </c>
      <c r="E733" s="14">
        <v>2.3409218227955601E-2</v>
      </c>
      <c r="F733" s="14"/>
      <c r="G733" s="14">
        <v>2.9049582069462201E-2</v>
      </c>
      <c r="H733" s="14">
        <v>1.10102012019959E-2</v>
      </c>
      <c r="I733" s="14">
        <v>3.8009464642673699E-2</v>
      </c>
      <c r="J733" s="14">
        <v>1.78006409939802E-2</v>
      </c>
      <c r="K733" s="14">
        <v>2.88132989641318E-2</v>
      </c>
      <c r="L733" s="14">
        <v>1.7154395625557099E-2</v>
      </c>
      <c r="M733" s="14"/>
      <c r="N733" s="14">
        <v>1.04449964239721E-2</v>
      </c>
      <c r="O733" s="14">
        <v>2.85112707836154E-2</v>
      </c>
      <c r="P733" s="14">
        <v>1.48047645962355E-2</v>
      </c>
      <c r="Q733" s="14">
        <v>3.83943507906057E-2</v>
      </c>
      <c r="R733" s="14"/>
      <c r="S733" s="14">
        <v>1.9323188346906599E-2</v>
      </c>
      <c r="T733" s="14">
        <v>1.8775995886795599E-2</v>
      </c>
      <c r="U733" s="14">
        <v>4.95171615652302E-2</v>
      </c>
      <c r="V733" s="14">
        <v>3.2547302735410899E-2</v>
      </c>
      <c r="W733" s="14">
        <v>5.9842750211558E-3</v>
      </c>
      <c r="X733" s="14">
        <v>2.6277054125551699E-2</v>
      </c>
      <c r="Y733" s="14">
        <v>2.7001159826198402E-2</v>
      </c>
      <c r="Z733" s="14">
        <v>1.0154021592577001E-2</v>
      </c>
      <c r="AA733" s="14">
        <v>1.9344534704149201E-2</v>
      </c>
      <c r="AB733" s="14">
        <v>3.4294093831587401E-2</v>
      </c>
      <c r="AC733" s="14">
        <v>9.2538482778097494E-3</v>
      </c>
      <c r="AD733" s="14">
        <v>0</v>
      </c>
      <c r="AE733" s="14"/>
      <c r="AF733" s="14">
        <v>1.5837007600717101E-2</v>
      </c>
      <c r="AG733" s="14">
        <v>1.7629133484490699E-2</v>
      </c>
      <c r="AH733" s="14">
        <v>1.1881859948005301E-2</v>
      </c>
      <c r="AI733" s="14">
        <v>1.8979074239702801E-2</v>
      </c>
      <c r="AJ733" s="14">
        <v>4.0076367578640602E-2</v>
      </c>
      <c r="AK733" s="14"/>
      <c r="AL733" s="14">
        <v>2.0387612528584901E-2</v>
      </c>
      <c r="AM733" s="14">
        <v>2.3393243184231999E-2</v>
      </c>
      <c r="AN733" s="14">
        <v>6.0632178997801503E-2</v>
      </c>
      <c r="AO733" s="14"/>
      <c r="AP733" s="14">
        <v>3.6540215411766698E-2</v>
      </c>
      <c r="AQ733" s="14">
        <v>1.1632461282962501E-2</v>
      </c>
      <c r="AR733" s="14"/>
      <c r="AS733" s="14">
        <v>2.6759225672400799E-2</v>
      </c>
      <c r="AT733" s="14">
        <v>1.68448392876052E-2</v>
      </c>
      <c r="AU733" s="14"/>
      <c r="AV733" s="14">
        <v>7.76558229895641E-3</v>
      </c>
      <c r="AW733" s="14">
        <v>2.67650877801375E-2</v>
      </c>
      <c r="AX733" s="14"/>
      <c r="AY733" s="14">
        <v>1.9282324486258801E-2</v>
      </c>
      <c r="AZ733" s="14">
        <v>2.0950761503730101E-2</v>
      </c>
      <c r="BA733" s="14"/>
      <c r="BB733" s="14">
        <v>1.9534917368739399E-2</v>
      </c>
      <c r="BC733" s="14">
        <v>4.2135499528461101E-2</v>
      </c>
    </row>
    <row r="734" spans="2:55" x14ac:dyDescent="0.35">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c r="AD734" s="14"/>
      <c r="AE734" s="14"/>
      <c r="AF734" s="14"/>
      <c r="AG734" s="14"/>
      <c r="AH734" s="14"/>
      <c r="AI734" s="14"/>
      <c r="AJ734" s="14"/>
      <c r="AK734" s="14"/>
      <c r="AL734" s="14"/>
      <c r="AM734" s="14"/>
      <c r="AN734" s="14"/>
      <c r="AO734" s="14"/>
      <c r="AP734" s="14"/>
      <c r="AQ734" s="14"/>
      <c r="AR734" s="14"/>
      <c r="AS734" s="14"/>
      <c r="AT734" s="14"/>
      <c r="AU734" s="14"/>
      <c r="AV734" s="14"/>
      <c r="AW734" s="14"/>
      <c r="AX734" s="14"/>
      <c r="AY734" s="14"/>
      <c r="AZ734" s="14"/>
      <c r="BA734" s="14"/>
      <c r="BB734" s="14"/>
      <c r="BC734" s="14"/>
    </row>
    <row r="735" spans="2:55" x14ac:dyDescent="0.35">
      <c r="B735" s="6" t="s">
        <v>351</v>
      </c>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c r="AD735" s="14"/>
      <c r="AE735" s="14"/>
      <c r="AF735" s="14"/>
      <c r="AG735" s="14"/>
      <c r="AH735" s="14"/>
      <c r="AI735" s="14"/>
      <c r="AJ735" s="14"/>
      <c r="AK735" s="14"/>
      <c r="AL735" s="14"/>
      <c r="AM735" s="14"/>
      <c r="AN735" s="14"/>
      <c r="AO735" s="14"/>
      <c r="AP735" s="14"/>
      <c r="AQ735" s="14"/>
      <c r="AR735" s="14"/>
      <c r="AS735" s="14"/>
      <c r="AT735" s="14"/>
      <c r="AU735" s="14"/>
      <c r="AV735" s="14"/>
      <c r="AW735" s="14"/>
      <c r="AX735" s="14"/>
      <c r="AY735" s="14"/>
      <c r="AZ735" s="14"/>
      <c r="BA735" s="14"/>
      <c r="BB735" s="14"/>
      <c r="BC735" s="14"/>
    </row>
    <row r="736" spans="2:55" x14ac:dyDescent="0.35">
      <c r="B736" s="21" t="s">
        <v>82</v>
      </c>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c r="AD736" s="14"/>
      <c r="AE736" s="14"/>
      <c r="AF736" s="14"/>
      <c r="AG736" s="14"/>
      <c r="AH736" s="14"/>
      <c r="AI736" s="14"/>
      <c r="AJ736" s="14"/>
      <c r="AK736" s="14"/>
      <c r="AL736" s="14"/>
      <c r="AM736" s="14"/>
      <c r="AN736" s="14"/>
      <c r="AO736" s="14"/>
      <c r="AP736" s="14"/>
      <c r="AQ736" s="14"/>
      <c r="AR736" s="14"/>
      <c r="AS736" s="14"/>
      <c r="AT736" s="14"/>
      <c r="AU736" s="14"/>
      <c r="AV736" s="14"/>
      <c r="AW736" s="14"/>
      <c r="AX736" s="14"/>
      <c r="AY736" s="14"/>
      <c r="AZ736" s="14"/>
      <c r="BA736" s="14"/>
      <c r="BB736" s="14"/>
      <c r="BC736" s="14"/>
    </row>
    <row r="737" spans="2:55" x14ac:dyDescent="0.35">
      <c r="B737" t="s">
        <v>157</v>
      </c>
      <c r="C737" s="14">
        <v>0.199263407905511</v>
      </c>
      <c r="D737" s="14">
        <v>0.18529462398834301</v>
      </c>
      <c r="E737" s="14">
        <v>0.21349000269231</v>
      </c>
      <c r="F737" s="14"/>
      <c r="G737" s="14">
        <v>0.29981565063065702</v>
      </c>
      <c r="H737" s="14">
        <v>0.282242242544746</v>
      </c>
      <c r="I737" s="14">
        <v>0.22762585500537699</v>
      </c>
      <c r="J737" s="14">
        <v>0.18606100788055599</v>
      </c>
      <c r="K737" s="14">
        <v>0.138201554588015</v>
      </c>
      <c r="L737" s="14">
        <v>9.3417226208367898E-2</v>
      </c>
      <c r="M737" s="14"/>
      <c r="N737" s="14">
        <v>0.18062410902083301</v>
      </c>
      <c r="O737" s="14">
        <v>0.17944552873470501</v>
      </c>
      <c r="P737" s="14">
        <v>0.22191247368872699</v>
      </c>
      <c r="Q737" s="14">
        <v>0.21954172204087199</v>
      </c>
      <c r="R737" s="14"/>
      <c r="S737" s="14">
        <v>0.25437571358817601</v>
      </c>
      <c r="T737" s="14">
        <v>0.173628559275183</v>
      </c>
      <c r="U737" s="14">
        <v>0.191889120939125</v>
      </c>
      <c r="V737" s="14">
        <v>0.19360112626736001</v>
      </c>
      <c r="W737" s="14">
        <v>0.23183267341003599</v>
      </c>
      <c r="X737" s="14">
        <v>0.24589980038258299</v>
      </c>
      <c r="Y737" s="14">
        <v>0.13959859013436399</v>
      </c>
      <c r="Z737" s="14">
        <v>0.23372750992764399</v>
      </c>
      <c r="AA737" s="14">
        <v>0.21522616099619801</v>
      </c>
      <c r="AB737" s="14">
        <v>0.16310549438667399</v>
      </c>
      <c r="AC737" s="14">
        <v>0.16601531992367399</v>
      </c>
      <c r="AD737" s="14">
        <v>9.3297367678090895E-2</v>
      </c>
      <c r="AE737" s="14"/>
      <c r="AF737" s="14">
        <v>0.17633405039561001</v>
      </c>
      <c r="AG737" s="14">
        <v>0.26980442545812899</v>
      </c>
      <c r="AH737" s="14">
        <v>0.126247274069654</v>
      </c>
      <c r="AI737" s="14">
        <v>0.124994631416987</v>
      </c>
      <c r="AJ737" s="14">
        <v>0.21514034999170401</v>
      </c>
      <c r="AK737" s="14"/>
      <c r="AL737" s="14">
        <v>0.191819044913216</v>
      </c>
      <c r="AM737" s="14">
        <v>0.28736002897336499</v>
      </c>
      <c r="AN737" s="14">
        <v>0.15032353685809299</v>
      </c>
      <c r="AO737" s="14"/>
      <c r="AP737" s="14">
        <v>0.18326383430830001</v>
      </c>
      <c r="AQ737" s="14">
        <v>0.21414249323513601</v>
      </c>
      <c r="AR737" s="14"/>
      <c r="AS737" s="14">
        <v>0.20989860878958</v>
      </c>
      <c r="AT737" s="14">
        <v>0.17647034653355001</v>
      </c>
      <c r="AU737" s="14"/>
      <c r="AV737" s="14">
        <v>0.26448115680171003</v>
      </c>
      <c r="AW737" s="14">
        <v>0.17544040767177199</v>
      </c>
      <c r="AX737" s="14"/>
      <c r="AY737" s="14">
        <v>0.20875524268354001</v>
      </c>
      <c r="AZ737" s="14">
        <v>0.206920487089367</v>
      </c>
      <c r="BA737" s="14"/>
      <c r="BB737" s="14">
        <v>0.19825393634882599</v>
      </c>
      <c r="BC737" s="14">
        <v>0.232673761812592</v>
      </c>
    </row>
    <row r="738" spans="2:55" x14ac:dyDescent="0.35">
      <c r="B738" t="s">
        <v>158</v>
      </c>
      <c r="C738" s="14">
        <v>0.396491811316114</v>
      </c>
      <c r="D738" s="14">
        <v>0.36342370154004899</v>
      </c>
      <c r="E738" s="14">
        <v>0.427005729238771</v>
      </c>
      <c r="F738" s="14"/>
      <c r="G738" s="14">
        <v>0.41500058098459902</v>
      </c>
      <c r="H738" s="14">
        <v>0.48912253535832301</v>
      </c>
      <c r="I738" s="14">
        <v>0.44684810731002</v>
      </c>
      <c r="J738" s="14">
        <v>0.43231465110975698</v>
      </c>
      <c r="K738" s="14">
        <v>0.35077447353913499</v>
      </c>
      <c r="L738" s="14">
        <v>0.26898301742248898</v>
      </c>
      <c r="M738" s="14"/>
      <c r="N738" s="14">
        <v>0.41890324023037001</v>
      </c>
      <c r="O738" s="14">
        <v>0.37284468688077799</v>
      </c>
      <c r="P738" s="14">
        <v>0.39820883491369802</v>
      </c>
      <c r="Q738" s="14">
        <v>0.396608973784776</v>
      </c>
      <c r="R738" s="14"/>
      <c r="S738" s="14">
        <v>0.44620511828668602</v>
      </c>
      <c r="T738" s="14">
        <v>0.420186167414353</v>
      </c>
      <c r="U738" s="14">
        <v>0.32846077469027202</v>
      </c>
      <c r="V738" s="14">
        <v>0.33994370362472498</v>
      </c>
      <c r="W738" s="14">
        <v>0.373702580178851</v>
      </c>
      <c r="X738" s="14">
        <v>0.34843351423748598</v>
      </c>
      <c r="Y738" s="14">
        <v>0.41439988912505399</v>
      </c>
      <c r="Z738" s="14">
        <v>0.48117256608937398</v>
      </c>
      <c r="AA738" s="14">
        <v>0.43006465493578999</v>
      </c>
      <c r="AB738" s="14">
        <v>0.33133334096344103</v>
      </c>
      <c r="AC738" s="14">
        <v>0.41161694111877301</v>
      </c>
      <c r="AD738" s="14">
        <v>0.49401868549939698</v>
      </c>
      <c r="AE738" s="14"/>
      <c r="AF738" s="14">
        <v>0.36637729871952202</v>
      </c>
      <c r="AG738" s="14">
        <v>0.40188385659803</v>
      </c>
      <c r="AH738" s="14">
        <v>0.36422553351263298</v>
      </c>
      <c r="AI738" s="14">
        <v>0.42771527226605099</v>
      </c>
      <c r="AJ738" s="14">
        <v>0.45164640058304101</v>
      </c>
      <c r="AK738" s="14"/>
      <c r="AL738" s="14">
        <v>0.398553807232228</v>
      </c>
      <c r="AM738" s="14">
        <v>0.46276666299389702</v>
      </c>
      <c r="AN738" s="14">
        <v>0.24960181225615999</v>
      </c>
      <c r="AO738" s="14"/>
      <c r="AP738" s="14">
        <v>0.39789384545228201</v>
      </c>
      <c r="AQ738" s="14">
        <v>0.39473333523262799</v>
      </c>
      <c r="AR738" s="14"/>
      <c r="AS738" s="14">
        <v>0.4038763824005</v>
      </c>
      <c r="AT738" s="14">
        <v>0.39307081997398502</v>
      </c>
      <c r="AU738" s="14"/>
      <c r="AV738" s="14">
        <v>0.418189822459756</v>
      </c>
      <c r="AW738" s="14">
        <v>0.38790317296207499</v>
      </c>
      <c r="AX738" s="14"/>
      <c r="AY738" s="14">
        <v>0.40011548217355902</v>
      </c>
      <c r="AZ738" s="14">
        <v>0.33940034520071499</v>
      </c>
      <c r="BA738" s="14"/>
      <c r="BB738" s="14">
        <v>0.407249809258037</v>
      </c>
      <c r="BC738" s="14">
        <v>0.392816482070455</v>
      </c>
    </row>
    <row r="739" spans="2:55" x14ac:dyDescent="0.35">
      <c r="B739" t="s">
        <v>159</v>
      </c>
      <c r="C739" s="14">
        <v>0.21351801654729699</v>
      </c>
      <c r="D739" s="14">
        <v>0.242622359286081</v>
      </c>
      <c r="E739" s="14">
        <v>0.18572682282150099</v>
      </c>
      <c r="F739" s="14"/>
      <c r="G739" s="14">
        <v>0.19515521338245301</v>
      </c>
      <c r="H739" s="14">
        <v>0.15440653217097799</v>
      </c>
      <c r="I739" s="14">
        <v>0.20027500722952499</v>
      </c>
      <c r="J739" s="14">
        <v>0.208269090048637</v>
      </c>
      <c r="K739" s="14">
        <v>0.252752760413535</v>
      </c>
      <c r="L739" s="14">
        <v>0.26278063516769101</v>
      </c>
      <c r="M739" s="14"/>
      <c r="N739" s="14">
        <v>0.204723054499098</v>
      </c>
      <c r="O739" s="14">
        <v>0.214746537724682</v>
      </c>
      <c r="P739" s="14">
        <v>0.22472720146726799</v>
      </c>
      <c r="Q739" s="14">
        <v>0.20968297691839499</v>
      </c>
      <c r="R739" s="14"/>
      <c r="S739" s="14">
        <v>0.18545965982521301</v>
      </c>
      <c r="T739" s="14">
        <v>0.20908098985687701</v>
      </c>
      <c r="U739" s="14">
        <v>0.237196146776845</v>
      </c>
      <c r="V739" s="14">
        <v>0.23336823299870699</v>
      </c>
      <c r="W739" s="14">
        <v>0.215640553336305</v>
      </c>
      <c r="X739" s="14">
        <v>0.21709523511126799</v>
      </c>
      <c r="Y739" s="14">
        <v>0.25788030507856902</v>
      </c>
      <c r="Z739" s="14">
        <v>0.10816958316573</v>
      </c>
      <c r="AA739" s="14">
        <v>0.20278952360775199</v>
      </c>
      <c r="AB739" s="14">
        <v>0.252896958390468</v>
      </c>
      <c r="AC739" s="14">
        <v>0.20139419525966101</v>
      </c>
      <c r="AD739" s="14">
        <v>0.19034774259651999</v>
      </c>
      <c r="AE739" s="14"/>
      <c r="AF739" s="14">
        <v>0.21123947439090099</v>
      </c>
      <c r="AG739" s="14">
        <v>0.20341428783401</v>
      </c>
      <c r="AH739" s="14">
        <v>0.23409486696597401</v>
      </c>
      <c r="AI739" s="14">
        <v>0.23493774243738699</v>
      </c>
      <c r="AJ739" s="14">
        <v>0.19681310740533101</v>
      </c>
      <c r="AK739" s="14"/>
      <c r="AL739" s="14">
        <v>0.21598207293736901</v>
      </c>
      <c r="AM739" s="14">
        <v>0.158576112929529</v>
      </c>
      <c r="AN739" s="14">
        <v>0.27533681342174898</v>
      </c>
      <c r="AO739" s="14"/>
      <c r="AP739" s="14">
        <v>0.220886842341909</v>
      </c>
      <c r="AQ739" s="14">
        <v>0.20875122401103899</v>
      </c>
      <c r="AR739" s="14"/>
      <c r="AS739" s="14">
        <v>0.216250638085145</v>
      </c>
      <c r="AT739" s="14">
        <v>0.21213978372086501</v>
      </c>
      <c r="AU739" s="14"/>
      <c r="AV739" s="14">
        <v>0.206980891388998</v>
      </c>
      <c r="AW739" s="14">
        <v>0.21801830827266</v>
      </c>
      <c r="AX739" s="14"/>
      <c r="AY739" s="14">
        <v>0.21221944890542699</v>
      </c>
      <c r="AZ739" s="14">
        <v>0.22887739397024801</v>
      </c>
      <c r="BA739" s="14"/>
      <c r="BB739" s="14">
        <v>0.19660636411670801</v>
      </c>
      <c r="BC739" s="14">
        <v>0.21680860766554599</v>
      </c>
    </row>
    <row r="740" spans="2:55" x14ac:dyDescent="0.35">
      <c r="B740" t="s">
        <v>160</v>
      </c>
      <c r="C740" s="14">
        <v>0.15398087747852601</v>
      </c>
      <c r="D740" s="14">
        <v>0.175716472480615</v>
      </c>
      <c r="E740" s="14">
        <v>0.13320984152416601</v>
      </c>
      <c r="F740" s="14"/>
      <c r="G740" s="14">
        <v>6.0955453552732498E-2</v>
      </c>
      <c r="H740" s="14">
        <v>5.4608372132264597E-2</v>
      </c>
      <c r="I740" s="14">
        <v>8.3310112362015395E-2</v>
      </c>
      <c r="J740" s="14">
        <v>0.13894924326265201</v>
      </c>
      <c r="K740" s="14">
        <v>0.21702841809078899</v>
      </c>
      <c r="L740" s="14">
        <v>0.32431498975019002</v>
      </c>
      <c r="M740" s="14"/>
      <c r="N740" s="14">
        <v>0.16944293966440399</v>
      </c>
      <c r="O740" s="14">
        <v>0.17883120267209701</v>
      </c>
      <c r="P740" s="14">
        <v>0.139598771343386</v>
      </c>
      <c r="Q740" s="14">
        <v>0.12531327226675101</v>
      </c>
      <c r="R740" s="14"/>
      <c r="S740" s="14">
        <v>8.1602638361819094E-2</v>
      </c>
      <c r="T740" s="14">
        <v>0.15853524694547599</v>
      </c>
      <c r="U740" s="14">
        <v>0.185783390757114</v>
      </c>
      <c r="V740" s="14">
        <v>0.17574066496070601</v>
      </c>
      <c r="W740" s="14">
        <v>0.16733767386548301</v>
      </c>
      <c r="X740" s="14">
        <v>0.172131489304607</v>
      </c>
      <c r="Y740" s="14">
        <v>0.15304755595205899</v>
      </c>
      <c r="Z740" s="14">
        <v>0.16693718889826101</v>
      </c>
      <c r="AA740" s="14">
        <v>0.114297684809832</v>
      </c>
      <c r="AB740" s="14">
        <v>0.19328782548522699</v>
      </c>
      <c r="AC740" s="14">
        <v>0.189559809838446</v>
      </c>
      <c r="AD740" s="14">
        <v>0.18981987209805101</v>
      </c>
      <c r="AE740" s="14"/>
      <c r="AF740" s="14">
        <v>0.20222693768569699</v>
      </c>
      <c r="AG740" s="14">
        <v>0.100082275110578</v>
      </c>
      <c r="AH740" s="14">
        <v>0.243952599594527</v>
      </c>
      <c r="AI740" s="14">
        <v>0.19074903135124599</v>
      </c>
      <c r="AJ740" s="14">
        <v>9.3945766266916905E-2</v>
      </c>
      <c r="AK740" s="14"/>
      <c r="AL740" s="14">
        <v>0.155506436967522</v>
      </c>
      <c r="AM740" s="14">
        <v>8.0457891939415896E-2</v>
      </c>
      <c r="AN740" s="14">
        <v>0.26215943491511301</v>
      </c>
      <c r="AO740" s="14"/>
      <c r="AP740" s="14">
        <v>0.154205300088012</v>
      </c>
      <c r="AQ740" s="14">
        <v>0.152955150463292</v>
      </c>
      <c r="AR740" s="14"/>
      <c r="AS740" s="14">
        <v>0.13815204016020899</v>
      </c>
      <c r="AT740" s="14">
        <v>0.17955518260662201</v>
      </c>
      <c r="AU740" s="14"/>
      <c r="AV740" s="14">
        <v>9.3028501936299204E-2</v>
      </c>
      <c r="AW740" s="14">
        <v>0.177966109670219</v>
      </c>
      <c r="AX740" s="14"/>
      <c r="AY740" s="14">
        <v>0.149057625099729</v>
      </c>
      <c r="AZ740" s="14">
        <v>0.18700298983894101</v>
      </c>
      <c r="BA740" s="14"/>
      <c r="BB740" s="14">
        <v>0.16572899145018799</v>
      </c>
      <c r="BC740" s="14">
        <v>0.113718701410362</v>
      </c>
    </row>
    <row r="741" spans="2:55" x14ac:dyDescent="0.35">
      <c r="B741" t="s">
        <v>205</v>
      </c>
      <c r="C741" s="14">
        <v>3.6745886752551402E-2</v>
      </c>
      <c r="D741" s="14">
        <v>3.2942842704911698E-2</v>
      </c>
      <c r="E741" s="14">
        <v>4.0567603723251799E-2</v>
      </c>
      <c r="F741" s="14"/>
      <c r="G741" s="14">
        <v>2.90731014495587E-2</v>
      </c>
      <c r="H741" s="14">
        <v>1.9620317793688401E-2</v>
      </c>
      <c r="I741" s="14">
        <v>4.1940918093061601E-2</v>
      </c>
      <c r="J741" s="14">
        <v>3.4406007698398397E-2</v>
      </c>
      <c r="K741" s="14">
        <v>4.1242793368525203E-2</v>
      </c>
      <c r="L741" s="14">
        <v>5.0504131451262202E-2</v>
      </c>
      <c r="M741" s="14"/>
      <c r="N741" s="14">
        <v>2.6306656585294502E-2</v>
      </c>
      <c r="O741" s="14">
        <v>5.4132043987737702E-2</v>
      </c>
      <c r="P741" s="14">
        <v>1.5552718586920301E-2</v>
      </c>
      <c r="Q741" s="14">
        <v>4.8853054989206002E-2</v>
      </c>
      <c r="R741" s="14"/>
      <c r="S741" s="14">
        <v>3.2356869938105902E-2</v>
      </c>
      <c r="T741" s="14">
        <v>3.8569036508110201E-2</v>
      </c>
      <c r="U741" s="14">
        <v>5.66705668366436E-2</v>
      </c>
      <c r="V741" s="14">
        <v>5.7346272148501701E-2</v>
      </c>
      <c r="W741" s="14">
        <v>1.14865192093257E-2</v>
      </c>
      <c r="X741" s="14">
        <v>1.6439960964056002E-2</v>
      </c>
      <c r="Y741" s="14">
        <v>3.5073659709954103E-2</v>
      </c>
      <c r="Z741" s="14">
        <v>9.9931519189914095E-3</v>
      </c>
      <c r="AA741" s="14">
        <v>3.7621975650427103E-2</v>
      </c>
      <c r="AB741" s="14">
        <v>5.9376380774189198E-2</v>
      </c>
      <c r="AC741" s="14">
        <v>3.1413733859446499E-2</v>
      </c>
      <c r="AD741" s="14">
        <v>3.2516332127941201E-2</v>
      </c>
      <c r="AE741" s="14"/>
      <c r="AF741" s="14">
        <v>4.3822238808269597E-2</v>
      </c>
      <c r="AG741" s="14">
        <v>2.4815154999253301E-2</v>
      </c>
      <c r="AH741" s="14">
        <v>3.1479725857212398E-2</v>
      </c>
      <c r="AI741" s="14">
        <v>2.1603322528329499E-2</v>
      </c>
      <c r="AJ741" s="14">
        <v>4.2454375753008103E-2</v>
      </c>
      <c r="AK741" s="14"/>
      <c r="AL741" s="14">
        <v>3.8138637949665703E-2</v>
      </c>
      <c r="AM741" s="14">
        <v>1.0839303163793199E-2</v>
      </c>
      <c r="AN741" s="14">
        <v>6.2578402548884401E-2</v>
      </c>
      <c r="AO741" s="14"/>
      <c r="AP741" s="14">
        <v>4.3750177809497401E-2</v>
      </c>
      <c r="AQ741" s="14">
        <v>2.9417797057905301E-2</v>
      </c>
      <c r="AR741" s="14"/>
      <c r="AS741" s="14">
        <v>3.1822330564565397E-2</v>
      </c>
      <c r="AT741" s="14">
        <v>3.8763867164977699E-2</v>
      </c>
      <c r="AU741" s="14"/>
      <c r="AV741" s="14">
        <v>1.7319627413237001E-2</v>
      </c>
      <c r="AW741" s="14">
        <v>4.06720014232754E-2</v>
      </c>
      <c r="AX741" s="14"/>
      <c r="AY741" s="14">
        <v>2.98522011377443E-2</v>
      </c>
      <c r="AZ741" s="14">
        <v>3.7798783900728501E-2</v>
      </c>
      <c r="BA741" s="14"/>
      <c r="BB741" s="14">
        <v>3.2160898826241201E-2</v>
      </c>
      <c r="BC741" s="14">
        <v>4.3982447041044898E-2</v>
      </c>
    </row>
    <row r="742" spans="2:55" x14ac:dyDescent="0.35">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c r="AD742" s="14"/>
      <c r="AE742" s="14"/>
      <c r="AF742" s="14"/>
      <c r="AG742" s="14"/>
      <c r="AH742" s="14"/>
      <c r="AI742" s="14"/>
      <c r="AJ742" s="14"/>
      <c r="AK742" s="14"/>
      <c r="AL742" s="14"/>
      <c r="AM742" s="14"/>
      <c r="AN742" s="14"/>
      <c r="AO742" s="14"/>
      <c r="AP742" s="14"/>
      <c r="AQ742" s="14"/>
      <c r="AR742" s="14"/>
      <c r="AS742" s="14"/>
      <c r="AT742" s="14"/>
      <c r="AU742" s="14"/>
      <c r="AV742" s="14"/>
      <c r="AW742" s="14"/>
      <c r="AX742" s="14"/>
      <c r="AY742" s="14"/>
      <c r="AZ742" s="14"/>
      <c r="BA742" s="14"/>
      <c r="BB742" s="14"/>
      <c r="BC742" s="14"/>
    </row>
    <row r="743" spans="2:55" x14ac:dyDescent="0.35">
      <c r="B743" s="6" t="s">
        <v>352</v>
      </c>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c r="AD743" s="14"/>
      <c r="AE743" s="14"/>
      <c r="AF743" s="14"/>
      <c r="AG743" s="14"/>
      <c r="AH743" s="14"/>
      <c r="AI743" s="14"/>
      <c r="AJ743" s="14"/>
      <c r="AK743" s="14"/>
      <c r="AL743" s="14"/>
      <c r="AM743" s="14"/>
      <c r="AN743" s="14"/>
      <c r="AO743" s="14"/>
      <c r="AP743" s="14"/>
      <c r="AQ743" s="14"/>
      <c r="AR743" s="14"/>
      <c r="AS743" s="14"/>
      <c r="AT743" s="14"/>
      <c r="AU743" s="14"/>
      <c r="AV743" s="14"/>
      <c r="AW743" s="14"/>
      <c r="AX743" s="14"/>
      <c r="AY743" s="14"/>
      <c r="AZ743" s="14"/>
      <c r="BA743" s="14"/>
      <c r="BB743" s="14"/>
      <c r="BC743" s="14"/>
    </row>
    <row r="744" spans="2:55" x14ac:dyDescent="0.35">
      <c r="B744" s="21" t="s">
        <v>82</v>
      </c>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c r="AD744" s="14"/>
      <c r="AE744" s="14"/>
      <c r="AF744" s="14"/>
      <c r="AG744" s="14"/>
      <c r="AH744" s="14"/>
      <c r="AI744" s="14"/>
      <c r="AJ744" s="14"/>
      <c r="AK744" s="14"/>
      <c r="AL744" s="14"/>
      <c r="AM744" s="14"/>
      <c r="AN744" s="14"/>
      <c r="AO744" s="14"/>
      <c r="AP744" s="14"/>
      <c r="AQ744" s="14"/>
      <c r="AR744" s="14"/>
      <c r="AS744" s="14"/>
      <c r="AT744" s="14"/>
      <c r="AU744" s="14"/>
      <c r="AV744" s="14"/>
      <c r="AW744" s="14"/>
      <c r="AX744" s="14"/>
      <c r="AY744" s="14"/>
      <c r="AZ744" s="14"/>
      <c r="BA744" s="14"/>
      <c r="BB744" s="14"/>
      <c r="BC744" s="14"/>
    </row>
    <row r="745" spans="2:55" x14ac:dyDescent="0.35">
      <c r="B745" t="s">
        <v>157</v>
      </c>
      <c r="C745" s="14">
        <v>0.28997836764179402</v>
      </c>
      <c r="D745" s="14">
        <v>0.26195984658236998</v>
      </c>
      <c r="E745" s="14">
        <v>0.31626521016648701</v>
      </c>
      <c r="F745" s="14"/>
      <c r="G745" s="14">
        <v>0.357720693573992</v>
      </c>
      <c r="H745" s="14">
        <v>0.39585773710597499</v>
      </c>
      <c r="I745" s="14">
        <v>0.308017018724901</v>
      </c>
      <c r="J745" s="14">
        <v>0.29535389299123399</v>
      </c>
      <c r="K745" s="14">
        <v>0.25540208775449702</v>
      </c>
      <c r="L745" s="14">
        <v>0.162619168037032</v>
      </c>
      <c r="M745" s="14"/>
      <c r="N745" s="14">
        <v>0.28414266742085498</v>
      </c>
      <c r="O745" s="14">
        <v>0.24876804738799799</v>
      </c>
      <c r="P745" s="14">
        <v>0.32521596565248201</v>
      </c>
      <c r="Q745" s="14">
        <v>0.30833743964275401</v>
      </c>
      <c r="R745" s="14"/>
      <c r="S745" s="14">
        <v>0.340643554916709</v>
      </c>
      <c r="T745" s="14">
        <v>0.29218444583950698</v>
      </c>
      <c r="U745" s="14">
        <v>0.224018299252461</v>
      </c>
      <c r="V745" s="14">
        <v>0.24940825616000301</v>
      </c>
      <c r="W745" s="14">
        <v>0.24679440103063399</v>
      </c>
      <c r="X745" s="14">
        <v>0.36420280181537401</v>
      </c>
      <c r="Y745" s="14">
        <v>0.228202704807415</v>
      </c>
      <c r="Z745" s="14">
        <v>0.27103208537304202</v>
      </c>
      <c r="AA745" s="14">
        <v>0.33910282709098899</v>
      </c>
      <c r="AB745" s="14">
        <v>0.29328956420743901</v>
      </c>
      <c r="AC745" s="14">
        <v>0.28405732137776901</v>
      </c>
      <c r="AD745" s="14">
        <v>0.22989369641025501</v>
      </c>
      <c r="AE745" s="14"/>
      <c r="AF745" s="14">
        <v>0.242689068885758</v>
      </c>
      <c r="AG745" s="14">
        <v>0.361930883174232</v>
      </c>
      <c r="AH745" s="14">
        <v>0.26413039070834299</v>
      </c>
      <c r="AI745" s="14">
        <v>0.223882399325189</v>
      </c>
      <c r="AJ745" s="14">
        <v>0.30330883630911498</v>
      </c>
      <c r="AK745" s="14"/>
      <c r="AL745" s="14">
        <v>0.27132295446640597</v>
      </c>
      <c r="AM745" s="14">
        <v>0.45153107718316099</v>
      </c>
      <c r="AN745" s="14">
        <v>0.27211381716521299</v>
      </c>
      <c r="AO745" s="14"/>
      <c r="AP745" s="14">
        <v>0.251092140542029</v>
      </c>
      <c r="AQ745" s="14">
        <v>0.32156105230300902</v>
      </c>
      <c r="AR745" s="14"/>
      <c r="AS745" s="14">
        <v>0.28821819035122898</v>
      </c>
      <c r="AT745" s="14">
        <v>0.29481378234551098</v>
      </c>
      <c r="AU745" s="14"/>
      <c r="AV745" s="14">
        <v>0.34180346223048202</v>
      </c>
      <c r="AW745" s="14">
        <v>0.27334220518114499</v>
      </c>
      <c r="AX745" s="14"/>
      <c r="AY745" s="14">
        <v>0.291136522070849</v>
      </c>
      <c r="AZ745" s="14">
        <v>0.320234321341404</v>
      </c>
      <c r="BA745" s="14"/>
      <c r="BB745" s="14">
        <v>0.26698416287413701</v>
      </c>
      <c r="BC745" s="14">
        <v>0.43097076528238198</v>
      </c>
    </row>
    <row r="746" spans="2:55" x14ac:dyDescent="0.35">
      <c r="B746" t="s">
        <v>158</v>
      </c>
      <c r="C746" s="14">
        <v>0.39596240874709798</v>
      </c>
      <c r="D746" s="14">
        <v>0.38385142685062401</v>
      </c>
      <c r="E746" s="14">
        <v>0.40793662567375699</v>
      </c>
      <c r="F746" s="14"/>
      <c r="G746" s="14">
        <v>0.41590286540501298</v>
      </c>
      <c r="H746" s="14">
        <v>0.426059114826005</v>
      </c>
      <c r="I746" s="14">
        <v>0.47081075904104902</v>
      </c>
      <c r="J746" s="14">
        <v>0.40804616534891303</v>
      </c>
      <c r="K746" s="14">
        <v>0.35368768722838001</v>
      </c>
      <c r="L746" s="14">
        <v>0.31577524233015503</v>
      </c>
      <c r="M746" s="14"/>
      <c r="N746" s="14">
        <v>0.36951919138398998</v>
      </c>
      <c r="O746" s="14">
        <v>0.382291902208371</v>
      </c>
      <c r="P746" s="14">
        <v>0.39880414122037999</v>
      </c>
      <c r="Q746" s="14">
        <v>0.43552341884000501</v>
      </c>
      <c r="R746" s="14"/>
      <c r="S746" s="14">
        <v>0.43229665209575702</v>
      </c>
      <c r="T746" s="14">
        <v>0.35933039660550098</v>
      </c>
      <c r="U746" s="14">
        <v>0.38612160137595802</v>
      </c>
      <c r="V746" s="14">
        <v>0.40597406654057899</v>
      </c>
      <c r="W746" s="14">
        <v>0.37389058725859298</v>
      </c>
      <c r="X746" s="14">
        <v>0.33944183331196498</v>
      </c>
      <c r="Y746" s="14">
        <v>0.45097275453760799</v>
      </c>
      <c r="Z746" s="14">
        <v>0.44185581671644403</v>
      </c>
      <c r="AA746" s="14">
        <v>0.396642749165943</v>
      </c>
      <c r="AB746" s="14">
        <v>0.366422425320031</v>
      </c>
      <c r="AC746" s="14">
        <v>0.382744503682237</v>
      </c>
      <c r="AD746" s="14">
        <v>0.50123642759846199</v>
      </c>
      <c r="AE746" s="14"/>
      <c r="AF746" s="14">
        <v>0.37490140907566699</v>
      </c>
      <c r="AG746" s="14">
        <v>0.40683555783423497</v>
      </c>
      <c r="AH746" s="14">
        <v>0.350924856587088</v>
      </c>
      <c r="AI746" s="14">
        <v>0.39104903823064002</v>
      </c>
      <c r="AJ746" s="14">
        <v>0.47459534963760502</v>
      </c>
      <c r="AK746" s="14"/>
      <c r="AL746" s="14">
        <v>0.40504130535390498</v>
      </c>
      <c r="AM746" s="14">
        <v>0.361499824207132</v>
      </c>
      <c r="AN746" s="14">
        <v>0.32651996310563802</v>
      </c>
      <c r="AO746" s="14"/>
      <c r="AP746" s="14">
        <v>0.39535818688362701</v>
      </c>
      <c r="AQ746" s="14">
        <v>0.39741031697999901</v>
      </c>
      <c r="AR746" s="14"/>
      <c r="AS746" s="14">
        <v>0.40515674056288098</v>
      </c>
      <c r="AT746" s="14">
        <v>0.37821910172728102</v>
      </c>
      <c r="AU746" s="14"/>
      <c r="AV746" s="14">
        <v>0.41212217584730498</v>
      </c>
      <c r="AW746" s="14">
        <v>0.38931002958643002</v>
      </c>
      <c r="AX746" s="14"/>
      <c r="AY746" s="14">
        <v>0.39828493760263101</v>
      </c>
      <c r="AZ746" s="14">
        <v>0.37583393533732401</v>
      </c>
      <c r="BA746" s="14"/>
      <c r="BB746" s="14">
        <v>0.39629072717034303</v>
      </c>
      <c r="BC746" s="14">
        <v>0.35102807621453502</v>
      </c>
    </row>
    <row r="747" spans="2:55" x14ac:dyDescent="0.35">
      <c r="B747" t="s">
        <v>159</v>
      </c>
      <c r="C747" s="14">
        <v>0.18851482285464</v>
      </c>
      <c r="D747" s="14">
        <v>0.21476379951956601</v>
      </c>
      <c r="E747" s="14">
        <v>0.16343822941938399</v>
      </c>
      <c r="F747" s="14"/>
      <c r="G747" s="14">
        <v>0.17714754632056601</v>
      </c>
      <c r="H747" s="14">
        <v>0.12595300808402399</v>
      </c>
      <c r="I747" s="14">
        <v>0.14514585944213401</v>
      </c>
      <c r="J747" s="14">
        <v>0.183652785599355</v>
      </c>
      <c r="K747" s="14">
        <v>0.211366997893248</v>
      </c>
      <c r="L747" s="14">
        <v>0.27115205790281399</v>
      </c>
      <c r="M747" s="14"/>
      <c r="N747" s="14">
        <v>0.20614865739539601</v>
      </c>
      <c r="O747" s="14">
        <v>0.22418374368399599</v>
      </c>
      <c r="P747" s="14">
        <v>0.17899224602490901</v>
      </c>
      <c r="Q747" s="14">
        <v>0.142258402379045</v>
      </c>
      <c r="R747" s="14"/>
      <c r="S747" s="14">
        <v>0.14815820341414801</v>
      </c>
      <c r="T747" s="14">
        <v>0.201867181082034</v>
      </c>
      <c r="U747" s="14">
        <v>0.23200693929755301</v>
      </c>
      <c r="V747" s="14">
        <v>0.218110517689488</v>
      </c>
      <c r="W747" s="14">
        <v>0.228479504951727</v>
      </c>
      <c r="X747" s="14">
        <v>0.17303417479062499</v>
      </c>
      <c r="Y747" s="14">
        <v>0.18554591090064501</v>
      </c>
      <c r="Z747" s="14">
        <v>0.118160258489464</v>
      </c>
      <c r="AA747" s="14">
        <v>0.16667572272362799</v>
      </c>
      <c r="AB747" s="14">
        <v>0.19518334828755399</v>
      </c>
      <c r="AC747" s="14">
        <v>0.21728077590658601</v>
      </c>
      <c r="AD747" s="14">
        <v>0.181906881095585</v>
      </c>
      <c r="AE747" s="14"/>
      <c r="AF747" s="14">
        <v>0.21970483703788901</v>
      </c>
      <c r="AG747" s="14">
        <v>0.14509392169490701</v>
      </c>
      <c r="AH747" s="14">
        <v>0.23754879161366599</v>
      </c>
      <c r="AI747" s="14">
        <v>0.18887158866655401</v>
      </c>
      <c r="AJ747" s="14">
        <v>0.17743731913591801</v>
      </c>
      <c r="AK747" s="14"/>
      <c r="AL747" s="14">
        <v>0.197757586452048</v>
      </c>
      <c r="AM747" s="14">
        <v>0.13100734828910501</v>
      </c>
      <c r="AN747" s="14">
        <v>0.15749468457974899</v>
      </c>
      <c r="AO747" s="14"/>
      <c r="AP747" s="14">
        <v>0.208331653193012</v>
      </c>
      <c r="AQ747" s="14">
        <v>0.17260477754341899</v>
      </c>
      <c r="AR747" s="14"/>
      <c r="AS747" s="14">
        <v>0.19415563894523399</v>
      </c>
      <c r="AT747" s="14">
        <v>0.18365136567399901</v>
      </c>
      <c r="AU747" s="14"/>
      <c r="AV747" s="14">
        <v>0.165757317023182</v>
      </c>
      <c r="AW747" s="14">
        <v>0.19555162959248701</v>
      </c>
      <c r="AX747" s="14"/>
      <c r="AY747" s="14">
        <v>0.182516508543907</v>
      </c>
      <c r="AZ747" s="14">
        <v>0.18394916465345401</v>
      </c>
      <c r="BA747" s="14"/>
      <c r="BB747" s="14">
        <v>0.201982301145441</v>
      </c>
      <c r="BC747" s="14">
        <v>0.14289027006680499</v>
      </c>
    </row>
    <row r="748" spans="2:55" x14ac:dyDescent="0.35">
      <c r="B748" t="s">
        <v>160</v>
      </c>
      <c r="C748" s="14">
        <v>0.103398053768815</v>
      </c>
      <c r="D748" s="14">
        <v>0.122314663320228</v>
      </c>
      <c r="E748" s="14">
        <v>8.5230809551692502E-2</v>
      </c>
      <c r="F748" s="14"/>
      <c r="G748" s="14">
        <v>3.3170707903535601E-2</v>
      </c>
      <c r="H748" s="14">
        <v>4.6788854281990498E-2</v>
      </c>
      <c r="I748" s="14">
        <v>5.8280071484097203E-2</v>
      </c>
      <c r="J748" s="14">
        <v>9.0108490657255597E-2</v>
      </c>
      <c r="K748" s="14">
        <v>0.14282516280862101</v>
      </c>
      <c r="L748" s="14">
        <v>0.21728095226174199</v>
      </c>
      <c r="M748" s="14"/>
      <c r="N748" s="14">
        <v>0.122400873729968</v>
      </c>
      <c r="O748" s="14">
        <v>0.11523928202431701</v>
      </c>
      <c r="P748" s="14">
        <v>8.7261963360981007E-2</v>
      </c>
      <c r="Q748" s="14">
        <v>8.360336780034E-2</v>
      </c>
      <c r="R748" s="14"/>
      <c r="S748" s="14">
        <v>5.69505885494919E-2</v>
      </c>
      <c r="T748" s="14">
        <v>0.114974475693193</v>
      </c>
      <c r="U748" s="14">
        <v>0.12513326339146999</v>
      </c>
      <c r="V748" s="14">
        <v>0.101718933984991</v>
      </c>
      <c r="W748" s="14">
        <v>0.12536021680833601</v>
      </c>
      <c r="X748" s="14">
        <v>0.10798107594266899</v>
      </c>
      <c r="Y748" s="14">
        <v>0.118633166075042</v>
      </c>
      <c r="Z748" s="14">
        <v>0.15879781782847299</v>
      </c>
      <c r="AA748" s="14">
        <v>7.86711648401546E-2</v>
      </c>
      <c r="AB748" s="14">
        <v>0.115346970152478</v>
      </c>
      <c r="AC748" s="14">
        <v>0.106663550755598</v>
      </c>
      <c r="AD748" s="14">
        <v>8.6962994895697601E-2</v>
      </c>
      <c r="AE748" s="14"/>
      <c r="AF748" s="14">
        <v>0.13946768080435601</v>
      </c>
      <c r="AG748" s="14">
        <v>6.8995468121770806E-2</v>
      </c>
      <c r="AH748" s="14">
        <v>0.12816495718832299</v>
      </c>
      <c r="AI748" s="14">
        <v>0.18197275495909099</v>
      </c>
      <c r="AJ748" s="14">
        <v>3.64843812814203E-2</v>
      </c>
      <c r="AK748" s="14"/>
      <c r="AL748" s="14">
        <v>0.104182198294704</v>
      </c>
      <c r="AM748" s="14">
        <v>4.7629488397488401E-2</v>
      </c>
      <c r="AN748" s="14">
        <v>0.19081210020647901</v>
      </c>
      <c r="AO748" s="14"/>
      <c r="AP748" s="14">
        <v>0.119803679743808</v>
      </c>
      <c r="AQ748" s="14">
        <v>9.1096439694334397E-2</v>
      </c>
      <c r="AR748" s="14"/>
      <c r="AS748" s="14">
        <v>9.5585210668598E-2</v>
      </c>
      <c r="AT748" s="14">
        <v>0.115049330840315</v>
      </c>
      <c r="AU748" s="14"/>
      <c r="AV748" s="14">
        <v>6.6567944294731798E-2</v>
      </c>
      <c r="AW748" s="14">
        <v>0.116718484629091</v>
      </c>
      <c r="AX748" s="14"/>
      <c r="AY748" s="14">
        <v>0.108521881034674</v>
      </c>
      <c r="AZ748" s="14">
        <v>9.9525854953715007E-2</v>
      </c>
      <c r="BA748" s="14"/>
      <c r="BB748" s="14">
        <v>0.114020746522046</v>
      </c>
      <c r="BC748" s="14">
        <v>5.5122970580951502E-2</v>
      </c>
    </row>
    <row r="749" spans="2:55" x14ac:dyDescent="0.35">
      <c r="B749" t="s">
        <v>205</v>
      </c>
      <c r="C749" s="14">
        <v>2.2146346987653401E-2</v>
      </c>
      <c r="D749" s="14">
        <v>1.7110263727211899E-2</v>
      </c>
      <c r="E749" s="14">
        <v>2.7129125188679801E-2</v>
      </c>
      <c r="F749" s="14"/>
      <c r="G749" s="14">
        <v>1.60581867968933E-2</v>
      </c>
      <c r="H749" s="14">
        <v>5.3412857020060404E-3</v>
      </c>
      <c r="I749" s="14">
        <v>1.7746291307819299E-2</v>
      </c>
      <c r="J749" s="14">
        <v>2.2838665403242E-2</v>
      </c>
      <c r="K749" s="14">
        <v>3.6718064315253998E-2</v>
      </c>
      <c r="L749" s="14">
        <v>3.3172579468256302E-2</v>
      </c>
      <c r="M749" s="14"/>
      <c r="N749" s="14">
        <v>1.7788610069792099E-2</v>
      </c>
      <c r="O749" s="14">
        <v>2.9517024695317501E-2</v>
      </c>
      <c r="P749" s="14">
        <v>9.7256837412484799E-3</v>
      </c>
      <c r="Q749" s="14">
        <v>3.0277371337856102E-2</v>
      </c>
      <c r="R749" s="14"/>
      <c r="S749" s="14">
        <v>2.1951001023893701E-2</v>
      </c>
      <c r="T749" s="14">
        <v>3.1643500779765597E-2</v>
      </c>
      <c r="U749" s="14">
        <v>3.2719896682558203E-2</v>
      </c>
      <c r="V749" s="14">
        <v>2.4788225624939399E-2</v>
      </c>
      <c r="W749" s="14">
        <v>2.54752899507096E-2</v>
      </c>
      <c r="X749" s="14">
        <v>1.53401141393663E-2</v>
      </c>
      <c r="Y749" s="14">
        <v>1.6645463679290599E-2</v>
      </c>
      <c r="Z749" s="14">
        <v>1.0154021592577001E-2</v>
      </c>
      <c r="AA749" s="14">
        <v>1.8907536179284999E-2</v>
      </c>
      <c r="AB749" s="14">
        <v>2.97576920324986E-2</v>
      </c>
      <c r="AC749" s="14">
        <v>9.2538482778097494E-3</v>
      </c>
      <c r="AD749" s="14">
        <v>0</v>
      </c>
      <c r="AE749" s="14"/>
      <c r="AF749" s="14">
        <v>2.3237004196329201E-2</v>
      </c>
      <c r="AG749" s="14">
        <v>1.7144169174855301E-2</v>
      </c>
      <c r="AH749" s="14">
        <v>1.9231003902580202E-2</v>
      </c>
      <c r="AI749" s="14">
        <v>1.4224218818525499E-2</v>
      </c>
      <c r="AJ749" s="14">
        <v>8.17411363594088E-3</v>
      </c>
      <c r="AK749" s="14"/>
      <c r="AL749" s="14">
        <v>2.1695955432938101E-2</v>
      </c>
      <c r="AM749" s="14">
        <v>8.3322619231122903E-3</v>
      </c>
      <c r="AN749" s="14">
        <v>5.30594349429208E-2</v>
      </c>
      <c r="AO749" s="14"/>
      <c r="AP749" s="14">
        <v>2.5414339637524399E-2</v>
      </c>
      <c r="AQ749" s="14">
        <v>1.7327413479238201E-2</v>
      </c>
      <c r="AR749" s="14"/>
      <c r="AS749" s="14">
        <v>1.6884219472057E-2</v>
      </c>
      <c r="AT749" s="14">
        <v>2.8266419412893699E-2</v>
      </c>
      <c r="AU749" s="14"/>
      <c r="AV749" s="14">
        <v>1.3749100604299199E-2</v>
      </c>
      <c r="AW749" s="14">
        <v>2.50776510108476E-2</v>
      </c>
      <c r="AX749" s="14"/>
      <c r="AY749" s="14">
        <v>1.9540150747938301E-2</v>
      </c>
      <c r="AZ749" s="14">
        <v>2.04567237141033E-2</v>
      </c>
      <c r="BA749" s="14"/>
      <c r="BB749" s="14">
        <v>2.0722062288031799E-2</v>
      </c>
      <c r="BC749" s="14">
        <v>1.9987917855327199E-2</v>
      </c>
    </row>
    <row r="750" spans="2:55" x14ac:dyDescent="0.35">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c r="AD750" s="14"/>
      <c r="AE750" s="14"/>
      <c r="AF750" s="14"/>
      <c r="AG750" s="14"/>
      <c r="AH750" s="14"/>
      <c r="AI750" s="14"/>
      <c r="AJ750" s="14"/>
      <c r="AK750" s="14"/>
      <c r="AL750" s="14"/>
      <c r="AM750" s="14"/>
      <c r="AN750" s="14"/>
      <c r="AO750" s="14"/>
      <c r="AP750" s="14"/>
      <c r="AQ750" s="14"/>
      <c r="AR750" s="14"/>
      <c r="AS750" s="14"/>
      <c r="AT750" s="14"/>
      <c r="AU750" s="14"/>
      <c r="AV750" s="14"/>
      <c r="AW750" s="14"/>
      <c r="AX750" s="14"/>
      <c r="AY750" s="14"/>
      <c r="AZ750" s="14"/>
      <c r="BA750" s="14"/>
      <c r="BB750" s="14"/>
      <c r="BC750" s="14"/>
    </row>
    <row r="751" spans="2:55" x14ac:dyDescent="0.35">
      <c r="B751" s="6" t="s">
        <v>353</v>
      </c>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c r="AD751" s="14"/>
      <c r="AE751" s="14"/>
      <c r="AF751" s="14"/>
      <c r="AG751" s="14"/>
      <c r="AH751" s="14"/>
      <c r="AI751" s="14"/>
      <c r="AJ751" s="14"/>
      <c r="AK751" s="14"/>
      <c r="AL751" s="14"/>
      <c r="AM751" s="14"/>
      <c r="AN751" s="14"/>
      <c r="AO751" s="14"/>
      <c r="AP751" s="14"/>
      <c r="AQ751" s="14"/>
      <c r="AR751" s="14"/>
      <c r="AS751" s="14"/>
      <c r="AT751" s="14"/>
      <c r="AU751" s="14"/>
      <c r="AV751" s="14"/>
      <c r="AW751" s="14"/>
      <c r="AX751" s="14"/>
      <c r="AY751" s="14"/>
      <c r="AZ751" s="14"/>
      <c r="BA751" s="14"/>
      <c r="BB751" s="14"/>
      <c r="BC751" s="14"/>
    </row>
    <row r="752" spans="2:55" x14ac:dyDescent="0.35">
      <c r="B752" s="21" t="s">
        <v>82</v>
      </c>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c r="AD752" s="14"/>
      <c r="AE752" s="14"/>
      <c r="AF752" s="14"/>
      <c r="AG752" s="14"/>
      <c r="AH752" s="14"/>
      <c r="AI752" s="14"/>
      <c r="AJ752" s="14"/>
      <c r="AK752" s="14"/>
      <c r="AL752" s="14"/>
      <c r="AM752" s="14"/>
      <c r="AN752" s="14"/>
      <c r="AO752" s="14"/>
      <c r="AP752" s="14"/>
      <c r="AQ752" s="14"/>
      <c r="AR752" s="14"/>
      <c r="AS752" s="14"/>
      <c r="AT752" s="14"/>
      <c r="AU752" s="14"/>
      <c r="AV752" s="14"/>
      <c r="AW752" s="14"/>
      <c r="AX752" s="14"/>
      <c r="AY752" s="14"/>
      <c r="AZ752" s="14"/>
      <c r="BA752" s="14"/>
      <c r="BB752" s="14"/>
      <c r="BC752" s="14"/>
    </row>
    <row r="753" spans="2:55" x14ac:dyDescent="0.35">
      <c r="B753" t="s">
        <v>157</v>
      </c>
      <c r="C753" s="14">
        <v>0.199169137518762</v>
      </c>
      <c r="D753" s="14">
        <v>0.17850838793964799</v>
      </c>
      <c r="E753" s="14">
        <v>0.218990707457314</v>
      </c>
      <c r="F753" s="14"/>
      <c r="G753" s="14">
        <v>0.24256481369716201</v>
      </c>
      <c r="H753" s="14">
        <v>0.28064358795995398</v>
      </c>
      <c r="I753" s="14">
        <v>0.20876733145975901</v>
      </c>
      <c r="J753" s="14">
        <v>0.143170260145423</v>
      </c>
      <c r="K753" s="14">
        <v>0.18519318669003301</v>
      </c>
      <c r="L753" s="14">
        <v>0.150876047225491</v>
      </c>
      <c r="M753" s="14"/>
      <c r="N753" s="14">
        <v>0.22268147372955999</v>
      </c>
      <c r="O753" s="14">
        <v>0.14017812690074899</v>
      </c>
      <c r="P753" s="14">
        <v>0.23751309578913199</v>
      </c>
      <c r="Q753" s="14">
        <v>0.20088222368032099</v>
      </c>
      <c r="R753" s="14"/>
      <c r="S753" s="14">
        <v>0.25324217503688401</v>
      </c>
      <c r="T753" s="14">
        <v>0.19793571731061199</v>
      </c>
      <c r="U753" s="14">
        <v>0.16682544823136999</v>
      </c>
      <c r="V753" s="14">
        <v>0.215023055030368</v>
      </c>
      <c r="W753" s="14">
        <v>0.193535655553109</v>
      </c>
      <c r="X753" s="14">
        <v>0.23422043280962099</v>
      </c>
      <c r="Y753" s="14">
        <v>0.15948926063526001</v>
      </c>
      <c r="Z753" s="14">
        <v>0.18521664911529201</v>
      </c>
      <c r="AA753" s="14">
        <v>0.19214295419661201</v>
      </c>
      <c r="AB753" s="14">
        <v>0.17267966049417499</v>
      </c>
      <c r="AC753" s="14">
        <v>0.153060998540682</v>
      </c>
      <c r="AD753" s="14">
        <v>0.20570780694900001</v>
      </c>
      <c r="AE753" s="14"/>
      <c r="AF753" s="14">
        <v>0.17762948067112599</v>
      </c>
      <c r="AG753" s="14">
        <v>0.23979113065848601</v>
      </c>
      <c r="AH753" s="14">
        <v>0.15512651987088399</v>
      </c>
      <c r="AI753" s="14">
        <v>0.18359368189179701</v>
      </c>
      <c r="AJ753" s="14">
        <v>0.21371292905421199</v>
      </c>
      <c r="AK753" s="14"/>
      <c r="AL753" s="14">
        <v>0.182825609983858</v>
      </c>
      <c r="AM753" s="14">
        <v>0.35039630264639399</v>
      </c>
      <c r="AN753" s="14">
        <v>0.16636385583785801</v>
      </c>
      <c r="AO753" s="14"/>
      <c r="AP753" s="14">
        <v>0.174535604704911</v>
      </c>
      <c r="AQ753" s="14">
        <v>0.22080641337510601</v>
      </c>
      <c r="AR753" s="14"/>
      <c r="AS753" s="14">
        <v>0.18922378841026199</v>
      </c>
      <c r="AT753" s="14">
        <v>0.21249601196197401</v>
      </c>
      <c r="AU753" s="14"/>
      <c r="AV753" s="14">
        <v>0.28014424949623801</v>
      </c>
      <c r="AW753" s="14">
        <v>0.173704704954944</v>
      </c>
      <c r="AX753" s="14"/>
      <c r="AY753" s="14">
        <v>0.20144834887104501</v>
      </c>
      <c r="AZ753" s="14">
        <v>0.256586302588934</v>
      </c>
      <c r="BA753" s="14"/>
      <c r="BB753" s="14">
        <v>0.20188505835225901</v>
      </c>
      <c r="BC753" s="14">
        <v>0.25782196482403802</v>
      </c>
    </row>
    <row r="754" spans="2:55" x14ac:dyDescent="0.35">
      <c r="B754" t="s">
        <v>158</v>
      </c>
      <c r="C754" s="14">
        <v>0.39951914285923501</v>
      </c>
      <c r="D754" s="14">
        <v>0.38631194199285401</v>
      </c>
      <c r="E754" s="14">
        <v>0.41260479439137598</v>
      </c>
      <c r="F754" s="14"/>
      <c r="G754" s="14">
        <v>0.429219543229999</v>
      </c>
      <c r="H754" s="14">
        <v>0.44049532630973498</v>
      </c>
      <c r="I754" s="14">
        <v>0.42504221694488398</v>
      </c>
      <c r="J754" s="14">
        <v>0.43080375520174902</v>
      </c>
      <c r="K754" s="14">
        <v>0.36815749580023199</v>
      </c>
      <c r="L754" s="14">
        <v>0.32114676809522702</v>
      </c>
      <c r="M754" s="14"/>
      <c r="N754" s="14">
        <v>0.368639269876746</v>
      </c>
      <c r="O754" s="14">
        <v>0.42645731395492298</v>
      </c>
      <c r="P754" s="14">
        <v>0.42846573049118902</v>
      </c>
      <c r="Q754" s="14">
        <v>0.38258632453828001</v>
      </c>
      <c r="R754" s="14"/>
      <c r="S754" s="14">
        <v>0.40691500636869099</v>
      </c>
      <c r="T754" s="14">
        <v>0.38488322673085601</v>
      </c>
      <c r="U754" s="14">
        <v>0.375477704809208</v>
      </c>
      <c r="V754" s="14">
        <v>0.33092961341611998</v>
      </c>
      <c r="W754" s="14">
        <v>0.42104763688290298</v>
      </c>
      <c r="X754" s="14">
        <v>0.41791875827173802</v>
      </c>
      <c r="Y754" s="14">
        <v>0.39760057960807899</v>
      </c>
      <c r="Z754" s="14">
        <v>0.48504776401393401</v>
      </c>
      <c r="AA754" s="14">
        <v>0.45473509322245897</v>
      </c>
      <c r="AB754" s="14">
        <v>0.38857687363558802</v>
      </c>
      <c r="AC754" s="14">
        <v>0.36445479137320103</v>
      </c>
      <c r="AD754" s="14">
        <v>0.37197008323602898</v>
      </c>
      <c r="AE754" s="14"/>
      <c r="AF754" s="14">
        <v>0.40584906500957402</v>
      </c>
      <c r="AG754" s="14">
        <v>0.40985494257654698</v>
      </c>
      <c r="AH754" s="14">
        <v>0.392445567184734</v>
      </c>
      <c r="AI754" s="14">
        <v>0.35551111285428699</v>
      </c>
      <c r="AJ754" s="14">
        <v>0.45505711387824499</v>
      </c>
      <c r="AK754" s="14"/>
      <c r="AL754" s="14">
        <v>0.39998119616350603</v>
      </c>
      <c r="AM754" s="14">
        <v>0.439309854320521</v>
      </c>
      <c r="AN754" s="14">
        <v>0.32247471328578697</v>
      </c>
      <c r="AO754" s="14"/>
      <c r="AP754" s="14">
        <v>0.389455463010771</v>
      </c>
      <c r="AQ754" s="14">
        <v>0.40893124456262198</v>
      </c>
      <c r="AR754" s="14"/>
      <c r="AS754" s="14">
        <v>0.41080123903760701</v>
      </c>
      <c r="AT754" s="14">
        <v>0.37394286398930598</v>
      </c>
      <c r="AU754" s="14"/>
      <c r="AV754" s="14">
        <v>0.40399865849531902</v>
      </c>
      <c r="AW754" s="14">
        <v>0.39541189028365697</v>
      </c>
      <c r="AX754" s="14"/>
      <c r="AY754" s="14">
        <v>0.40886872163271698</v>
      </c>
      <c r="AZ754" s="14">
        <v>0.333751471000376</v>
      </c>
      <c r="BA754" s="14"/>
      <c r="BB754" s="14">
        <v>0.40198124724999001</v>
      </c>
      <c r="BC754" s="14">
        <v>0.36414352647822801</v>
      </c>
    </row>
    <row r="755" spans="2:55" x14ac:dyDescent="0.35">
      <c r="B755" t="s">
        <v>159</v>
      </c>
      <c r="C755" s="14">
        <v>0.267338002572449</v>
      </c>
      <c r="D755" s="14">
        <v>0.28519836815698302</v>
      </c>
      <c r="E755" s="14">
        <v>0.25068464653380901</v>
      </c>
      <c r="F755" s="14"/>
      <c r="G755" s="14">
        <v>0.222894389157239</v>
      </c>
      <c r="H755" s="14">
        <v>0.211000336209133</v>
      </c>
      <c r="I755" s="14">
        <v>0.24319927558429399</v>
      </c>
      <c r="J755" s="14">
        <v>0.29087876937340001</v>
      </c>
      <c r="K755" s="14">
        <v>0.30551369359990699</v>
      </c>
      <c r="L755" s="14">
        <v>0.31774562222748498</v>
      </c>
      <c r="M755" s="14"/>
      <c r="N755" s="14">
        <v>0.27636554306273903</v>
      </c>
      <c r="O755" s="14">
        <v>0.25713667750793801</v>
      </c>
      <c r="P755" s="14">
        <v>0.242400228489796</v>
      </c>
      <c r="Q755" s="14">
        <v>0.28641802508417702</v>
      </c>
      <c r="R755" s="14"/>
      <c r="S755" s="14">
        <v>0.224541631366907</v>
      </c>
      <c r="T755" s="14">
        <v>0.26556908766765902</v>
      </c>
      <c r="U755" s="14">
        <v>0.266913000254416</v>
      </c>
      <c r="V755" s="14">
        <v>0.34496190525897702</v>
      </c>
      <c r="W755" s="14">
        <v>0.25549136927419402</v>
      </c>
      <c r="X755" s="14">
        <v>0.20407147120274499</v>
      </c>
      <c r="Y755" s="14">
        <v>0.32619347976235102</v>
      </c>
      <c r="Z755" s="14">
        <v>0.229097266980548</v>
      </c>
      <c r="AA755" s="14">
        <v>0.24899232767549401</v>
      </c>
      <c r="AB755" s="14">
        <v>0.27348643231603798</v>
      </c>
      <c r="AC755" s="14">
        <v>0.33053963001570802</v>
      </c>
      <c r="AD755" s="14">
        <v>0.29785362968159301</v>
      </c>
      <c r="AE755" s="14"/>
      <c r="AF755" s="14">
        <v>0.25238841658053301</v>
      </c>
      <c r="AG755" s="14">
        <v>0.26197979811873201</v>
      </c>
      <c r="AH755" s="14">
        <v>0.26075152309705302</v>
      </c>
      <c r="AI755" s="14">
        <v>0.30282674647121699</v>
      </c>
      <c r="AJ755" s="14">
        <v>0.226695954186973</v>
      </c>
      <c r="AK755" s="14"/>
      <c r="AL755" s="14">
        <v>0.281287296485766</v>
      </c>
      <c r="AM755" s="14">
        <v>0.15467397456978499</v>
      </c>
      <c r="AN755" s="14">
        <v>0.266302535817869</v>
      </c>
      <c r="AO755" s="14"/>
      <c r="AP755" s="14">
        <v>0.28309550026402402</v>
      </c>
      <c r="AQ755" s="14">
        <v>0.25524277127667599</v>
      </c>
      <c r="AR755" s="14"/>
      <c r="AS755" s="14">
        <v>0.26559010495809798</v>
      </c>
      <c r="AT755" s="14">
        <v>0.28259362090315698</v>
      </c>
      <c r="AU755" s="14"/>
      <c r="AV755" s="14">
        <v>0.228745700401358</v>
      </c>
      <c r="AW755" s="14">
        <v>0.28109008811135899</v>
      </c>
      <c r="AX755" s="14"/>
      <c r="AY755" s="14">
        <v>0.26355450661073798</v>
      </c>
      <c r="AZ755" s="14">
        <v>0.28920584884815298</v>
      </c>
      <c r="BA755" s="14"/>
      <c r="BB755" s="14">
        <v>0.25823844971906701</v>
      </c>
      <c r="BC755" s="14">
        <v>0.25982269155481402</v>
      </c>
    </row>
    <row r="756" spans="2:55" x14ac:dyDescent="0.35">
      <c r="B756" t="s">
        <v>160</v>
      </c>
      <c r="C756" s="14">
        <v>0.103991728268606</v>
      </c>
      <c r="D756" s="14">
        <v>0.118548774767486</v>
      </c>
      <c r="E756" s="14">
        <v>8.9066033738028197E-2</v>
      </c>
      <c r="F756" s="14"/>
      <c r="G756" s="14">
        <v>5.2019556456602098E-2</v>
      </c>
      <c r="H756" s="14">
        <v>5.36716773643688E-2</v>
      </c>
      <c r="I756" s="14">
        <v>9.1247051458496098E-2</v>
      </c>
      <c r="J756" s="14">
        <v>0.108333586448336</v>
      </c>
      <c r="K756" s="14">
        <v>0.107171277962127</v>
      </c>
      <c r="L756" s="14">
        <v>0.184284600840567</v>
      </c>
      <c r="M756" s="14"/>
      <c r="N756" s="14">
        <v>0.11480044955916401</v>
      </c>
      <c r="O756" s="14">
        <v>0.141534683074162</v>
      </c>
      <c r="P756" s="14">
        <v>7.8682259833058404E-2</v>
      </c>
      <c r="Q756" s="14">
        <v>7.6354851404806107E-2</v>
      </c>
      <c r="R756" s="14"/>
      <c r="S756" s="14">
        <v>8.5667836709246103E-2</v>
      </c>
      <c r="T756" s="14">
        <v>0.11495605811776299</v>
      </c>
      <c r="U756" s="14">
        <v>0.15570717505900999</v>
      </c>
      <c r="V756" s="14">
        <v>7.1881492007465506E-2</v>
      </c>
      <c r="W756" s="14">
        <v>0.120964528677693</v>
      </c>
      <c r="X756" s="14">
        <v>0.116867113461743</v>
      </c>
      <c r="Y756" s="14">
        <v>9.2505523751103505E-2</v>
      </c>
      <c r="Z756" s="14">
        <v>9.0484298297649896E-2</v>
      </c>
      <c r="AA756" s="14">
        <v>8.0418743766595802E-2</v>
      </c>
      <c r="AB756" s="14">
        <v>0.115587296874803</v>
      </c>
      <c r="AC756" s="14">
        <v>0.12247457989423199</v>
      </c>
      <c r="AD756" s="14">
        <v>9.1952148005436996E-2</v>
      </c>
      <c r="AE756" s="14"/>
      <c r="AF756" s="14">
        <v>0.130890667120064</v>
      </c>
      <c r="AG756" s="14">
        <v>6.6658284460303002E-2</v>
      </c>
      <c r="AH756" s="14">
        <v>0.186543148409998</v>
      </c>
      <c r="AI756" s="14">
        <v>0.147377627238993</v>
      </c>
      <c r="AJ756" s="14">
        <v>5.5575786305263601E-2</v>
      </c>
      <c r="AK756" s="14"/>
      <c r="AL756" s="14">
        <v>0.10579461613971</v>
      </c>
      <c r="AM756" s="14">
        <v>4.9408619001650098E-2</v>
      </c>
      <c r="AN756" s="14">
        <v>0.174673583961033</v>
      </c>
      <c r="AO756" s="14"/>
      <c r="AP756" s="14">
        <v>0.118756851773534</v>
      </c>
      <c r="AQ756" s="14">
        <v>9.1334606703548593E-2</v>
      </c>
      <c r="AR756" s="14"/>
      <c r="AS756" s="14">
        <v>0.10174680154240601</v>
      </c>
      <c r="AT756" s="14">
        <v>0.11028248932846101</v>
      </c>
      <c r="AU756" s="14"/>
      <c r="AV756" s="14">
        <v>7.7067650478592098E-2</v>
      </c>
      <c r="AW756" s="14">
        <v>0.11439404918453901</v>
      </c>
      <c r="AX756" s="14"/>
      <c r="AY756" s="14">
        <v>0.10173174633682</v>
      </c>
      <c r="AZ756" s="14">
        <v>9.7382869821803206E-2</v>
      </c>
      <c r="BA756" s="14"/>
      <c r="BB756" s="14">
        <v>0.11190461912308899</v>
      </c>
      <c r="BC756" s="14">
        <v>7.7780750868487403E-2</v>
      </c>
    </row>
    <row r="757" spans="2:55" x14ac:dyDescent="0.35">
      <c r="B757" t="s">
        <v>205</v>
      </c>
      <c r="C757" s="14">
        <v>2.9981988780947402E-2</v>
      </c>
      <c r="D757" s="14">
        <v>3.1432527143028501E-2</v>
      </c>
      <c r="E757" s="14">
        <v>2.8653817879472999E-2</v>
      </c>
      <c r="F757" s="14"/>
      <c r="G757" s="14">
        <v>5.3301697458997203E-2</v>
      </c>
      <c r="H757" s="14">
        <v>1.41890721568089E-2</v>
      </c>
      <c r="I757" s="14">
        <v>3.1744124552567497E-2</v>
      </c>
      <c r="J757" s="14">
        <v>2.6813628831092399E-2</v>
      </c>
      <c r="K757" s="14">
        <v>3.3964345947700897E-2</v>
      </c>
      <c r="L757" s="14">
        <v>2.5946961611229499E-2</v>
      </c>
      <c r="M757" s="14"/>
      <c r="N757" s="14">
        <v>1.75132637717904E-2</v>
      </c>
      <c r="O757" s="14">
        <v>3.4693198562227502E-2</v>
      </c>
      <c r="P757" s="14">
        <v>1.2938685396825401E-2</v>
      </c>
      <c r="Q757" s="14">
        <v>5.3758575292415497E-2</v>
      </c>
      <c r="R757" s="14"/>
      <c r="S757" s="14">
        <v>2.96333505182719E-2</v>
      </c>
      <c r="T757" s="14">
        <v>3.6655910173109901E-2</v>
      </c>
      <c r="U757" s="14">
        <v>3.5076671645995802E-2</v>
      </c>
      <c r="V757" s="14">
        <v>3.72039342870688E-2</v>
      </c>
      <c r="W757" s="14">
        <v>8.9608096121008406E-3</v>
      </c>
      <c r="X757" s="14">
        <v>2.6922224254151899E-2</v>
      </c>
      <c r="Y757" s="14">
        <v>2.42111562432057E-2</v>
      </c>
      <c r="Z757" s="14">
        <v>1.0154021592577001E-2</v>
      </c>
      <c r="AA757" s="14">
        <v>2.3710881138839301E-2</v>
      </c>
      <c r="AB757" s="14">
        <v>4.9669736679395601E-2</v>
      </c>
      <c r="AC757" s="14">
        <v>2.94700001761771E-2</v>
      </c>
      <c r="AD757" s="14">
        <v>3.2516332127941201E-2</v>
      </c>
      <c r="AE757" s="14"/>
      <c r="AF757" s="14">
        <v>3.32423706187037E-2</v>
      </c>
      <c r="AG757" s="14">
        <v>2.1715844185932701E-2</v>
      </c>
      <c r="AH757" s="14">
        <v>5.1332414373315904E-3</v>
      </c>
      <c r="AI757" s="14">
        <v>1.06908315437065E-2</v>
      </c>
      <c r="AJ757" s="14">
        <v>4.8958216575306003E-2</v>
      </c>
      <c r="AK757" s="14"/>
      <c r="AL757" s="14">
        <v>3.0111281227159802E-2</v>
      </c>
      <c r="AM757" s="14">
        <v>6.2112494616494403E-3</v>
      </c>
      <c r="AN757" s="14">
        <v>7.0185311097453601E-2</v>
      </c>
      <c r="AO757" s="14"/>
      <c r="AP757" s="14">
        <v>3.4156580246759903E-2</v>
      </c>
      <c r="AQ757" s="14">
        <v>2.36849640820475E-2</v>
      </c>
      <c r="AR757" s="14"/>
      <c r="AS757" s="14">
        <v>3.2638066051626301E-2</v>
      </c>
      <c r="AT757" s="14">
        <v>2.0685013817102499E-2</v>
      </c>
      <c r="AU757" s="14"/>
      <c r="AV757" s="14">
        <v>1.00437411284919E-2</v>
      </c>
      <c r="AW757" s="14">
        <v>3.5399267465501497E-2</v>
      </c>
      <c r="AX757" s="14"/>
      <c r="AY757" s="14">
        <v>2.4396676548679198E-2</v>
      </c>
      <c r="AZ757" s="14">
        <v>2.3073507740733201E-2</v>
      </c>
      <c r="BA757" s="14"/>
      <c r="BB757" s="14">
        <v>2.59906255555949E-2</v>
      </c>
      <c r="BC757" s="14">
        <v>4.0431066274432499E-2</v>
      </c>
    </row>
    <row r="758" spans="2:55" x14ac:dyDescent="0.35">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c r="AD758" s="14"/>
      <c r="AE758" s="14"/>
      <c r="AF758" s="14"/>
      <c r="AG758" s="14"/>
      <c r="AH758" s="14"/>
      <c r="AI758" s="14"/>
      <c r="AJ758" s="14"/>
      <c r="AK758" s="14"/>
      <c r="AL758" s="14"/>
      <c r="AM758" s="14"/>
      <c r="AN758" s="14"/>
      <c r="AO758" s="14"/>
      <c r="AP758" s="14"/>
      <c r="AQ758" s="14"/>
      <c r="AR758" s="14"/>
      <c r="AS758" s="14"/>
      <c r="AT758" s="14"/>
      <c r="AU758" s="14"/>
      <c r="AV758" s="14"/>
      <c r="AW758" s="14"/>
      <c r="AX758" s="14"/>
      <c r="AY758" s="14"/>
      <c r="AZ758" s="14"/>
      <c r="BA758" s="14"/>
      <c r="BB758" s="14"/>
      <c r="BC758" s="14"/>
    </row>
    <row r="759" spans="2:55" x14ac:dyDescent="0.35">
      <c r="B759" s="6" t="s">
        <v>354</v>
      </c>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c r="AR759" s="14"/>
      <c r="AS759" s="14"/>
      <c r="AT759" s="14"/>
      <c r="AU759" s="14"/>
      <c r="AV759" s="14"/>
      <c r="AW759" s="14"/>
      <c r="AX759" s="14"/>
      <c r="AY759" s="14"/>
      <c r="AZ759" s="14"/>
      <c r="BA759" s="14"/>
      <c r="BB759" s="14"/>
      <c r="BC759" s="14"/>
    </row>
    <row r="760" spans="2:55" x14ac:dyDescent="0.35">
      <c r="B760" s="21" t="s">
        <v>82</v>
      </c>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c r="AD760" s="14"/>
      <c r="AE760" s="14"/>
      <c r="AF760" s="14"/>
      <c r="AG760" s="14"/>
      <c r="AH760" s="14"/>
      <c r="AI760" s="14"/>
      <c r="AJ760" s="14"/>
      <c r="AK760" s="14"/>
      <c r="AL760" s="14"/>
      <c r="AM760" s="14"/>
      <c r="AN760" s="14"/>
      <c r="AO760" s="14"/>
      <c r="AP760" s="14"/>
      <c r="AQ760" s="14"/>
      <c r="AR760" s="14"/>
      <c r="AS760" s="14"/>
      <c r="AT760" s="14"/>
      <c r="AU760" s="14"/>
      <c r="AV760" s="14"/>
      <c r="AW760" s="14"/>
      <c r="AX760" s="14"/>
      <c r="AY760" s="14"/>
      <c r="AZ760" s="14"/>
      <c r="BA760" s="14"/>
      <c r="BB760" s="14"/>
      <c r="BC760" s="14"/>
    </row>
    <row r="761" spans="2:55" x14ac:dyDescent="0.35">
      <c r="B761" t="s">
        <v>157</v>
      </c>
      <c r="C761" s="14">
        <v>0.15781799929252999</v>
      </c>
      <c r="D761" s="14">
        <v>0.153176898855442</v>
      </c>
      <c r="E761" s="14">
        <v>0.162814385097342</v>
      </c>
      <c r="F761" s="14"/>
      <c r="G761" s="14">
        <v>0.21879551722173801</v>
      </c>
      <c r="H761" s="14">
        <v>0.22660470054887899</v>
      </c>
      <c r="I761" s="14">
        <v>0.19571062407249901</v>
      </c>
      <c r="J761" s="14">
        <v>0.12413950924603399</v>
      </c>
      <c r="K761" s="14">
        <v>0.114670471331085</v>
      </c>
      <c r="L761" s="14">
        <v>8.6670969572957099E-2</v>
      </c>
      <c r="M761" s="14"/>
      <c r="N761" s="14">
        <v>0.167168277461787</v>
      </c>
      <c r="O761" s="14">
        <v>0.121078160449658</v>
      </c>
      <c r="P761" s="14">
        <v>0.189971608740062</v>
      </c>
      <c r="Q761" s="14">
        <v>0.158925576410376</v>
      </c>
      <c r="R761" s="14"/>
      <c r="S761" s="14">
        <v>0.21047947138186601</v>
      </c>
      <c r="T761" s="14">
        <v>0.14801498023234699</v>
      </c>
      <c r="U761" s="14">
        <v>0.112820267050215</v>
      </c>
      <c r="V761" s="14">
        <v>0.14844484846129999</v>
      </c>
      <c r="W761" s="14">
        <v>0.168388983484414</v>
      </c>
      <c r="X761" s="14">
        <v>0.18898199305879099</v>
      </c>
      <c r="Y761" s="14">
        <v>0.13874904128170601</v>
      </c>
      <c r="Z761" s="14">
        <v>0.178115215736351</v>
      </c>
      <c r="AA761" s="14">
        <v>0.167032407487444</v>
      </c>
      <c r="AB761" s="14">
        <v>0.121316047236582</v>
      </c>
      <c r="AC761" s="14">
        <v>0.13388886511730799</v>
      </c>
      <c r="AD761" s="14">
        <v>0.124041093275846</v>
      </c>
      <c r="AE761" s="14"/>
      <c r="AF761" s="14">
        <v>0.13877121032067</v>
      </c>
      <c r="AG761" s="14">
        <v>0.223191334249845</v>
      </c>
      <c r="AH761" s="14">
        <v>0.10777664130782701</v>
      </c>
      <c r="AI761" s="14">
        <v>0.11096951124373999</v>
      </c>
      <c r="AJ761" s="14">
        <v>0.14308284486328901</v>
      </c>
      <c r="AK761" s="14"/>
      <c r="AL761" s="14">
        <v>0.14229404067285101</v>
      </c>
      <c r="AM761" s="14">
        <v>0.28242688954838602</v>
      </c>
      <c r="AN761" s="14">
        <v>0.16033848789440799</v>
      </c>
      <c r="AO761" s="14"/>
      <c r="AP761" s="14">
        <v>0.13657333943764499</v>
      </c>
      <c r="AQ761" s="14">
        <v>0.17232434407500999</v>
      </c>
      <c r="AR761" s="14"/>
      <c r="AS761" s="14">
        <v>0.162301593298844</v>
      </c>
      <c r="AT761" s="14">
        <v>0.14776799069900601</v>
      </c>
      <c r="AU761" s="14"/>
      <c r="AV761" s="14">
        <v>0.233987483595919</v>
      </c>
      <c r="AW761" s="14">
        <v>0.133587039911023</v>
      </c>
      <c r="AX761" s="14"/>
      <c r="AY761" s="14">
        <v>0.162077897205641</v>
      </c>
      <c r="AZ761" s="14">
        <v>0.14453214867988601</v>
      </c>
      <c r="BA761" s="14"/>
      <c r="BB761" s="14">
        <v>0.16024531210425999</v>
      </c>
      <c r="BC761" s="14">
        <v>0.17450234846917301</v>
      </c>
    </row>
    <row r="762" spans="2:55" x14ac:dyDescent="0.35">
      <c r="B762" t="s">
        <v>158</v>
      </c>
      <c r="C762" s="14">
        <v>0.38081473903479501</v>
      </c>
      <c r="D762" s="14">
        <v>0.365950266401049</v>
      </c>
      <c r="E762" s="14">
        <v>0.39452435168824801</v>
      </c>
      <c r="F762" s="14"/>
      <c r="G762" s="14">
        <v>0.44308718405370301</v>
      </c>
      <c r="H762" s="14">
        <v>0.43916537978963199</v>
      </c>
      <c r="I762" s="14">
        <v>0.41872722010189201</v>
      </c>
      <c r="J762" s="14">
        <v>0.40206157241722001</v>
      </c>
      <c r="K762" s="14">
        <v>0.31341622948710701</v>
      </c>
      <c r="L762" s="14">
        <v>0.28892452061285301</v>
      </c>
      <c r="M762" s="14"/>
      <c r="N762" s="14">
        <v>0.36823660566052002</v>
      </c>
      <c r="O762" s="14">
        <v>0.37566058313336897</v>
      </c>
      <c r="P762" s="14">
        <v>0.37430405843437697</v>
      </c>
      <c r="Q762" s="14">
        <v>0.40444030089122401</v>
      </c>
      <c r="R762" s="14"/>
      <c r="S762" s="14">
        <v>0.38661032532117601</v>
      </c>
      <c r="T762" s="14">
        <v>0.34814413446572801</v>
      </c>
      <c r="U762" s="14">
        <v>0.34528907034099898</v>
      </c>
      <c r="V762" s="14">
        <v>0.32988339094768199</v>
      </c>
      <c r="W762" s="14">
        <v>0.39749379193883799</v>
      </c>
      <c r="X762" s="14">
        <v>0.39673726772349099</v>
      </c>
      <c r="Y762" s="14">
        <v>0.355991021611271</v>
      </c>
      <c r="Z762" s="14">
        <v>0.43672584768064598</v>
      </c>
      <c r="AA762" s="14">
        <v>0.43510150631018102</v>
      </c>
      <c r="AB762" s="14">
        <v>0.36031136728867902</v>
      </c>
      <c r="AC762" s="14">
        <v>0.43647036996916799</v>
      </c>
      <c r="AD762" s="14">
        <v>0.41589431463035698</v>
      </c>
      <c r="AE762" s="14"/>
      <c r="AF762" s="14">
        <v>0.34891686133379601</v>
      </c>
      <c r="AG762" s="14">
        <v>0.39341717513467001</v>
      </c>
      <c r="AH762" s="14">
        <v>0.325114795941985</v>
      </c>
      <c r="AI762" s="14">
        <v>0.39022067623085099</v>
      </c>
      <c r="AJ762" s="14">
        <v>0.50518478785871701</v>
      </c>
      <c r="AK762" s="14"/>
      <c r="AL762" s="14">
        <v>0.37921601757074203</v>
      </c>
      <c r="AM762" s="14">
        <v>0.45102870586525701</v>
      </c>
      <c r="AN762" s="14">
        <v>0.27954225557449602</v>
      </c>
      <c r="AO762" s="14"/>
      <c r="AP762" s="14">
        <v>0.38405333438126099</v>
      </c>
      <c r="AQ762" s="14">
        <v>0.38193034682780402</v>
      </c>
      <c r="AR762" s="14"/>
      <c r="AS762" s="14">
        <v>0.391182991029071</v>
      </c>
      <c r="AT762" s="14">
        <v>0.36224047802398401</v>
      </c>
      <c r="AU762" s="14"/>
      <c r="AV762" s="14">
        <v>0.41967741138527598</v>
      </c>
      <c r="AW762" s="14">
        <v>0.36201277369125301</v>
      </c>
      <c r="AX762" s="14"/>
      <c r="AY762" s="14">
        <v>0.39570726794011402</v>
      </c>
      <c r="AZ762" s="14">
        <v>0.31641057818191598</v>
      </c>
      <c r="BA762" s="14"/>
      <c r="BB762" s="14">
        <v>0.38615219322994299</v>
      </c>
      <c r="BC762" s="14">
        <v>0.31853236981230898</v>
      </c>
    </row>
    <row r="763" spans="2:55" x14ac:dyDescent="0.35">
      <c r="B763" t="s">
        <v>159</v>
      </c>
      <c r="C763" s="14">
        <v>0.27726404659966303</v>
      </c>
      <c r="D763" s="14">
        <v>0.28688476985258299</v>
      </c>
      <c r="E763" s="14">
        <v>0.26868569163445</v>
      </c>
      <c r="F763" s="14"/>
      <c r="G763" s="14">
        <v>0.25089903716232098</v>
      </c>
      <c r="H763" s="14">
        <v>0.22518828675779001</v>
      </c>
      <c r="I763" s="14">
        <v>0.24044795424214199</v>
      </c>
      <c r="J763" s="14">
        <v>0.28781417821930999</v>
      </c>
      <c r="K763" s="14">
        <v>0.31907635755682701</v>
      </c>
      <c r="L763" s="14">
        <v>0.33065687301494101</v>
      </c>
      <c r="M763" s="14"/>
      <c r="N763" s="14">
        <v>0.27743819997610097</v>
      </c>
      <c r="O763" s="14">
        <v>0.27993435997523097</v>
      </c>
      <c r="P763" s="14">
        <v>0.28650926680668398</v>
      </c>
      <c r="Q763" s="14">
        <v>0.26448949749923101</v>
      </c>
      <c r="R763" s="14"/>
      <c r="S763" s="14">
        <v>0.27490899006603597</v>
      </c>
      <c r="T763" s="14">
        <v>0.26885530945028802</v>
      </c>
      <c r="U763" s="14">
        <v>0.27642495744305001</v>
      </c>
      <c r="V763" s="14">
        <v>0.32499669025917999</v>
      </c>
      <c r="W763" s="14">
        <v>0.29942054366279602</v>
      </c>
      <c r="X763" s="14">
        <v>0.22602997205928299</v>
      </c>
      <c r="Y763" s="14">
        <v>0.296458996487306</v>
      </c>
      <c r="Z763" s="14">
        <v>0.19152393578869001</v>
      </c>
      <c r="AA763" s="14">
        <v>0.26538182989929998</v>
      </c>
      <c r="AB763" s="14">
        <v>0.29428110012817199</v>
      </c>
      <c r="AC763" s="14">
        <v>0.25473983415067603</v>
      </c>
      <c r="AD763" s="14">
        <v>0.37880393507978199</v>
      </c>
      <c r="AE763" s="14"/>
      <c r="AF763" s="14">
        <v>0.311502328651802</v>
      </c>
      <c r="AG763" s="14">
        <v>0.234950214521989</v>
      </c>
      <c r="AH763" s="14">
        <v>0.295228947845809</v>
      </c>
      <c r="AI763" s="14">
        <v>0.29938399258429599</v>
      </c>
      <c r="AJ763" s="14">
        <v>0.178898319809177</v>
      </c>
      <c r="AK763" s="14"/>
      <c r="AL763" s="14">
        <v>0.29020870981878299</v>
      </c>
      <c r="AM763" s="14">
        <v>0.19152733160493801</v>
      </c>
      <c r="AN763" s="14">
        <v>0.24301446635841201</v>
      </c>
      <c r="AO763" s="14"/>
      <c r="AP763" s="14">
        <v>0.28051507173680001</v>
      </c>
      <c r="AQ763" s="14">
        <v>0.27563088128512903</v>
      </c>
      <c r="AR763" s="14"/>
      <c r="AS763" s="14">
        <v>0.272974090626527</v>
      </c>
      <c r="AT763" s="14">
        <v>0.29104175040123698</v>
      </c>
      <c r="AU763" s="14"/>
      <c r="AV763" s="14">
        <v>0.220443598458087</v>
      </c>
      <c r="AW763" s="14">
        <v>0.29686018912307299</v>
      </c>
      <c r="AX763" s="14"/>
      <c r="AY763" s="14">
        <v>0.25992940871419501</v>
      </c>
      <c r="AZ763" s="14">
        <v>0.37418449617127297</v>
      </c>
      <c r="BA763" s="14"/>
      <c r="BB763" s="14">
        <v>0.27326168939902201</v>
      </c>
      <c r="BC763" s="14">
        <v>0.32218710111924398</v>
      </c>
    </row>
    <row r="764" spans="2:55" x14ac:dyDescent="0.35">
      <c r="B764" t="s">
        <v>160</v>
      </c>
      <c r="C764" s="14">
        <v>0.15318177501785299</v>
      </c>
      <c r="D764" s="14">
        <v>0.16586669957439701</v>
      </c>
      <c r="E764" s="14">
        <v>0.14022892894974401</v>
      </c>
      <c r="F764" s="14"/>
      <c r="G764" s="14">
        <v>5.0694323901420202E-2</v>
      </c>
      <c r="H764" s="14">
        <v>9.2557030385755898E-2</v>
      </c>
      <c r="I764" s="14">
        <v>0.113051539791172</v>
      </c>
      <c r="J764" s="14">
        <v>0.16034459154689601</v>
      </c>
      <c r="K764" s="14">
        <v>0.20602356165714</v>
      </c>
      <c r="L764" s="14">
        <v>0.26201007565486301</v>
      </c>
      <c r="M764" s="14"/>
      <c r="N764" s="14">
        <v>0.16899448865633901</v>
      </c>
      <c r="O764" s="14">
        <v>0.18439660984921899</v>
      </c>
      <c r="P764" s="14">
        <v>0.13358030618863301</v>
      </c>
      <c r="Q764" s="14">
        <v>0.122098105435514</v>
      </c>
      <c r="R764" s="14"/>
      <c r="S764" s="14">
        <v>0.10582514142785</v>
      </c>
      <c r="T764" s="14">
        <v>0.196558398594362</v>
      </c>
      <c r="U764" s="14">
        <v>0.236382394996379</v>
      </c>
      <c r="V764" s="14">
        <v>0.16507894848732599</v>
      </c>
      <c r="W764" s="14">
        <v>0.11086179919872</v>
      </c>
      <c r="X764" s="14">
        <v>0.163921115412169</v>
      </c>
      <c r="Y764" s="14">
        <v>0.17045033860473999</v>
      </c>
      <c r="Z764" s="14">
        <v>0.17348782728274501</v>
      </c>
      <c r="AA764" s="14">
        <v>0.108799702294752</v>
      </c>
      <c r="AB764" s="14">
        <v>0.169399184463704</v>
      </c>
      <c r="AC764" s="14">
        <v>0.14647768697281499</v>
      </c>
      <c r="AD764" s="14">
        <v>4.8744324886073803E-2</v>
      </c>
      <c r="AE764" s="14"/>
      <c r="AF764" s="14">
        <v>0.17844957207307299</v>
      </c>
      <c r="AG764" s="14">
        <v>0.12159841482222999</v>
      </c>
      <c r="AH764" s="14">
        <v>0.25228217015686699</v>
      </c>
      <c r="AI764" s="14">
        <v>0.18465084424034101</v>
      </c>
      <c r="AJ764" s="14">
        <v>0.119380732358134</v>
      </c>
      <c r="AK764" s="14"/>
      <c r="AL764" s="14">
        <v>0.15724510495750599</v>
      </c>
      <c r="AM764" s="14">
        <v>6.6684811058305801E-2</v>
      </c>
      <c r="AN764" s="14">
        <v>0.24786090386609</v>
      </c>
      <c r="AO764" s="14"/>
      <c r="AP764" s="14">
        <v>0.16014987367875599</v>
      </c>
      <c r="AQ764" s="14">
        <v>0.14756897086614701</v>
      </c>
      <c r="AR764" s="14"/>
      <c r="AS764" s="14">
        <v>0.146854648324203</v>
      </c>
      <c r="AT764" s="14">
        <v>0.16626189429817101</v>
      </c>
      <c r="AU764" s="14"/>
      <c r="AV764" s="14">
        <v>0.107671252777348</v>
      </c>
      <c r="AW764" s="14">
        <v>0.17144049646253801</v>
      </c>
      <c r="AX764" s="14"/>
      <c r="AY764" s="14">
        <v>0.156118906553634</v>
      </c>
      <c r="AZ764" s="14">
        <v>0.13372306018008401</v>
      </c>
      <c r="BA764" s="14"/>
      <c r="BB764" s="14">
        <v>0.155642434570956</v>
      </c>
      <c r="BC764" s="14">
        <v>0.133338950392769</v>
      </c>
    </row>
    <row r="765" spans="2:55" x14ac:dyDescent="0.35">
      <c r="B765" t="s">
        <v>205</v>
      </c>
      <c r="C765" s="14">
        <v>3.09214400551601E-2</v>
      </c>
      <c r="D765" s="14">
        <v>2.8121365316528899E-2</v>
      </c>
      <c r="E765" s="14">
        <v>3.3746642630215803E-2</v>
      </c>
      <c r="F765" s="14"/>
      <c r="G765" s="14">
        <v>3.6523937660818399E-2</v>
      </c>
      <c r="H765" s="14">
        <v>1.6484602517943099E-2</v>
      </c>
      <c r="I765" s="14">
        <v>3.2062661792294798E-2</v>
      </c>
      <c r="J765" s="14">
        <v>2.5640148570539801E-2</v>
      </c>
      <c r="K765" s="14">
        <v>4.6813379967841101E-2</v>
      </c>
      <c r="L765" s="14">
        <v>3.17375611443848E-2</v>
      </c>
      <c r="M765" s="14"/>
      <c r="N765" s="14">
        <v>1.81624282452531E-2</v>
      </c>
      <c r="O765" s="14">
        <v>3.8930286592522498E-2</v>
      </c>
      <c r="P765" s="14">
        <v>1.5634759830244298E-2</v>
      </c>
      <c r="Q765" s="14">
        <v>5.0046519763653902E-2</v>
      </c>
      <c r="R765" s="14"/>
      <c r="S765" s="14">
        <v>2.2176071803072399E-2</v>
      </c>
      <c r="T765" s="14">
        <v>3.8427177257274903E-2</v>
      </c>
      <c r="U765" s="14">
        <v>2.90833101693573E-2</v>
      </c>
      <c r="V765" s="14">
        <v>3.1596121844511299E-2</v>
      </c>
      <c r="W765" s="14">
        <v>2.38348817152318E-2</v>
      </c>
      <c r="X765" s="14">
        <v>2.43296517462653E-2</v>
      </c>
      <c r="Y765" s="14">
        <v>3.83506020149771E-2</v>
      </c>
      <c r="Z765" s="14">
        <v>2.01471735115684E-2</v>
      </c>
      <c r="AA765" s="14">
        <v>2.3684554008323401E-2</v>
      </c>
      <c r="AB765" s="14">
        <v>5.4692300882862602E-2</v>
      </c>
      <c r="AC765" s="14">
        <v>2.84232437900345E-2</v>
      </c>
      <c r="AD765" s="14">
        <v>3.2516332127941201E-2</v>
      </c>
      <c r="AE765" s="14"/>
      <c r="AF765" s="14">
        <v>2.2360027620658401E-2</v>
      </c>
      <c r="AG765" s="14">
        <v>2.6842861271266099E-2</v>
      </c>
      <c r="AH765" s="14">
        <v>1.9597444747513001E-2</v>
      </c>
      <c r="AI765" s="14">
        <v>1.4774975700772399E-2</v>
      </c>
      <c r="AJ765" s="14">
        <v>5.3453315110682499E-2</v>
      </c>
      <c r="AK765" s="14"/>
      <c r="AL765" s="14">
        <v>3.1036126980118699E-2</v>
      </c>
      <c r="AM765" s="14">
        <v>8.3322619231122903E-3</v>
      </c>
      <c r="AN765" s="14">
        <v>6.9243886306594504E-2</v>
      </c>
      <c r="AO765" s="14"/>
      <c r="AP765" s="14">
        <v>3.8708380765538099E-2</v>
      </c>
      <c r="AQ765" s="14">
        <v>2.2545456945909099E-2</v>
      </c>
      <c r="AR765" s="14"/>
      <c r="AS765" s="14">
        <v>2.6686676721355499E-2</v>
      </c>
      <c r="AT765" s="14">
        <v>3.26878865776025E-2</v>
      </c>
      <c r="AU765" s="14"/>
      <c r="AV765" s="14">
        <v>1.8220253783369899E-2</v>
      </c>
      <c r="AW765" s="14">
        <v>3.6099500812113099E-2</v>
      </c>
      <c r="AX765" s="14"/>
      <c r="AY765" s="14">
        <v>2.6166519586416599E-2</v>
      </c>
      <c r="AZ765" s="14">
        <v>3.1149716786840701E-2</v>
      </c>
      <c r="BA765" s="14"/>
      <c r="BB765" s="14">
        <v>2.4698370695819202E-2</v>
      </c>
      <c r="BC765" s="14">
        <v>5.14392302065056E-2</v>
      </c>
    </row>
    <row r="766" spans="2:55" x14ac:dyDescent="0.35">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c r="AD766" s="14"/>
      <c r="AE766" s="14"/>
      <c r="AF766" s="14"/>
      <c r="AG766" s="14"/>
      <c r="AH766" s="14"/>
      <c r="AI766" s="14"/>
      <c r="AJ766" s="14"/>
      <c r="AK766" s="14"/>
      <c r="AL766" s="14"/>
      <c r="AM766" s="14"/>
      <c r="AN766" s="14"/>
      <c r="AO766" s="14"/>
      <c r="AP766" s="14"/>
      <c r="AQ766" s="14"/>
      <c r="AR766" s="14"/>
      <c r="AS766" s="14"/>
      <c r="AT766" s="14"/>
      <c r="AU766" s="14"/>
      <c r="AV766" s="14"/>
      <c r="AW766" s="14"/>
      <c r="AX766" s="14"/>
      <c r="AY766" s="14"/>
      <c r="AZ766" s="14"/>
      <c r="BA766" s="14"/>
      <c r="BB766" s="14"/>
      <c r="BC766" s="14"/>
    </row>
    <row r="767" spans="2:55" x14ac:dyDescent="0.35">
      <c r="B767" s="6" t="s">
        <v>355</v>
      </c>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c r="AD767" s="14"/>
      <c r="AE767" s="14"/>
      <c r="AF767" s="14"/>
      <c r="AG767" s="14"/>
      <c r="AH767" s="14"/>
      <c r="AI767" s="14"/>
      <c r="AJ767" s="14"/>
      <c r="AK767" s="14"/>
      <c r="AL767" s="14"/>
      <c r="AM767" s="14"/>
      <c r="AN767" s="14"/>
      <c r="AO767" s="14"/>
      <c r="AP767" s="14"/>
      <c r="AQ767" s="14"/>
      <c r="AR767" s="14"/>
      <c r="AS767" s="14"/>
      <c r="AT767" s="14"/>
      <c r="AU767" s="14"/>
      <c r="AV767" s="14"/>
      <c r="AW767" s="14"/>
      <c r="AX767" s="14"/>
      <c r="AY767" s="14"/>
      <c r="AZ767" s="14"/>
      <c r="BA767" s="14"/>
      <c r="BB767" s="14"/>
      <c r="BC767" s="14"/>
    </row>
    <row r="768" spans="2:55" x14ac:dyDescent="0.35">
      <c r="B768" s="21" t="s">
        <v>82</v>
      </c>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c r="AD768" s="14"/>
      <c r="AE768" s="14"/>
      <c r="AF768" s="14"/>
      <c r="AG768" s="14"/>
      <c r="AH768" s="14"/>
      <c r="AI768" s="14"/>
      <c r="AJ768" s="14"/>
      <c r="AK768" s="14"/>
      <c r="AL768" s="14"/>
      <c r="AM768" s="14"/>
      <c r="AN768" s="14"/>
      <c r="AO768" s="14"/>
      <c r="AP768" s="14"/>
      <c r="AQ768" s="14"/>
      <c r="AR768" s="14"/>
      <c r="AS768" s="14"/>
      <c r="AT768" s="14"/>
      <c r="AU768" s="14"/>
      <c r="AV768" s="14"/>
      <c r="AW768" s="14"/>
      <c r="AX768" s="14"/>
      <c r="AY768" s="14"/>
      <c r="AZ768" s="14"/>
      <c r="BA768" s="14"/>
      <c r="BB768" s="14"/>
      <c r="BC768" s="14"/>
    </row>
    <row r="769" spans="2:55" x14ac:dyDescent="0.35">
      <c r="B769" t="s">
        <v>157</v>
      </c>
      <c r="C769" s="14">
        <v>0.300309783596235</v>
      </c>
      <c r="D769" s="14">
        <v>0.27631992656965498</v>
      </c>
      <c r="E769" s="14">
        <v>0.32269315138555599</v>
      </c>
      <c r="F769" s="14"/>
      <c r="G769" s="14">
        <v>0.31194488251650498</v>
      </c>
      <c r="H769" s="14">
        <v>0.36517328403361898</v>
      </c>
      <c r="I769" s="14">
        <v>0.28517269645193899</v>
      </c>
      <c r="J769" s="14">
        <v>0.25729885502710997</v>
      </c>
      <c r="K769" s="14">
        <v>0.29794607089679098</v>
      </c>
      <c r="L769" s="14">
        <v>0.28840039447621302</v>
      </c>
      <c r="M769" s="14"/>
      <c r="N769" s="14">
        <v>0.30909033623392101</v>
      </c>
      <c r="O769" s="14">
        <v>0.261720535574756</v>
      </c>
      <c r="P769" s="14">
        <v>0.34183556525666198</v>
      </c>
      <c r="Q769" s="14">
        <v>0.29685288553151501</v>
      </c>
      <c r="R769" s="14"/>
      <c r="S769" s="14">
        <v>0.31336373825046798</v>
      </c>
      <c r="T769" s="14">
        <v>0.289690517659347</v>
      </c>
      <c r="U769" s="14">
        <v>0.227194428673446</v>
      </c>
      <c r="V769" s="14">
        <v>0.328698189482453</v>
      </c>
      <c r="W769" s="14">
        <v>0.269727545484447</v>
      </c>
      <c r="X769" s="14">
        <v>0.377496024074222</v>
      </c>
      <c r="Y769" s="14">
        <v>0.29310983442048599</v>
      </c>
      <c r="Z769" s="14">
        <v>0.30514660341284</v>
      </c>
      <c r="AA769" s="14">
        <v>0.342478470693177</v>
      </c>
      <c r="AB769" s="14">
        <v>0.259169879894383</v>
      </c>
      <c r="AC769" s="14">
        <v>0.29333913064768302</v>
      </c>
      <c r="AD769" s="14">
        <v>0.22881902006114499</v>
      </c>
      <c r="AE769" s="14"/>
      <c r="AF769" s="14">
        <v>0.289623898817918</v>
      </c>
      <c r="AG769" s="14">
        <v>0.34168410679864603</v>
      </c>
      <c r="AH769" s="14">
        <v>0.25897649404992401</v>
      </c>
      <c r="AI769" s="14">
        <v>0.27178417039945002</v>
      </c>
      <c r="AJ769" s="14">
        <v>0.29204628890331502</v>
      </c>
      <c r="AK769" s="14"/>
      <c r="AL769" s="14">
        <v>0.29393526751914101</v>
      </c>
      <c r="AM769" s="14">
        <v>0.37593552296635901</v>
      </c>
      <c r="AN769" s="14">
        <v>0.25806753175505898</v>
      </c>
      <c r="AO769" s="14"/>
      <c r="AP769" s="14">
        <v>0.25479652851624002</v>
      </c>
      <c r="AQ769" s="14">
        <v>0.33975521589659402</v>
      </c>
      <c r="AR769" s="14"/>
      <c r="AS769" s="14">
        <v>0.27997583720846098</v>
      </c>
      <c r="AT769" s="14">
        <v>0.33279999400579702</v>
      </c>
      <c r="AU769" s="14"/>
      <c r="AV769" s="14">
        <v>0.35769653839148702</v>
      </c>
      <c r="AW769" s="14">
        <v>0.28284377845965702</v>
      </c>
      <c r="AX769" s="14"/>
      <c r="AY769" s="14">
        <v>0.29640296836088598</v>
      </c>
      <c r="AZ769" s="14">
        <v>0.32195069282179201</v>
      </c>
      <c r="BA769" s="14"/>
      <c r="BB769" s="14">
        <v>0.30057914496513199</v>
      </c>
      <c r="BC769" s="14">
        <v>0.336967228730503</v>
      </c>
    </row>
    <row r="770" spans="2:55" x14ac:dyDescent="0.35">
      <c r="B770" t="s">
        <v>158</v>
      </c>
      <c r="C770" s="14">
        <v>0.417625400670675</v>
      </c>
      <c r="D770" s="14">
        <v>0.424008667356021</v>
      </c>
      <c r="E770" s="14">
        <v>0.41262143433035697</v>
      </c>
      <c r="F770" s="14"/>
      <c r="G770" s="14">
        <v>0.50295579093989196</v>
      </c>
      <c r="H770" s="14">
        <v>0.40479796331631901</v>
      </c>
      <c r="I770" s="14">
        <v>0.45374938457191399</v>
      </c>
      <c r="J770" s="14">
        <v>0.448425069666336</v>
      </c>
      <c r="K770" s="14">
        <v>0.39013188663880399</v>
      </c>
      <c r="L770" s="14">
        <v>0.33565077468386501</v>
      </c>
      <c r="M770" s="14"/>
      <c r="N770" s="14">
        <v>0.40148557486075398</v>
      </c>
      <c r="O770" s="14">
        <v>0.42804785508746401</v>
      </c>
      <c r="P770" s="14">
        <v>0.39466652710235101</v>
      </c>
      <c r="Q770" s="14">
        <v>0.44172536702382997</v>
      </c>
      <c r="R770" s="14"/>
      <c r="S770" s="14">
        <v>0.44798426634991401</v>
      </c>
      <c r="T770" s="14">
        <v>0.37915447465887703</v>
      </c>
      <c r="U770" s="14">
        <v>0.40673426584626499</v>
      </c>
      <c r="V770" s="14">
        <v>0.36866677710725898</v>
      </c>
      <c r="W770" s="14">
        <v>0.42508548611469799</v>
      </c>
      <c r="X770" s="14">
        <v>0.39740644253379798</v>
      </c>
      <c r="Y770" s="14">
        <v>0.43643713084926</v>
      </c>
      <c r="Z770" s="14">
        <v>0.43752066569029402</v>
      </c>
      <c r="AA770" s="14">
        <v>0.43113275893918102</v>
      </c>
      <c r="AB770" s="14">
        <v>0.43645819316627299</v>
      </c>
      <c r="AC770" s="14">
        <v>0.46000013614399499</v>
      </c>
      <c r="AD770" s="14">
        <v>0.408024399824161</v>
      </c>
      <c r="AE770" s="14"/>
      <c r="AF770" s="14">
        <v>0.42298383572628001</v>
      </c>
      <c r="AG770" s="14">
        <v>0.42272622191368098</v>
      </c>
      <c r="AH770" s="14">
        <v>0.37650065136855998</v>
      </c>
      <c r="AI770" s="14">
        <v>0.39450992680575497</v>
      </c>
      <c r="AJ770" s="14">
        <v>0.45128770929880702</v>
      </c>
      <c r="AK770" s="14"/>
      <c r="AL770" s="14">
        <v>0.41506926140343497</v>
      </c>
      <c r="AM770" s="14">
        <v>0.49089442641223602</v>
      </c>
      <c r="AN770" s="14">
        <v>0.32470085122751402</v>
      </c>
      <c r="AO770" s="14"/>
      <c r="AP770" s="14">
        <v>0.41572015118658401</v>
      </c>
      <c r="AQ770" s="14">
        <v>0.422172942849453</v>
      </c>
      <c r="AR770" s="14"/>
      <c r="AS770" s="14">
        <v>0.43164876339823</v>
      </c>
      <c r="AT770" s="14">
        <v>0.39356505420551702</v>
      </c>
      <c r="AU770" s="14"/>
      <c r="AV770" s="14">
        <v>0.40754169631009202</v>
      </c>
      <c r="AW770" s="14">
        <v>0.420155996582802</v>
      </c>
      <c r="AX770" s="14"/>
      <c r="AY770" s="14">
        <v>0.42701012358196699</v>
      </c>
      <c r="AZ770" s="14">
        <v>0.42900432013156697</v>
      </c>
      <c r="BA770" s="14"/>
      <c r="BB770" s="14">
        <v>0.421914227021777</v>
      </c>
      <c r="BC770" s="14">
        <v>0.38691559488525701</v>
      </c>
    </row>
    <row r="771" spans="2:55" x14ac:dyDescent="0.35">
      <c r="B771" t="s">
        <v>159</v>
      </c>
      <c r="C771" s="14">
        <v>0.19265284818217199</v>
      </c>
      <c r="D771" s="14">
        <v>0.201958460479123</v>
      </c>
      <c r="E771" s="14">
        <v>0.184133169820304</v>
      </c>
      <c r="F771" s="14"/>
      <c r="G771" s="14">
        <v>0.118587564541695</v>
      </c>
      <c r="H771" s="14">
        <v>0.179939702649521</v>
      </c>
      <c r="I771" s="14">
        <v>0.17731543191464599</v>
      </c>
      <c r="J771" s="14">
        <v>0.20897281483577601</v>
      </c>
      <c r="K771" s="14">
        <v>0.213558227477785</v>
      </c>
      <c r="L771" s="14">
        <v>0.23725795057993801</v>
      </c>
      <c r="M771" s="14"/>
      <c r="N771" s="14">
        <v>0.19056630238003699</v>
      </c>
      <c r="O771" s="14">
        <v>0.19577705902515199</v>
      </c>
      <c r="P771" s="14">
        <v>0.20863601077914801</v>
      </c>
      <c r="Q771" s="14">
        <v>0.17914407208783001</v>
      </c>
      <c r="R771" s="14"/>
      <c r="S771" s="14">
        <v>0.16654134049893399</v>
      </c>
      <c r="T771" s="14">
        <v>0.21627541079038601</v>
      </c>
      <c r="U771" s="14">
        <v>0.18711992947245501</v>
      </c>
      <c r="V771" s="14">
        <v>0.252952246301828</v>
      </c>
      <c r="W771" s="14">
        <v>0.22295154771508499</v>
      </c>
      <c r="X771" s="14">
        <v>0.128121920840925</v>
      </c>
      <c r="Y771" s="14">
        <v>0.19125352247659899</v>
      </c>
      <c r="Z771" s="14">
        <v>0.14349696814806201</v>
      </c>
      <c r="AA771" s="14">
        <v>0.17476454260353499</v>
      </c>
      <c r="AB771" s="14">
        <v>0.19535149532097501</v>
      </c>
      <c r="AC771" s="14">
        <v>0.16513306938126401</v>
      </c>
      <c r="AD771" s="14">
        <v>0.340561795519355</v>
      </c>
      <c r="AE771" s="14"/>
      <c r="AF771" s="14">
        <v>0.19689186055477001</v>
      </c>
      <c r="AG771" s="14">
        <v>0.17030865829144301</v>
      </c>
      <c r="AH771" s="14">
        <v>0.20960973326045701</v>
      </c>
      <c r="AI771" s="14">
        <v>0.23770607973053101</v>
      </c>
      <c r="AJ771" s="14">
        <v>0.17867985338055101</v>
      </c>
      <c r="AK771" s="14"/>
      <c r="AL771" s="14">
        <v>0.202098683222114</v>
      </c>
      <c r="AM771" s="14">
        <v>0.10350247588042299</v>
      </c>
      <c r="AN771" s="14">
        <v>0.214705402351381</v>
      </c>
      <c r="AO771" s="14"/>
      <c r="AP771" s="14">
        <v>0.22128204429794901</v>
      </c>
      <c r="AQ771" s="14">
        <v>0.16876547158583</v>
      </c>
      <c r="AR771" s="14"/>
      <c r="AS771" s="14">
        <v>0.20240778883778901</v>
      </c>
      <c r="AT771" s="14">
        <v>0.17877018315153101</v>
      </c>
      <c r="AU771" s="14"/>
      <c r="AV771" s="14">
        <v>0.18774870666117099</v>
      </c>
      <c r="AW771" s="14">
        <v>0.19507565683826</v>
      </c>
      <c r="AX771" s="14"/>
      <c r="AY771" s="14">
        <v>0.19404585227638199</v>
      </c>
      <c r="AZ771" s="14">
        <v>0.16707885614582599</v>
      </c>
      <c r="BA771" s="14"/>
      <c r="BB771" s="14">
        <v>0.18870797129138001</v>
      </c>
      <c r="BC771" s="14">
        <v>0.169589442553049</v>
      </c>
    </row>
    <row r="772" spans="2:55" x14ac:dyDescent="0.35">
      <c r="B772" t="s">
        <v>160</v>
      </c>
      <c r="C772" s="14">
        <v>6.9241190971974703E-2</v>
      </c>
      <c r="D772" s="14">
        <v>8.3103380738150406E-2</v>
      </c>
      <c r="E772" s="14">
        <v>5.4891730300920698E-2</v>
      </c>
      <c r="F772" s="14"/>
      <c r="G772" s="14">
        <v>4.9863053153020198E-2</v>
      </c>
      <c r="H772" s="14">
        <v>3.0909721189813201E-2</v>
      </c>
      <c r="I772" s="14">
        <v>5.2583988670759099E-2</v>
      </c>
      <c r="J772" s="14">
        <v>7.2281618290483102E-2</v>
      </c>
      <c r="K772" s="14">
        <v>7.3886194052253301E-2</v>
      </c>
      <c r="L772" s="14">
        <v>0.121404562323179</v>
      </c>
      <c r="M772" s="14"/>
      <c r="N772" s="14">
        <v>8.9095765738133895E-2</v>
      </c>
      <c r="O772" s="14">
        <v>8.4947567997732398E-2</v>
      </c>
      <c r="P772" s="14">
        <v>4.1965837738731901E-2</v>
      </c>
      <c r="Q772" s="14">
        <v>5.4024936517775402E-2</v>
      </c>
      <c r="R772" s="14"/>
      <c r="S772" s="14">
        <v>5.9801841057397401E-2</v>
      </c>
      <c r="T772" s="14">
        <v>9.7796960101199801E-2</v>
      </c>
      <c r="U772" s="14">
        <v>0.13469487131496</v>
      </c>
      <c r="V772" s="14">
        <v>3.07589649060372E-2</v>
      </c>
      <c r="W772" s="14">
        <v>7.56834900297228E-2</v>
      </c>
      <c r="X772" s="14">
        <v>7.67975712001919E-2</v>
      </c>
      <c r="Y772" s="14">
        <v>4.7077670146923899E-2</v>
      </c>
      <c r="Z772" s="14">
        <v>0.102049567491918</v>
      </c>
      <c r="AA772" s="14">
        <v>3.9013953415476497E-2</v>
      </c>
      <c r="AB772" s="14">
        <v>7.1950791628296207E-2</v>
      </c>
      <c r="AC772" s="14">
        <v>6.2384409806262101E-2</v>
      </c>
      <c r="AD772" s="14">
        <v>2.2594784595338601E-2</v>
      </c>
      <c r="AE772" s="14"/>
      <c r="AF772" s="14">
        <v>7.3212286915634306E-2</v>
      </c>
      <c r="AG772" s="14">
        <v>4.9384102168058497E-2</v>
      </c>
      <c r="AH772" s="14">
        <v>0.15021970416170999</v>
      </c>
      <c r="AI772" s="14">
        <v>8.1643486610166197E-2</v>
      </c>
      <c r="AJ772" s="14">
        <v>4.6817547617383999E-2</v>
      </c>
      <c r="AK772" s="14"/>
      <c r="AL772" s="14">
        <v>7.0825822095782101E-2</v>
      </c>
      <c r="AM772" s="14">
        <v>1.2124946434380101E-2</v>
      </c>
      <c r="AN772" s="14">
        <v>0.147540587230656</v>
      </c>
      <c r="AO772" s="14"/>
      <c r="AP772" s="14">
        <v>8.5797411161210202E-2</v>
      </c>
      <c r="AQ772" s="14">
        <v>5.3343793201920203E-2</v>
      </c>
      <c r="AR772" s="14"/>
      <c r="AS772" s="14">
        <v>6.6009422023676698E-2</v>
      </c>
      <c r="AT772" s="14">
        <v>7.8052855437392196E-2</v>
      </c>
      <c r="AU772" s="14"/>
      <c r="AV772" s="14">
        <v>4.0875778381048798E-2</v>
      </c>
      <c r="AW772" s="14">
        <v>7.9571271173622504E-2</v>
      </c>
      <c r="AX772" s="14"/>
      <c r="AY772" s="14">
        <v>6.8262820864286797E-2</v>
      </c>
      <c r="AZ772" s="14">
        <v>6.1325840459145103E-2</v>
      </c>
      <c r="BA772" s="14"/>
      <c r="BB772" s="14">
        <v>7.3080194070517801E-2</v>
      </c>
      <c r="BC772" s="14">
        <v>6.9284436536303298E-2</v>
      </c>
    </row>
    <row r="773" spans="2:55" x14ac:dyDescent="0.35">
      <c r="B773" t="s">
        <v>205</v>
      </c>
      <c r="C773" s="14">
        <v>2.01707765789432E-2</v>
      </c>
      <c r="D773" s="14">
        <v>1.46095648570507E-2</v>
      </c>
      <c r="E773" s="14">
        <v>2.5660514162862299E-2</v>
      </c>
      <c r="F773" s="14"/>
      <c r="G773" s="14">
        <v>1.6648708848887799E-2</v>
      </c>
      <c r="H773" s="14">
        <v>1.9179328810728199E-2</v>
      </c>
      <c r="I773" s="14">
        <v>3.11784983907419E-2</v>
      </c>
      <c r="J773" s="14">
        <v>1.30216421802951E-2</v>
      </c>
      <c r="K773" s="14">
        <v>2.44776209343666E-2</v>
      </c>
      <c r="L773" s="14">
        <v>1.7286317936804501E-2</v>
      </c>
      <c r="M773" s="14"/>
      <c r="N773" s="14">
        <v>9.7620207871538106E-3</v>
      </c>
      <c r="O773" s="14">
        <v>2.9506982314895899E-2</v>
      </c>
      <c r="P773" s="14">
        <v>1.2896059123107101E-2</v>
      </c>
      <c r="Q773" s="14">
        <v>2.8252738839049801E-2</v>
      </c>
      <c r="R773" s="14"/>
      <c r="S773" s="14">
        <v>1.2308813843286101E-2</v>
      </c>
      <c r="T773" s="14">
        <v>1.7082636790189801E-2</v>
      </c>
      <c r="U773" s="14">
        <v>4.4256504692872997E-2</v>
      </c>
      <c r="V773" s="14">
        <v>1.8923822202422901E-2</v>
      </c>
      <c r="W773" s="14">
        <v>6.5519306560471299E-3</v>
      </c>
      <c r="X773" s="14">
        <v>2.0178041350862399E-2</v>
      </c>
      <c r="Y773" s="14">
        <v>3.21218421067316E-2</v>
      </c>
      <c r="Z773" s="14">
        <v>1.17861952568852E-2</v>
      </c>
      <c r="AA773" s="14">
        <v>1.2610274348630299E-2</v>
      </c>
      <c r="AB773" s="14">
        <v>3.7069639990072699E-2</v>
      </c>
      <c r="AC773" s="14">
        <v>1.9143254020796301E-2</v>
      </c>
      <c r="AD773" s="14">
        <v>0</v>
      </c>
      <c r="AE773" s="14"/>
      <c r="AF773" s="14">
        <v>1.7288117985398199E-2</v>
      </c>
      <c r="AG773" s="14">
        <v>1.5896910828171601E-2</v>
      </c>
      <c r="AH773" s="14">
        <v>4.6934171593494504E-3</v>
      </c>
      <c r="AI773" s="14">
        <v>1.4356336454097699E-2</v>
      </c>
      <c r="AJ773" s="14">
        <v>3.1168600799942901E-2</v>
      </c>
      <c r="AK773" s="14"/>
      <c r="AL773" s="14">
        <v>1.8070965759527501E-2</v>
      </c>
      <c r="AM773" s="14">
        <v>1.7542628306601499E-2</v>
      </c>
      <c r="AN773" s="14">
        <v>5.4985627435390698E-2</v>
      </c>
      <c r="AO773" s="14"/>
      <c r="AP773" s="14">
        <v>2.2403864838016499E-2</v>
      </c>
      <c r="AQ773" s="14">
        <v>1.5962576466202201E-2</v>
      </c>
      <c r="AR773" s="14"/>
      <c r="AS773" s="14">
        <v>1.9958188531842801E-2</v>
      </c>
      <c r="AT773" s="14">
        <v>1.68119131997621E-2</v>
      </c>
      <c r="AU773" s="14"/>
      <c r="AV773" s="14">
        <v>6.1372802562003597E-3</v>
      </c>
      <c r="AW773" s="14">
        <v>2.2353296945658799E-2</v>
      </c>
      <c r="AX773" s="14"/>
      <c r="AY773" s="14">
        <v>1.42782349164789E-2</v>
      </c>
      <c r="AZ773" s="14">
        <v>2.0640290441669099E-2</v>
      </c>
      <c r="BA773" s="14"/>
      <c r="BB773" s="14">
        <v>1.5718462651192699E-2</v>
      </c>
      <c r="BC773" s="14">
        <v>3.7243297294888303E-2</v>
      </c>
    </row>
    <row r="774" spans="2:55" x14ac:dyDescent="0.35">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c r="AD774" s="14"/>
      <c r="AE774" s="14"/>
      <c r="AF774" s="14"/>
      <c r="AG774" s="14"/>
      <c r="AH774" s="14"/>
      <c r="AI774" s="14"/>
      <c r="AJ774" s="14"/>
      <c r="AK774" s="14"/>
      <c r="AL774" s="14"/>
      <c r="AM774" s="14"/>
      <c r="AN774" s="14"/>
      <c r="AO774" s="14"/>
      <c r="AP774" s="14"/>
      <c r="AQ774" s="14"/>
      <c r="AR774" s="14"/>
      <c r="AS774" s="14"/>
      <c r="AT774" s="14"/>
      <c r="AU774" s="14"/>
      <c r="AV774" s="14"/>
      <c r="AW774" s="14"/>
      <c r="AX774" s="14"/>
      <c r="AY774" s="14"/>
      <c r="AZ774" s="14"/>
      <c r="BA774" s="14"/>
      <c r="BB774" s="14"/>
      <c r="BC774" s="14"/>
    </row>
    <row r="775" spans="2:55" x14ac:dyDescent="0.35">
      <c r="B775" s="6" t="s">
        <v>356</v>
      </c>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14"/>
    </row>
    <row r="776" spans="2:55" x14ac:dyDescent="0.35">
      <c r="B776" s="21" t="s">
        <v>82</v>
      </c>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c r="AT776" s="14"/>
      <c r="AU776" s="14"/>
      <c r="AV776" s="14"/>
      <c r="AW776" s="14"/>
      <c r="AX776" s="14"/>
      <c r="AY776" s="14"/>
      <c r="AZ776" s="14"/>
      <c r="BA776" s="14"/>
      <c r="BB776" s="14"/>
      <c r="BC776" s="14"/>
    </row>
    <row r="777" spans="2:55" x14ac:dyDescent="0.35">
      <c r="B777" t="s">
        <v>157</v>
      </c>
      <c r="C777" s="14">
        <v>0.29513857770843199</v>
      </c>
      <c r="D777" s="14">
        <v>0.27412527348753501</v>
      </c>
      <c r="E777" s="14">
        <v>0.31558685705713202</v>
      </c>
      <c r="F777" s="14"/>
      <c r="G777" s="14">
        <v>0.31240219835550698</v>
      </c>
      <c r="H777" s="14">
        <v>0.34019931421023297</v>
      </c>
      <c r="I777" s="14">
        <v>0.29958859633069801</v>
      </c>
      <c r="J777" s="14">
        <v>0.286758093987664</v>
      </c>
      <c r="K777" s="14">
        <v>0.25944033274879902</v>
      </c>
      <c r="L777" s="14">
        <v>0.273972529892343</v>
      </c>
      <c r="M777" s="14"/>
      <c r="N777" s="14">
        <v>0.282192904195052</v>
      </c>
      <c r="O777" s="14">
        <v>0.247069039514594</v>
      </c>
      <c r="P777" s="14">
        <v>0.35112676278851102</v>
      </c>
      <c r="Q777" s="14">
        <v>0.30818186512824403</v>
      </c>
      <c r="R777" s="14"/>
      <c r="S777" s="14">
        <v>0.32037708950438598</v>
      </c>
      <c r="T777" s="14">
        <v>0.286696542950514</v>
      </c>
      <c r="U777" s="14">
        <v>0.24124824253498101</v>
      </c>
      <c r="V777" s="14">
        <v>0.36221278393537998</v>
      </c>
      <c r="W777" s="14">
        <v>0.282707471667486</v>
      </c>
      <c r="X777" s="14">
        <v>0.34926673249079798</v>
      </c>
      <c r="Y777" s="14">
        <v>0.281085978499097</v>
      </c>
      <c r="Z777" s="14">
        <v>0.28642294875433999</v>
      </c>
      <c r="AA777" s="14">
        <v>0.31660988505875098</v>
      </c>
      <c r="AB777" s="14">
        <v>0.26513119244310601</v>
      </c>
      <c r="AC777" s="14">
        <v>0.25959805201469599</v>
      </c>
      <c r="AD777" s="14">
        <v>0.14457501523602201</v>
      </c>
      <c r="AE777" s="14"/>
      <c r="AF777" s="14">
        <v>0.27395958008265597</v>
      </c>
      <c r="AG777" s="14">
        <v>0.35650133768105402</v>
      </c>
      <c r="AH777" s="14">
        <v>0.24714406110547199</v>
      </c>
      <c r="AI777" s="14">
        <v>0.294457203872458</v>
      </c>
      <c r="AJ777" s="14">
        <v>0.28927264463800401</v>
      </c>
      <c r="AK777" s="14"/>
      <c r="AL777" s="14">
        <v>0.28243654964952303</v>
      </c>
      <c r="AM777" s="14">
        <v>0.40050030361211297</v>
      </c>
      <c r="AN777" s="14">
        <v>0.29117753900763099</v>
      </c>
      <c r="AO777" s="14"/>
      <c r="AP777" s="14">
        <v>0.25127620678747598</v>
      </c>
      <c r="AQ777" s="14">
        <v>0.335358740967443</v>
      </c>
      <c r="AR777" s="14"/>
      <c r="AS777" s="14">
        <v>0.269832445961947</v>
      </c>
      <c r="AT777" s="14">
        <v>0.329609200467395</v>
      </c>
      <c r="AU777" s="14"/>
      <c r="AV777" s="14">
        <v>0.33346531637556498</v>
      </c>
      <c r="AW777" s="14">
        <v>0.287510818472692</v>
      </c>
      <c r="AX777" s="14"/>
      <c r="AY777" s="14">
        <v>0.28460821682472798</v>
      </c>
      <c r="AZ777" s="14">
        <v>0.34583413165579602</v>
      </c>
      <c r="BA777" s="14"/>
      <c r="BB777" s="14">
        <v>0.28584707991562402</v>
      </c>
      <c r="BC777" s="14">
        <v>0.34534341224832199</v>
      </c>
    </row>
    <row r="778" spans="2:55" x14ac:dyDescent="0.35">
      <c r="B778" t="s">
        <v>158</v>
      </c>
      <c r="C778" s="14">
        <v>0.414520281077289</v>
      </c>
      <c r="D778" s="14">
        <v>0.408048742202477</v>
      </c>
      <c r="E778" s="14">
        <v>0.421072891230934</v>
      </c>
      <c r="F778" s="14"/>
      <c r="G778" s="14">
        <v>0.43818884382879097</v>
      </c>
      <c r="H778" s="14">
        <v>0.44836039085548901</v>
      </c>
      <c r="I778" s="14">
        <v>0.43576395965175402</v>
      </c>
      <c r="J778" s="14">
        <v>0.39625064584642</v>
      </c>
      <c r="K778" s="14">
        <v>0.44053066761392401</v>
      </c>
      <c r="L778" s="14">
        <v>0.35128625584448098</v>
      </c>
      <c r="M778" s="14"/>
      <c r="N778" s="14">
        <v>0.42540711944043003</v>
      </c>
      <c r="O778" s="14">
        <v>0.43829868265002098</v>
      </c>
      <c r="P778" s="14">
        <v>0.38363441796514203</v>
      </c>
      <c r="Q778" s="14">
        <v>0.40848047067202597</v>
      </c>
      <c r="R778" s="14"/>
      <c r="S778" s="14">
        <v>0.42306996279520698</v>
      </c>
      <c r="T778" s="14">
        <v>0.38162603842804099</v>
      </c>
      <c r="U778" s="14">
        <v>0.41603159531148098</v>
      </c>
      <c r="V778" s="14">
        <v>0.33719202830235001</v>
      </c>
      <c r="W778" s="14">
        <v>0.45245668495500502</v>
      </c>
      <c r="X778" s="14">
        <v>0.39151359045246198</v>
      </c>
      <c r="Y778" s="14">
        <v>0.43774662952626098</v>
      </c>
      <c r="Z778" s="14">
        <v>0.41718377726215999</v>
      </c>
      <c r="AA778" s="14">
        <v>0.46368083593035803</v>
      </c>
      <c r="AB778" s="14">
        <v>0.39537389186258298</v>
      </c>
      <c r="AC778" s="14">
        <v>0.43679483996492502</v>
      </c>
      <c r="AD778" s="14">
        <v>0.49849328888882699</v>
      </c>
      <c r="AE778" s="14"/>
      <c r="AF778" s="14">
        <v>0.39729856131302799</v>
      </c>
      <c r="AG778" s="14">
        <v>0.419005257509937</v>
      </c>
      <c r="AH778" s="14">
        <v>0.41871443784836199</v>
      </c>
      <c r="AI778" s="14">
        <v>0.37736936517726</v>
      </c>
      <c r="AJ778" s="14">
        <v>0.43418725232869598</v>
      </c>
      <c r="AK778" s="14"/>
      <c r="AL778" s="14">
        <v>0.41741775348751498</v>
      </c>
      <c r="AM778" s="14">
        <v>0.43145248437442102</v>
      </c>
      <c r="AN778" s="14">
        <v>0.34293671761203098</v>
      </c>
      <c r="AO778" s="14"/>
      <c r="AP778" s="14">
        <v>0.40166384534808802</v>
      </c>
      <c r="AQ778" s="14">
        <v>0.42431638261166599</v>
      </c>
      <c r="AR778" s="14"/>
      <c r="AS778" s="14">
        <v>0.43200409358254899</v>
      </c>
      <c r="AT778" s="14">
        <v>0.38920157366777702</v>
      </c>
      <c r="AU778" s="14"/>
      <c r="AV778" s="14">
        <v>0.432092458412969</v>
      </c>
      <c r="AW778" s="14">
        <v>0.40295275899050698</v>
      </c>
      <c r="AX778" s="14"/>
      <c r="AY778" s="14">
        <v>0.42452038909804102</v>
      </c>
      <c r="AZ778" s="14">
        <v>0.39971339557505398</v>
      </c>
      <c r="BA778" s="14"/>
      <c r="BB778" s="14">
        <v>0.42874774385838399</v>
      </c>
      <c r="BC778" s="14">
        <v>0.39145047304789699</v>
      </c>
    </row>
    <row r="779" spans="2:55" x14ac:dyDescent="0.35">
      <c r="B779" t="s">
        <v>159</v>
      </c>
      <c r="C779" s="14">
        <v>0.185513844825201</v>
      </c>
      <c r="D779" s="14">
        <v>0.20809939863513499</v>
      </c>
      <c r="E779" s="14">
        <v>0.16298845954396901</v>
      </c>
      <c r="F779" s="14"/>
      <c r="G779" s="14">
        <v>0.171661341294193</v>
      </c>
      <c r="H779" s="14">
        <v>0.16118948823003401</v>
      </c>
      <c r="I779" s="14">
        <v>0.16474002285667799</v>
      </c>
      <c r="J779" s="14">
        <v>0.20357134186540299</v>
      </c>
      <c r="K779" s="14">
        <v>0.181243330664802</v>
      </c>
      <c r="L779" s="14">
        <v>0.21966706402182201</v>
      </c>
      <c r="M779" s="14"/>
      <c r="N779" s="14">
        <v>0.18203672009521499</v>
      </c>
      <c r="O779" s="14">
        <v>0.19356914003508799</v>
      </c>
      <c r="P779" s="14">
        <v>0.1912091526545</v>
      </c>
      <c r="Q779" s="14">
        <v>0.17347161973330999</v>
      </c>
      <c r="R779" s="14"/>
      <c r="S779" s="14">
        <v>0.18349069790336001</v>
      </c>
      <c r="T779" s="14">
        <v>0.22294435761866699</v>
      </c>
      <c r="U779" s="14">
        <v>0.16949420589995901</v>
      </c>
      <c r="V779" s="14">
        <v>0.22678571537959399</v>
      </c>
      <c r="W779" s="14">
        <v>0.16137736809455799</v>
      </c>
      <c r="X779" s="14">
        <v>0.126298394795893</v>
      </c>
      <c r="Y779" s="14">
        <v>0.155749693623246</v>
      </c>
      <c r="Z779" s="14">
        <v>0.20655122682323501</v>
      </c>
      <c r="AA779" s="14">
        <v>0.15273391432073699</v>
      </c>
      <c r="AB779" s="14">
        <v>0.22106625941552699</v>
      </c>
      <c r="AC779" s="14">
        <v>0.15624578893330701</v>
      </c>
      <c r="AD779" s="14">
        <v>0.29826582345647501</v>
      </c>
      <c r="AE779" s="14"/>
      <c r="AF779" s="14">
        <v>0.201439726619184</v>
      </c>
      <c r="AG779" s="14">
        <v>0.15366833262888799</v>
      </c>
      <c r="AH779" s="14">
        <v>0.19962229947870599</v>
      </c>
      <c r="AI779" s="14">
        <v>0.205584520228629</v>
      </c>
      <c r="AJ779" s="14">
        <v>0.15781944346921001</v>
      </c>
      <c r="AK779" s="14"/>
      <c r="AL779" s="14">
        <v>0.19233185227701999</v>
      </c>
      <c r="AM779" s="14">
        <v>0.13173022028013101</v>
      </c>
      <c r="AN779" s="14">
        <v>0.18273709727339801</v>
      </c>
      <c r="AO779" s="14"/>
      <c r="AP779" s="14">
        <v>0.217146595554494</v>
      </c>
      <c r="AQ779" s="14">
        <v>0.157836307353378</v>
      </c>
      <c r="AR779" s="14"/>
      <c r="AS779" s="14">
        <v>0.19175443801497</v>
      </c>
      <c r="AT779" s="14">
        <v>0.178808073347591</v>
      </c>
      <c r="AU779" s="14"/>
      <c r="AV779" s="14">
        <v>0.17012855745882999</v>
      </c>
      <c r="AW779" s="14">
        <v>0.18977833574400499</v>
      </c>
      <c r="AX779" s="14"/>
      <c r="AY779" s="14">
        <v>0.18558842441237999</v>
      </c>
      <c r="AZ779" s="14">
        <v>0.15087275635408101</v>
      </c>
      <c r="BA779" s="14"/>
      <c r="BB779" s="14">
        <v>0.18467132789900501</v>
      </c>
      <c r="BC779" s="14">
        <v>0.168436595827613</v>
      </c>
    </row>
    <row r="780" spans="2:55" x14ac:dyDescent="0.35">
      <c r="B780" t="s">
        <v>160</v>
      </c>
      <c r="C780" s="14">
        <v>7.8477171944465698E-2</v>
      </c>
      <c r="D780" s="14">
        <v>8.4622405472218803E-2</v>
      </c>
      <c r="E780" s="14">
        <v>7.2707485402749197E-2</v>
      </c>
      <c r="F780" s="14"/>
      <c r="G780" s="14">
        <v>4.2371633104112003E-2</v>
      </c>
      <c r="H780" s="14">
        <v>4.1854298255469199E-2</v>
      </c>
      <c r="I780" s="14">
        <v>6.0870496375553799E-2</v>
      </c>
      <c r="J780" s="14">
        <v>8.9337103119503602E-2</v>
      </c>
      <c r="K780" s="14">
        <v>8.7550049828392401E-2</v>
      </c>
      <c r="L780" s="14">
        <v>0.13175439790139201</v>
      </c>
      <c r="M780" s="14"/>
      <c r="N780" s="14">
        <v>9.3307493004328307E-2</v>
      </c>
      <c r="O780" s="14">
        <v>9.5906777695256795E-2</v>
      </c>
      <c r="P780" s="14">
        <v>4.94479637451858E-2</v>
      </c>
      <c r="Q780" s="14">
        <v>7.0477709854386797E-2</v>
      </c>
      <c r="R780" s="14"/>
      <c r="S780" s="14">
        <v>4.6245309788974301E-2</v>
      </c>
      <c r="T780" s="14">
        <v>8.8694851612992301E-2</v>
      </c>
      <c r="U780" s="14">
        <v>0.14420632523315599</v>
      </c>
      <c r="V780" s="14">
        <v>4.1700183376553297E-2</v>
      </c>
      <c r="W780" s="14">
        <v>8.5712772716803803E-2</v>
      </c>
      <c r="X780" s="14">
        <v>0.117500384854413</v>
      </c>
      <c r="Y780" s="14">
        <v>8.5654353124386504E-2</v>
      </c>
      <c r="Z780" s="14">
        <v>7.9688025567688697E-2</v>
      </c>
      <c r="AA780" s="14">
        <v>4.65305832750584E-2</v>
      </c>
      <c r="AB780" s="14">
        <v>7.6524162852961694E-2</v>
      </c>
      <c r="AC780" s="14">
        <v>0.11594758522762599</v>
      </c>
      <c r="AD780" s="14">
        <v>2.6149540290735102E-2</v>
      </c>
      <c r="AE780" s="14"/>
      <c r="AF780" s="14">
        <v>9.8992753075853299E-2</v>
      </c>
      <c r="AG780" s="14">
        <v>5.4485194390087602E-2</v>
      </c>
      <c r="AH780" s="14">
        <v>0.119724309546633</v>
      </c>
      <c r="AI780" s="14">
        <v>0.10333781443604501</v>
      </c>
      <c r="AJ780" s="14">
        <v>7.9377945128206603E-2</v>
      </c>
      <c r="AK780" s="14"/>
      <c r="AL780" s="14">
        <v>8.0860958752139098E-2</v>
      </c>
      <c r="AM780" s="14">
        <v>2.9628123481833898E-2</v>
      </c>
      <c r="AN780" s="14">
        <v>0.13066819044919201</v>
      </c>
      <c r="AO780" s="14"/>
      <c r="AP780" s="14">
        <v>9.7649148689608806E-2</v>
      </c>
      <c r="AQ780" s="14">
        <v>6.2337367324505802E-2</v>
      </c>
      <c r="AR780" s="14"/>
      <c r="AS780" s="14">
        <v>8.1179645551366697E-2</v>
      </c>
      <c r="AT780" s="14">
        <v>7.7858598183466701E-2</v>
      </c>
      <c r="AU780" s="14"/>
      <c r="AV780" s="14">
        <v>4.7545996132916303E-2</v>
      </c>
      <c r="AW780" s="14">
        <v>8.9963529629178599E-2</v>
      </c>
      <c r="AX780" s="14"/>
      <c r="AY780" s="14">
        <v>8.2606257122392807E-2</v>
      </c>
      <c r="AZ780" s="14">
        <v>7.9558666144355306E-2</v>
      </c>
      <c r="BA780" s="14"/>
      <c r="BB780" s="14">
        <v>7.9516270899282704E-2</v>
      </c>
      <c r="BC780" s="14">
        <v>6.1284428156566699E-2</v>
      </c>
    </row>
    <row r="781" spans="2:55" x14ac:dyDescent="0.35">
      <c r="B781" t="s">
        <v>205</v>
      </c>
      <c r="C781" s="14">
        <v>2.6350124444612301E-2</v>
      </c>
      <c r="D781" s="14">
        <v>2.5104180202634101E-2</v>
      </c>
      <c r="E781" s="14">
        <v>2.76443067652163E-2</v>
      </c>
      <c r="F781" s="14"/>
      <c r="G781" s="14">
        <v>3.5375983417396402E-2</v>
      </c>
      <c r="H781" s="14">
        <v>8.3965084487751009E-3</v>
      </c>
      <c r="I781" s="14">
        <v>3.90369247853153E-2</v>
      </c>
      <c r="J781" s="14">
        <v>2.4082815181008299E-2</v>
      </c>
      <c r="K781" s="14">
        <v>3.1235619144083199E-2</v>
      </c>
      <c r="L781" s="14">
        <v>2.3319752339962498E-2</v>
      </c>
      <c r="M781" s="14"/>
      <c r="N781" s="14">
        <v>1.7055763264974301E-2</v>
      </c>
      <c r="O781" s="14">
        <v>2.5156360105039698E-2</v>
      </c>
      <c r="P781" s="14">
        <v>2.4581702846661699E-2</v>
      </c>
      <c r="Q781" s="14">
        <v>3.9388334612032803E-2</v>
      </c>
      <c r="R781" s="14"/>
      <c r="S781" s="14">
        <v>2.6816940008072498E-2</v>
      </c>
      <c r="T781" s="14">
        <v>2.0038209389785101E-2</v>
      </c>
      <c r="U781" s="14">
        <v>2.9019631020423001E-2</v>
      </c>
      <c r="V781" s="14">
        <v>3.2109289006122303E-2</v>
      </c>
      <c r="W781" s="14">
        <v>1.77457025661476E-2</v>
      </c>
      <c r="X781" s="14">
        <v>1.54208974064345E-2</v>
      </c>
      <c r="Y781" s="14">
        <v>3.9763345227009403E-2</v>
      </c>
      <c r="Z781" s="14">
        <v>1.0154021592577001E-2</v>
      </c>
      <c r="AA781" s="14">
        <v>2.0444781415094801E-2</v>
      </c>
      <c r="AB781" s="14">
        <v>4.1904493425822198E-2</v>
      </c>
      <c r="AC781" s="14">
        <v>3.1413733859446499E-2</v>
      </c>
      <c r="AD781" s="14">
        <v>3.2516332127941201E-2</v>
      </c>
      <c r="AE781" s="14"/>
      <c r="AF781" s="14">
        <v>2.8309378909278999E-2</v>
      </c>
      <c r="AG781" s="14">
        <v>1.6339877790032702E-2</v>
      </c>
      <c r="AH781" s="14">
        <v>1.47948920208272E-2</v>
      </c>
      <c r="AI781" s="14">
        <v>1.9251096285607699E-2</v>
      </c>
      <c r="AJ781" s="14">
        <v>3.9342714435883802E-2</v>
      </c>
      <c r="AK781" s="14"/>
      <c r="AL781" s="14">
        <v>2.6952885833802901E-2</v>
      </c>
      <c r="AM781" s="14">
        <v>6.6888682515007999E-3</v>
      </c>
      <c r="AN781" s="14">
        <v>5.24804556577479E-2</v>
      </c>
      <c r="AO781" s="14"/>
      <c r="AP781" s="14">
        <v>3.2264203620333901E-2</v>
      </c>
      <c r="AQ781" s="14">
        <v>2.0151201743007E-2</v>
      </c>
      <c r="AR781" s="14"/>
      <c r="AS781" s="14">
        <v>2.5229376889167002E-2</v>
      </c>
      <c r="AT781" s="14">
        <v>2.4522554333770701E-2</v>
      </c>
      <c r="AU781" s="14"/>
      <c r="AV781" s="14">
        <v>1.6767671619720301E-2</v>
      </c>
      <c r="AW781" s="14">
        <v>2.9794557163617699E-2</v>
      </c>
      <c r="AX781" s="14"/>
      <c r="AY781" s="14">
        <v>2.2676712542459398E-2</v>
      </c>
      <c r="AZ781" s="14">
        <v>2.4021050270714401E-2</v>
      </c>
      <c r="BA781" s="14"/>
      <c r="BB781" s="14">
        <v>2.12175774277048E-2</v>
      </c>
      <c r="BC781" s="14">
        <v>3.3485090719601603E-2</v>
      </c>
    </row>
    <row r="782" spans="2:55" x14ac:dyDescent="0.35">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c r="AD782" s="14"/>
      <c r="AE782" s="14"/>
      <c r="AF782" s="14"/>
      <c r="AG782" s="14"/>
      <c r="AH782" s="14"/>
      <c r="AI782" s="14"/>
      <c r="AJ782" s="14"/>
      <c r="AK782" s="14"/>
      <c r="AL782" s="14"/>
      <c r="AM782" s="14"/>
      <c r="AN782" s="14"/>
      <c r="AO782" s="14"/>
      <c r="AP782" s="14"/>
      <c r="AQ782" s="14"/>
      <c r="AR782" s="14"/>
      <c r="AS782" s="14"/>
      <c r="AT782" s="14"/>
      <c r="AU782" s="14"/>
      <c r="AV782" s="14"/>
      <c r="AW782" s="14"/>
      <c r="AX782" s="14"/>
      <c r="AY782" s="14"/>
      <c r="AZ782" s="14"/>
      <c r="BA782" s="14"/>
      <c r="BB782" s="14"/>
      <c r="BC782" s="14"/>
    </row>
    <row r="783" spans="2:55" x14ac:dyDescent="0.35">
      <c r="B783" s="6" t="s">
        <v>357</v>
      </c>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c r="AD783" s="14"/>
      <c r="AE783" s="14"/>
      <c r="AF783" s="14"/>
      <c r="AG783" s="14"/>
      <c r="AH783" s="14"/>
      <c r="AI783" s="14"/>
      <c r="AJ783" s="14"/>
      <c r="AK783" s="14"/>
      <c r="AL783" s="14"/>
      <c r="AM783" s="14"/>
      <c r="AN783" s="14"/>
      <c r="AO783" s="14"/>
      <c r="AP783" s="14"/>
      <c r="AQ783" s="14"/>
      <c r="AR783" s="14"/>
      <c r="AS783" s="14"/>
      <c r="AT783" s="14"/>
      <c r="AU783" s="14"/>
      <c r="AV783" s="14"/>
      <c r="AW783" s="14"/>
      <c r="AX783" s="14"/>
      <c r="AY783" s="14"/>
      <c r="AZ783" s="14"/>
      <c r="BA783" s="14"/>
      <c r="BB783" s="14"/>
      <c r="BC783" s="14"/>
    </row>
    <row r="784" spans="2:55" x14ac:dyDescent="0.35">
      <c r="B784" s="21" t="s">
        <v>82</v>
      </c>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c r="AD784" s="14"/>
      <c r="AE784" s="14"/>
      <c r="AF784" s="14"/>
      <c r="AG784" s="14"/>
      <c r="AH784" s="14"/>
      <c r="AI784" s="14"/>
      <c r="AJ784" s="14"/>
      <c r="AK784" s="14"/>
      <c r="AL784" s="14"/>
      <c r="AM784" s="14"/>
      <c r="AN784" s="14"/>
      <c r="AO784" s="14"/>
      <c r="AP784" s="14"/>
      <c r="AQ784" s="14"/>
      <c r="AR784" s="14"/>
      <c r="AS784" s="14"/>
      <c r="AT784" s="14"/>
      <c r="AU784" s="14"/>
      <c r="AV784" s="14"/>
      <c r="AW784" s="14"/>
      <c r="AX784" s="14"/>
      <c r="AY784" s="14"/>
      <c r="AZ784" s="14"/>
      <c r="BA784" s="14"/>
      <c r="BB784" s="14"/>
      <c r="BC784" s="14"/>
    </row>
    <row r="785" spans="2:55" x14ac:dyDescent="0.35">
      <c r="B785" t="s">
        <v>157</v>
      </c>
      <c r="C785" s="14">
        <v>0.31632927441580899</v>
      </c>
      <c r="D785" s="14">
        <v>0.30252454690674702</v>
      </c>
      <c r="E785" s="14">
        <v>0.32980094056975701</v>
      </c>
      <c r="F785" s="14"/>
      <c r="G785" s="14">
        <v>0.35443563229415098</v>
      </c>
      <c r="H785" s="14">
        <v>0.35082195265656002</v>
      </c>
      <c r="I785" s="14">
        <v>0.29942689220795998</v>
      </c>
      <c r="J785" s="14">
        <v>0.30789927659364502</v>
      </c>
      <c r="K785" s="14">
        <v>0.328803848803782</v>
      </c>
      <c r="L785" s="14">
        <v>0.275109310439418</v>
      </c>
      <c r="M785" s="14"/>
      <c r="N785" s="14">
        <v>0.28979220280277701</v>
      </c>
      <c r="O785" s="14">
        <v>0.25836738913393698</v>
      </c>
      <c r="P785" s="14">
        <v>0.38251513776934298</v>
      </c>
      <c r="Q785" s="14">
        <v>0.34746803532561199</v>
      </c>
      <c r="R785" s="14"/>
      <c r="S785" s="14">
        <v>0.33028356631431999</v>
      </c>
      <c r="T785" s="14">
        <v>0.35209928705008597</v>
      </c>
      <c r="U785" s="14">
        <v>0.28874307849631498</v>
      </c>
      <c r="V785" s="14">
        <v>0.32394812815642998</v>
      </c>
      <c r="W785" s="14">
        <v>0.23396727077926299</v>
      </c>
      <c r="X785" s="14">
        <v>0.35243756269600901</v>
      </c>
      <c r="Y785" s="14">
        <v>0.30400240819362001</v>
      </c>
      <c r="Z785" s="14">
        <v>0.33769325259905297</v>
      </c>
      <c r="AA785" s="14">
        <v>0.35671865338589498</v>
      </c>
      <c r="AB785" s="14">
        <v>0.26991237474631802</v>
      </c>
      <c r="AC785" s="14">
        <v>0.28119369476494699</v>
      </c>
      <c r="AD785" s="14">
        <v>0.284789817816334</v>
      </c>
      <c r="AE785" s="14"/>
      <c r="AF785" s="14">
        <v>0.33754600062473999</v>
      </c>
      <c r="AG785" s="14">
        <v>0.34952922909030898</v>
      </c>
      <c r="AH785" s="14">
        <v>0.24554424241098699</v>
      </c>
      <c r="AI785" s="14">
        <v>0.27631468819336302</v>
      </c>
      <c r="AJ785" s="14">
        <v>0.30597362869331801</v>
      </c>
      <c r="AK785" s="14"/>
      <c r="AL785" s="14">
        <v>0.30593908175074203</v>
      </c>
      <c r="AM785" s="14">
        <v>0.405718163459245</v>
      </c>
      <c r="AN785" s="14">
        <v>0.30742071377885399</v>
      </c>
      <c r="AO785" s="14"/>
      <c r="AP785" s="14">
        <v>0.26751099447101401</v>
      </c>
      <c r="AQ785" s="14">
        <v>0.36100603804695403</v>
      </c>
      <c r="AR785" s="14"/>
      <c r="AS785" s="14">
        <v>0.30229181959128498</v>
      </c>
      <c r="AT785" s="14">
        <v>0.33463091732734201</v>
      </c>
      <c r="AU785" s="14"/>
      <c r="AV785" s="14">
        <v>0.36981226280860302</v>
      </c>
      <c r="AW785" s="14">
        <v>0.30157721577429603</v>
      </c>
      <c r="AX785" s="14"/>
      <c r="AY785" s="14">
        <v>0.31349008493650699</v>
      </c>
      <c r="AZ785" s="14">
        <v>0.36968481807575598</v>
      </c>
      <c r="BA785" s="14"/>
      <c r="BB785" s="14">
        <v>0.30809212620769799</v>
      </c>
      <c r="BC785" s="14">
        <v>0.36117357888708201</v>
      </c>
    </row>
    <row r="786" spans="2:55" x14ac:dyDescent="0.35">
      <c r="B786" t="s">
        <v>158</v>
      </c>
      <c r="C786" s="14">
        <v>0.37491802747055702</v>
      </c>
      <c r="D786" s="14">
        <v>0.35644151940268398</v>
      </c>
      <c r="E786" s="14">
        <v>0.39307661078421202</v>
      </c>
      <c r="F786" s="14"/>
      <c r="G786" s="14">
        <v>0.35747772220095497</v>
      </c>
      <c r="H786" s="14">
        <v>0.42775580689034198</v>
      </c>
      <c r="I786" s="14">
        <v>0.411520657975462</v>
      </c>
      <c r="J786" s="14">
        <v>0.385288155129907</v>
      </c>
      <c r="K786" s="14">
        <v>0.37570856816486897</v>
      </c>
      <c r="L786" s="14">
        <v>0.30447029908967299</v>
      </c>
      <c r="M786" s="14"/>
      <c r="N786" s="14">
        <v>0.358102399393464</v>
      </c>
      <c r="O786" s="14">
        <v>0.38756734117799602</v>
      </c>
      <c r="P786" s="14">
        <v>0.36480079301755303</v>
      </c>
      <c r="Q786" s="14">
        <v>0.38793955224589399</v>
      </c>
      <c r="R786" s="14"/>
      <c r="S786" s="14">
        <v>0.37294364080672998</v>
      </c>
      <c r="T786" s="14">
        <v>0.309559732300348</v>
      </c>
      <c r="U786" s="14">
        <v>0.33313516579478403</v>
      </c>
      <c r="V786" s="14">
        <v>0.33216586024272798</v>
      </c>
      <c r="W786" s="14">
        <v>0.43945394649174302</v>
      </c>
      <c r="X786" s="14">
        <v>0.37923511994775599</v>
      </c>
      <c r="Y786" s="14">
        <v>0.405287044952577</v>
      </c>
      <c r="Z786" s="14">
        <v>0.40923940979538898</v>
      </c>
      <c r="AA786" s="14">
        <v>0.37286041841958001</v>
      </c>
      <c r="AB786" s="14">
        <v>0.38331742204915098</v>
      </c>
      <c r="AC786" s="14">
        <v>0.488772214307162</v>
      </c>
      <c r="AD786" s="14">
        <v>0.40822943879967799</v>
      </c>
      <c r="AE786" s="14"/>
      <c r="AF786" s="14">
        <v>0.35810195640727099</v>
      </c>
      <c r="AG786" s="14">
        <v>0.389168614215609</v>
      </c>
      <c r="AH786" s="14">
        <v>0.33834903219017698</v>
      </c>
      <c r="AI786" s="14">
        <v>0.39367449704971702</v>
      </c>
      <c r="AJ786" s="14">
        <v>0.44562832890806903</v>
      </c>
      <c r="AK786" s="14"/>
      <c r="AL786" s="14">
        <v>0.37860251375147203</v>
      </c>
      <c r="AM786" s="14">
        <v>0.41405738639436002</v>
      </c>
      <c r="AN786" s="14">
        <v>0.25273472807592101</v>
      </c>
      <c r="AO786" s="14"/>
      <c r="AP786" s="14">
        <v>0.38556827300818602</v>
      </c>
      <c r="AQ786" s="14">
        <v>0.36562670096720901</v>
      </c>
      <c r="AR786" s="14"/>
      <c r="AS786" s="14">
        <v>0.39229262778262403</v>
      </c>
      <c r="AT786" s="14">
        <v>0.34872301882954199</v>
      </c>
      <c r="AU786" s="14"/>
      <c r="AV786" s="14">
        <v>0.37077894620188401</v>
      </c>
      <c r="AW786" s="14">
        <v>0.37713428406216498</v>
      </c>
      <c r="AX786" s="14"/>
      <c r="AY786" s="14">
        <v>0.38085580122789597</v>
      </c>
      <c r="AZ786" s="14">
        <v>0.32036590389205999</v>
      </c>
      <c r="BA786" s="14"/>
      <c r="BB786" s="14">
        <v>0.38744538168155901</v>
      </c>
      <c r="BC786" s="14">
        <v>0.33392316883351297</v>
      </c>
    </row>
    <row r="787" spans="2:55" x14ac:dyDescent="0.35">
      <c r="B787" t="s">
        <v>159</v>
      </c>
      <c r="C787" s="14">
        <v>0.187905985296145</v>
      </c>
      <c r="D787" s="14">
        <v>0.203064367818233</v>
      </c>
      <c r="E787" s="14">
        <v>0.17264007195625</v>
      </c>
      <c r="F787" s="14"/>
      <c r="G787" s="14">
        <v>0.17460432451611199</v>
      </c>
      <c r="H787" s="14">
        <v>0.16676804366853701</v>
      </c>
      <c r="I787" s="14">
        <v>0.18065485304468801</v>
      </c>
      <c r="J787" s="14">
        <v>0.180561096613824</v>
      </c>
      <c r="K787" s="14">
        <v>0.16908721969889701</v>
      </c>
      <c r="L787" s="14">
        <v>0.238511558746238</v>
      </c>
      <c r="M787" s="14"/>
      <c r="N787" s="14">
        <v>0.21442237895192501</v>
      </c>
      <c r="O787" s="14">
        <v>0.20610095284546701</v>
      </c>
      <c r="P787" s="14">
        <v>0.17948815966598899</v>
      </c>
      <c r="Q787" s="14">
        <v>0.14728363039630901</v>
      </c>
      <c r="R787" s="14"/>
      <c r="S787" s="14">
        <v>0.18798988999308799</v>
      </c>
      <c r="T787" s="14">
        <v>0.20621806075971699</v>
      </c>
      <c r="U787" s="14">
        <v>0.19776230153636201</v>
      </c>
      <c r="V787" s="14">
        <v>0.227610878117252</v>
      </c>
      <c r="W787" s="14">
        <v>0.22531042414362601</v>
      </c>
      <c r="X787" s="14">
        <v>0.14715643162880099</v>
      </c>
      <c r="Y787" s="14">
        <v>0.17402987748940599</v>
      </c>
      <c r="Z787" s="14">
        <v>0.12602605057139801</v>
      </c>
      <c r="AA787" s="14">
        <v>0.187944413872</v>
      </c>
      <c r="AB787" s="14">
        <v>0.19106587320263199</v>
      </c>
      <c r="AC787" s="14">
        <v>0.11725506320318201</v>
      </c>
      <c r="AD787" s="14">
        <v>0.22572008636997401</v>
      </c>
      <c r="AE787" s="14"/>
      <c r="AF787" s="14">
        <v>0.16920723203836499</v>
      </c>
      <c r="AG787" s="14">
        <v>0.16984303561545899</v>
      </c>
      <c r="AH787" s="14">
        <v>0.234223229412238</v>
      </c>
      <c r="AI787" s="14">
        <v>0.18871703702593801</v>
      </c>
      <c r="AJ787" s="14">
        <v>0.17221472023397499</v>
      </c>
      <c r="AK787" s="14"/>
      <c r="AL787" s="14">
        <v>0.197426067876355</v>
      </c>
      <c r="AM787" s="14">
        <v>0.121990992012627</v>
      </c>
      <c r="AN787" s="14">
        <v>0.167778575528921</v>
      </c>
      <c r="AO787" s="14"/>
      <c r="AP787" s="14">
        <v>0.20707165125007901</v>
      </c>
      <c r="AQ787" s="14">
        <v>0.17066257949779001</v>
      </c>
      <c r="AR787" s="14"/>
      <c r="AS787" s="14">
        <v>0.19153607172411699</v>
      </c>
      <c r="AT787" s="14">
        <v>0.18718204075110501</v>
      </c>
      <c r="AU787" s="14"/>
      <c r="AV787" s="14">
        <v>0.173930815939216</v>
      </c>
      <c r="AW787" s="14">
        <v>0.190622724740104</v>
      </c>
      <c r="AX787" s="14"/>
      <c r="AY787" s="14">
        <v>0.186779447785902</v>
      </c>
      <c r="AZ787" s="14">
        <v>0.17458882309455001</v>
      </c>
      <c r="BA787" s="14"/>
      <c r="BB787" s="14">
        <v>0.190842529301501</v>
      </c>
      <c r="BC787" s="14">
        <v>0.16278464414281901</v>
      </c>
    </row>
    <row r="788" spans="2:55" x14ac:dyDescent="0.35">
      <c r="B788" t="s">
        <v>160</v>
      </c>
      <c r="C788" s="14">
        <v>8.6725068867093594E-2</v>
      </c>
      <c r="D788" s="14">
        <v>0.101355404496005</v>
      </c>
      <c r="E788" s="14">
        <v>7.2694184481587501E-2</v>
      </c>
      <c r="F788" s="14"/>
      <c r="G788" s="14">
        <v>5.3717304529063203E-2</v>
      </c>
      <c r="H788" s="14">
        <v>3.6589760149292702E-2</v>
      </c>
      <c r="I788" s="14">
        <v>6.8817133191456797E-2</v>
      </c>
      <c r="J788" s="14">
        <v>9.3785977304085805E-2</v>
      </c>
      <c r="K788" s="14">
        <v>0.101484453644449</v>
      </c>
      <c r="L788" s="14">
        <v>0.148533573454528</v>
      </c>
      <c r="M788" s="14"/>
      <c r="N788" s="14">
        <v>0.111339235708553</v>
      </c>
      <c r="O788" s="14">
        <v>0.104007586911777</v>
      </c>
      <c r="P788" s="14">
        <v>5.26586851778965E-2</v>
      </c>
      <c r="Q788" s="14">
        <v>7.2808552632127002E-2</v>
      </c>
      <c r="R788" s="14"/>
      <c r="S788" s="14">
        <v>7.4521046052338405E-2</v>
      </c>
      <c r="T788" s="14">
        <v>0.105106057172265</v>
      </c>
      <c r="U788" s="14">
        <v>0.137654432488304</v>
      </c>
      <c r="V788" s="14">
        <v>8.23912752403448E-2</v>
      </c>
      <c r="W788" s="14">
        <v>6.6300590986476698E-2</v>
      </c>
      <c r="X788" s="14">
        <v>9.7336481866474006E-2</v>
      </c>
      <c r="Y788" s="14">
        <v>7.9210512681320705E-2</v>
      </c>
      <c r="Z788" s="14">
        <v>0.10603586217265</v>
      </c>
      <c r="AA788" s="14">
        <v>6.2381744533125998E-2</v>
      </c>
      <c r="AB788" s="14">
        <v>8.7896885437158206E-2</v>
      </c>
      <c r="AC788" s="14">
        <v>8.0023383006545504E-2</v>
      </c>
      <c r="AD788" s="14">
        <v>4.8744324886073803E-2</v>
      </c>
      <c r="AE788" s="14"/>
      <c r="AF788" s="14">
        <v>0.102664823294498</v>
      </c>
      <c r="AG788" s="14">
        <v>5.9682612919867199E-2</v>
      </c>
      <c r="AH788" s="14">
        <v>0.16698117819887601</v>
      </c>
      <c r="AI788" s="14">
        <v>0.109320029408163</v>
      </c>
      <c r="AJ788" s="14">
        <v>2.7726142593540701E-2</v>
      </c>
      <c r="AK788" s="14"/>
      <c r="AL788" s="14">
        <v>8.6380970083297204E-2</v>
      </c>
      <c r="AM788" s="14">
        <v>2.6194267800874801E-2</v>
      </c>
      <c r="AN788" s="14">
        <v>0.19877317220939</v>
      </c>
      <c r="AO788" s="14"/>
      <c r="AP788" s="14">
        <v>0.101500629996175</v>
      </c>
      <c r="AQ788" s="14">
        <v>7.2767885782142494E-2</v>
      </c>
      <c r="AR788" s="14"/>
      <c r="AS788" s="14">
        <v>8.2255904085616893E-2</v>
      </c>
      <c r="AT788" s="14">
        <v>9.5085666192860394E-2</v>
      </c>
      <c r="AU788" s="14"/>
      <c r="AV788" s="14">
        <v>6.5360756921363894E-2</v>
      </c>
      <c r="AW788" s="14">
        <v>9.3265794394384705E-2</v>
      </c>
      <c r="AX788" s="14"/>
      <c r="AY788" s="14">
        <v>8.7426344240693094E-2</v>
      </c>
      <c r="AZ788" s="14">
        <v>9.4815708724942493E-2</v>
      </c>
      <c r="BA788" s="14"/>
      <c r="BB788" s="14">
        <v>8.3693766137548697E-2</v>
      </c>
      <c r="BC788" s="14">
        <v>9.0675937677393903E-2</v>
      </c>
    </row>
    <row r="789" spans="2:55" x14ac:dyDescent="0.35">
      <c r="B789" t="s">
        <v>205</v>
      </c>
      <c r="C789" s="14">
        <v>3.4121643950394999E-2</v>
      </c>
      <c r="D789" s="14">
        <v>3.6614161376330501E-2</v>
      </c>
      <c r="E789" s="14">
        <v>3.17881922081946E-2</v>
      </c>
      <c r="F789" s="14"/>
      <c r="G789" s="14">
        <v>5.9765016459718601E-2</v>
      </c>
      <c r="H789" s="14">
        <v>1.8064436635268199E-2</v>
      </c>
      <c r="I789" s="14">
        <v>3.9580463580433899E-2</v>
      </c>
      <c r="J789" s="14">
        <v>3.2465494358537503E-2</v>
      </c>
      <c r="K789" s="14">
        <v>2.4915909688002301E-2</v>
      </c>
      <c r="L789" s="14">
        <v>3.3375258270143399E-2</v>
      </c>
      <c r="M789" s="14"/>
      <c r="N789" s="14">
        <v>2.6343783143282201E-2</v>
      </c>
      <c r="O789" s="14">
        <v>4.3956729930823002E-2</v>
      </c>
      <c r="P789" s="14">
        <v>2.0537224369218302E-2</v>
      </c>
      <c r="Q789" s="14">
        <v>4.4500229400057302E-2</v>
      </c>
      <c r="R789" s="14"/>
      <c r="S789" s="14">
        <v>3.4261856833523403E-2</v>
      </c>
      <c r="T789" s="14">
        <v>2.7016862717583499E-2</v>
      </c>
      <c r="U789" s="14">
        <v>4.2705021684235102E-2</v>
      </c>
      <c r="V789" s="14">
        <v>3.3883858243244601E-2</v>
      </c>
      <c r="W789" s="14">
        <v>3.4967767598891399E-2</v>
      </c>
      <c r="X789" s="14">
        <v>2.38344038609592E-2</v>
      </c>
      <c r="Y789" s="14">
        <v>3.74701566830766E-2</v>
      </c>
      <c r="Z789" s="14">
        <v>2.1005424861510601E-2</v>
      </c>
      <c r="AA789" s="14">
        <v>2.0094769789399999E-2</v>
      </c>
      <c r="AB789" s="14">
        <v>6.7807444564740305E-2</v>
      </c>
      <c r="AC789" s="14">
        <v>3.27556447181628E-2</v>
      </c>
      <c r="AD789" s="14">
        <v>3.2516332127941201E-2</v>
      </c>
      <c r="AE789" s="14"/>
      <c r="AF789" s="14">
        <v>3.2479987635125898E-2</v>
      </c>
      <c r="AG789" s="14">
        <v>3.1776508158755802E-2</v>
      </c>
      <c r="AH789" s="14">
        <v>1.4902317787722E-2</v>
      </c>
      <c r="AI789" s="14">
        <v>3.1973748322819399E-2</v>
      </c>
      <c r="AJ789" s="14">
        <v>4.8457179571096201E-2</v>
      </c>
      <c r="AK789" s="14"/>
      <c r="AL789" s="14">
        <v>3.1651366538133101E-2</v>
      </c>
      <c r="AM789" s="14">
        <v>3.2039190332892098E-2</v>
      </c>
      <c r="AN789" s="14">
        <v>7.3292810406914599E-2</v>
      </c>
      <c r="AO789" s="14"/>
      <c r="AP789" s="14">
        <v>3.8348451274545697E-2</v>
      </c>
      <c r="AQ789" s="14">
        <v>2.99367957059045E-2</v>
      </c>
      <c r="AR789" s="14"/>
      <c r="AS789" s="14">
        <v>3.1623576816357198E-2</v>
      </c>
      <c r="AT789" s="14">
        <v>3.4378356899150302E-2</v>
      </c>
      <c r="AU789" s="14"/>
      <c r="AV789" s="14">
        <v>2.01172181289332E-2</v>
      </c>
      <c r="AW789" s="14">
        <v>3.7399981029050802E-2</v>
      </c>
      <c r="AX789" s="14"/>
      <c r="AY789" s="14">
        <v>3.1448321809002998E-2</v>
      </c>
      <c r="AZ789" s="14">
        <v>4.0544746212692301E-2</v>
      </c>
      <c r="BA789" s="14"/>
      <c r="BB789" s="14">
        <v>2.99261966716932E-2</v>
      </c>
      <c r="BC789" s="14">
        <v>5.1442670459191098E-2</v>
      </c>
    </row>
    <row r="790" spans="2:55" x14ac:dyDescent="0.35">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c r="AD790" s="14"/>
      <c r="AE790" s="14"/>
      <c r="AF790" s="14"/>
      <c r="AG790" s="14"/>
      <c r="AH790" s="14"/>
      <c r="AI790" s="14"/>
      <c r="AJ790" s="14"/>
      <c r="AK790" s="14"/>
      <c r="AL790" s="14"/>
      <c r="AM790" s="14"/>
      <c r="AN790" s="14"/>
      <c r="AO790" s="14"/>
      <c r="AP790" s="14"/>
      <c r="AQ790" s="14"/>
      <c r="AR790" s="14"/>
      <c r="AS790" s="14"/>
      <c r="AT790" s="14"/>
      <c r="AU790" s="14"/>
      <c r="AV790" s="14"/>
      <c r="AW790" s="14"/>
      <c r="AX790" s="14"/>
      <c r="AY790" s="14"/>
      <c r="AZ790" s="14"/>
      <c r="BA790" s="14"/>
      <c r="BB790" s="14"/>
      <c r="BC790" s="14"/>
    </row>
    <row r="791" spans="2:55" x14ac:dyDescent="0.35">
      <c r="B791" s="6" t="s">
        <v>358</v>
      </c>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c r="AD791" s="14"/>
      <c r="AE791" s="14"/>
      <c r="AF791" s="14"/>
      <c r="AG791" s="14"/>
      <c r="AH791" s="14"/>
      <c r="AI791" s="14"/>
      <c r="AJ791" s="14"/>
      <c r="AK791" s="14"/>
      <c r="AL791" s="14"/>
      <c r="AM791" s="14"/>
      <c r="AN791" s="14"/>
      <c r="AO791" s="14"/>
      <c r="AP791" s="14"/>
      <c r="AQ791" s="14"/>
      <c r="AR791" s="14"/>
      <c r="AS791" s="14"/>
      <c r="AT791" s="14"/>
      <c r="AU791" s="14"/>
      <c r="AV791" s="14"/>
      <c r="AW791" s="14"/>
      <c r="AX791" s="14"/>
      <c r="AY791" s="14"/>
      <c r="AZ791" s="14"/>
      <c r="BA791" s="14"/>
      <c r="BB791" s="14"/>
      <c r="BC791" s="14"/>
    </row>
    <row r="792" spans="2:55" x14ac:dyDescent="0.35">
      <c r="B792" s="21" t="s">
        <v>82</v>
      </c>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c r="AR792" s="14"/>
      <c r="AS792" s="14"/>
      <c r="AT792" s="14"/>
      <c r="AU792" s="14"/>
      <c r="AV792" s="14"/>
      <c r="AW792" s="14"/>
      <c r="AX792" s="14"/>
      <c r="AY792" s="14"/>
      <c r="AZ792" s="14"/>
      <c r="BA792" s="14"/>
      <c r="BB792" s="14"/>
      <c r="BC792" s="14"/>
    </row>
    <row r="793" spans="2:55" x14ac:dyDescent="0.35">
      <c r="B793" t="s">
        <v>157</v>
      </c>
      <c r="C793" s="14">
        <v>0.29430584163989099</v>
      </c>
      <c r="D793" s="14">
        <v>0.27011373917361298</v>
      </c>
      <c r="E793" s="14">
        <v>0.31785568053420099</v>
      </c>
      <c r="F793" s="14"/>
      <c r="G793" s="14">
        <v>0.323074548832196</v>
      </c>
      <c r="H793" s="14">
        <v>0.330008604154163</v>
      </c>
      <c r="I793" s="14">
        <v>0.26753447937991398</v>
      </c>
      <c r="J793" s="14">
        <v>0.25631851291742702</v>
      </c>
      <c r="K793" s="14">
        <v>0.31791821143309901</v>
      </c>
      <c r="L793" s="14">
        <v>0.28287642432407001</v>
      </c>
      <c r="M793" s="14"/>
      <c r="N793" s="14">
        <v>0.28405135557025601</v>
      </c>
      <c r="O793" s="14">
        <v>0.26097483543897598</v>
      </c>
      <c r="P793" s="14">
        <v>0.30749431488143603</v>
      </c>
      <c r="Q793" s="14">
        <v>0.330783416933501</v>
      </c>
      <c r="R793" s="14"/>
      <c r="S793" s="14">
        <v>0.31989848255402098</v>
      </c>
      <c r="T793" s="14">
        <v>0.27670233883970002</v>
      </c>
      <c r="U793" s="14">
        <v>0.252414682747788</v>
      </c>
      <c r="V793" s="14">
        <v>0.31739143889350901</v>
      </c>
      <c r="W793" s="14">
        <v>0.26333029377304201</v>
      </c>
      <c r="X793" s="14">
        <v>0.36119733792314801</v>
      </c>
      <c r="Y793" s="14">
        <v>0.278089995450926</v>
      </c>
      <c r="Z793" s="14">
        <v>0.27175327649206998</v>
      </c>
      <c r="AA793" s="14">
        <v>0.335068997346186</v>
      </c>
      <c r="AB793" s="14">
        <v>0.25025008879897398</v>
      </c>
      <c r="AC793" s="14">
        <v>0.29305889437070798</v>
      </c>
      <c r="AD793" s="14">
        <v>0.224067272517986</v>
      </c>
      <c r="AE793" s="14"/>
      <c r="AF793" s="14">
        <v>0.28651992697937601</v>
      </c>
      <c r="AG793" s="14">
        <v>0.34559613418636698</v>
      </c>
      <c r="AH793" s="14">
        <v>0.31473810158280502</v>
      </c>
      <c r="AI793" s="14">
        <v>0.251868304851455</v>
      </c>
      <c r="AJ793" s="14">
        <v>0.34860725403717002</v>
      </c>
      <c r="AK793" s="14"/>
      <c r="AL793" s="14">
        <v>0.28842389666082202</v>
      </c>
      <c r="AM793" s="14">
        <v>0.34946272801552603</v>
      </c>
      <c r="AN793" s="14">
        <v>0.28120582945283301</v>
      </c>
      <c r="AO793" s="14"/>
      <c r="AP793" s="14">
        <v>0.25825176402649003</v>
      </c>
      <c r="AQ793" s="14">
        <v>0.32250679511003399</v>
      </c>
      <c r="AR793" s="14"/>
      <c r="AS793" s="14">
        <v>0.285829449354983</v>
      </c>
      <c r="AT793" s="14">
        <v>0.30540421350178398</v>
      </c>
      <c r="AU793" s="14"/>
      <c r="AV793" s="14">
        <v>0.32353476497820599</v>
      </c>
      <c r="AW793" s="14">
        <v>0.28632407499921803</v>
      </c>
      <c r="AX793" s="14"/>
      <c r="AY793" s="14">
        <v>0.28676372819905299</v>
      </c>
      <c r="AZ793" s="14">
        <v>0.34758655321891202</v>
      </c>
      <c r="BA793" s="14"/>
      <c r="BB793" s="14">
        <v>0.29491252970712301</v>
      </c>
      <c r="BC793" s="14">
        <v>0.309866781092698</v>
      </c>
    </row>
    <row r="794" spans="2:55" x14ac:dyDescent="0.35">
      <c r="B794" t="s">
        <v>158</v>
      </c>
      <c r="C794" s="14">
        <v>0.45454129939886401</v>
      </c>
      <c r="D794" s="14">
        <v>0.45900064752516501</v>
      </c>
      <c r="E794" s="14">
        <v>0.45053798103421</v>
      </c>
      <c r="F794" s="14"/>
      <c r="G794" s="14">
        <v>0.41678043684226501</v>
      </c>
      <c r="H794" s="14">
        <v>0.47167501288215202</v>
      </c>
      <c r="I794" s="14">
        <v>0.50833806107931701</v>
      </c>
      <c r="J794" s="14">
        <v>0.484725375832113</v>
      </c>
      <c r="K794" s="14">
        <v>0.421713610239555</v>
      </c>
      <c r="L794" s="14">
        <v>0.419219127951797</v>
      </c>
      <c r="M794" s="14"/>
      <c r="N794" s="14">
        <v>0.46547347659726501</v>
      </c>
      <c r="O794" s="14">
        <v>0.449598291713033</v>
      </c>
      <c r="P794" s="14">
        <v>0.48272617553966701</v>
      </c>
      <c r="Q794" s="14">
        <v>0.42266574993147199</v>
      </c>
      <c r="R794" s="14"/>
      <c r="S794" s="14">
        <v>0.43242372280534902</v>
      </c>
      <c r="T794" s="14">
        <v>0.475819149284543</v>
      </c>
      <c r="U794" s="14">
        <v>0.42841616465934002</v>
      </c>
      <c r="V794" s="14">
        <v>0.44103600947166499</v>
      </c>
      <c r="W794" s="14">
        <v>0.47791791126726901</v>
      </c>
      <c r="X794" s="14">
        <v>0.408275109905538</v>
      </c>
      <c r="Y794" s="14">
        <v>0.46695402154857901</v>
      </c>
      <c r="Z794" s="14">
        <v>0.48705797461571199</v>
      </c>
      <c r="AA794" s="14">
        <v>0.45686966263103701</v>
      </c>
      <c r="AB794" s="14">
        <v>0.499838827519486</v>
      </c>
      <c r="AC794" s="14">
        <v>0.46025289165609601</v>
      </c>
      <c r="AD794" s="14">
        <v>0.42936888678681401</v>
      </c>
      <c r="AE794" s="14"/>
      <c r="AF794" s="14">
        <v>0.46823230075669198</v>
      </c>
      <c r="AG794" s="14">
        <v>0.45123022306405702</v>
      </c>
      <c r="AH794" s="14">
        <v>0.39559925181917799</v>
      </c>
      <c r="AI794" s="14">
        <v>0.49008329892746899</v>
      </c>
      <c r="AJ794" s="14">
        <v>0.43541101311866798</v>
      </c>
      <c r="AK794" s="14"/>
      <c r="AL794" s="14">
        <v>0.45607701472480799</v>
      </c>
      <c r="AM794" s="14">
        <v>0.501291503885962</v>
      </c>
      <c r="AN794" s="14">
        <v>0.34975899991208598</v>
      </c>
      <c r="AO794" s="14"/>
      <c r="AP794" s="14">
        <v>0.45415974330255898</v>
      </c>
      <c r="AQ794" s="14">
        <v>0.45618041429587902</v>
      </c>
      <c r="AR794" s="14"/>
      <c r="AS794" s="14">
        <v>0.464777479675899</v>
      </c>
      <c r="AT794" s="14">
        <v>0.437126915653265</v>
      </c>
      <c r="AU794" s="14"/>
      <c r="AV794" s="14">
        <v>0.46713631660524901</v>
      </c>
      <c r="AW794" s="14">
        <v>0.44925494028337698</v>
      </c>
      <c r="AX794" s="14"/>
      <c r="AY794" s="14">
        <v>0.46556226179767801</v>
      </c>
      <c r="AZ794" s="14">
        <v>0.42172383710622302</v>
      </c>
      <c r="BA794" s="14"/>
      <c r="BB794" s="14">
        <v>0.46420610589589101</v>
      </c>
      <c r="BC794" s="14">
        <v>0.41903287689684898</v>
      </c>
    </row>
    <row r="795" spans="2:55" x14ac:dyDescent="0.35">
      <c r="B795" t="s">
        <v>159</v>
      </c>
      <c r="C795" s="14">
        <v>0.18032451478195799</v>
      </c>
      <c r="D795" s="14">
        <v>0.19872952681293901</v>
      </c>
      <c r="E795" s="14">
        <v>0.16288323531033999</v>
      </c>
      <c r="F795" s="14"/>
      <c r="G795" s="14">
        <v>0.16573299268726399</v>
      </c>
      <c r="H795" s="14">
        <v>0.16189080458809199</v>
      </c>
      <c r="I795" s="14">
        <v>0.14403503619909599</v>
      </c>
      <c r="J795" s="14">
        <v>0.20092889609362799</v>
      </c>
      <c r="K795" s="14">
        <v>0.181401571142149</v>
      </c>
      <c r="L795" s="14">
        <v>0.21710614057643399</v>
      </c>
      <c r="M795" s="14"/>
      <c r="N795" s="14">
        <v>0.17590400954750701</v>
      </c>
      <c r="O795" s="14">
        <v>0.20612857024648801</v>
      </c>
      <c r="P795" s="14">
        <v>0.16852591881169901</v>
      </c>
      <c r="Q795" s="14">
        <v>0.16617732380533101</v>
      </c>
      <c r="R795" s="14"/>
      <c r="S795" s="14">
        <v>0.180991037248105</v>
      </c>
      <c r="T795" s="14">
        <v>0.154475036768357</v>
      </c>
      <c r="U795" s="14">
        <v>0.201837456329579</v>
      </c>
      <c r="V795" s="14">
        <v>0.17526025435578299</v>
      </c>
      <c r="W795" s="14">
        <v>0.20374934153782201</v>
      </c>
      <c r="X795" s="14">
        <v>0.17099716313421501</v>
      </c>
      <c r="Y795" s="14">
        <v>0.189560374676809</v>
      </c>
      <c r="Z795" s="14">
        <v>0.15842879218714101</v>
      </c>
      <c r="AA795" s="14">
        <v>0.16273995331875701</v>
      </c>
      <c r="AB795" s="14">
        <v>0.182788419715014</v>
      </c>
      <c r="AC795" s="14">
        <v>0.17638908047721699</v>
      </c>
      <c r="AD795" s="14">
        <v>0.28789796827652397</v>
      </c>
      <c r="AE795" s="14"/>
      <c r="AF795" s="14">
        <v>0.17763277355530499</v>
      </c>
      <c r="AG795" s="14">
        <v>0.15134559307805101</v>
      </c>
      <c r="AH795" s="14">
        <v>0.20592149617179401</v>
      </c>
      <c r="AI795" s="14">
        <v>0.164503447170225</v>
      </c>
      <c r="AJ795" s="14">
        <v>0.13703746286805099</v>
      </c>
      <c r="AK795" s="14"/>
      <c r="AL795" s="14">
        <v>0.186937100968461</v>
      </c>
      <c r="AM795" s="14">
        <v>0.12556919817378401</v>
      </c>
      <c r="AN795" s="14">
        <v>0.18221805742782901</v>
      </c>
      <c r="AO795" s="14"/>
      <c r="AP795" s="14">
        <v>0.19846193316015801</v>
      </c>
      <c r="AQ795" s="14">
        <v>0.16817489722267301</v>
      </c>
      <c r="AR795" s="14"/>
      <c r="AS795" s="14">
        <v>0.17960269415041</v>
      </c>
      <c r="AT795" s="14">
        <v>0.18480272290998701</v>
      </c>
      <c r="AU795" s="14"/>
      <c r="AV795" s="14">
        <v>0.16594507847645201</v>
      </c>
      <c r="AW795" s="14">
        <v>0.182831387877888</v>
      </c>
      <c r="AX795" s="14"/>
      <c r="AY795" s="14">
        <v>0.17909336683961599</v>
      </c>
      <c r="AZ795" s="14">
        <v>0.179922628498175</v>
      </c>
      <c r="BA795" s="14"/>
      <c r="BB795" s="14">
        <v>0.17214788891294899</v>
      </c>
      <c r="BC795" s="14">
        <v>0.19966838365037001</v>
      </c>
    </row>
    <row r="796" spans="2:55" x14ac:dyDescent="0.35">
      <c r="B796" t="s">
        <v>160</v>
      </c>
      <c r="C796" s="14">
        <v>4.7152692225591097E-2</v>
      </c>
      <c r="D796" s="14">
        <v>5.0163480937123701E-2</v>
      </c>
      <c r="E796" s="14">
        <v>4.3334321713642002E-2</v>
      </c>
      <c r="F796" s="14"/>
      <c r="G796" s="14">
        <v>5.2893491987203903E-2</v>
      </c>
      <c r="H796" s="14">
        <v>2.15351873216942E-2</v>
      </c>
      <c r="I796" s="14">
        <v>5.4690236107367E-2</v>
      </c>
      <c r="J796" s="14">
        <v>3.4441358779744601E-2</v>
      </c>
      <c r="K796" s="14">
        <v>5.3588359063760499E-2</v>
      </c>
      <c r="L796" s="14">
        <v>6.4214948222046001E-2</v>
      </c>
      <c r="M796" s="14"/>
      <c r="N796" s="14">
        <v>6.14375191505191E-2</v>
      </c>
      <c r="O796" s="14">
        <v>5.8054044921429598E-2</v>
      </c>
      <c r="P796" s="14">
        <v>2.54062479753513E-2</v>
      </c>
      <c r="Q796" s="14">
        <v>3.9881262101036201E-2</v>
      </c>
      <c r="R796" s="14"/>
      <c r="S796" s="14">
        <v>4.03817507472106E-2</v>
      </c>
      <c r="T796" s="14">
        <v>6.7165903050492401E-2</v>
      </c>
      <c r="U796" s="14">
        <v>7.7751054797586497E-2</v>
      </c>
      <c r="V796" s="14">
        <v>3.20269791244309E-2</v>
      </c>
      <c r="W796" s="14">
        <v>4.7116325922747997E-2</v>
      </c>
      <c r="X796" s="14">
        <v>4.8878846775203599E-2</v>
      </c>
      <c r="Y796" s="14">
        <v>3.1629695957021198E-2</v>
      </c>
      <c r="Z796" s="14">
        <v>6.0819739855614903E-2</v>
      </c>
      <c r="AA796" s="14">
        <v>1.75593182727544E-2</v>
      </c>
      <c r="AB796" s="14">
        <v>4.72937653997322E-2</v>
      </c>
      <c r="AC796" s="14">
        <v>6.1045285218169501E-2</v>
      </c>
      <c r="AD796" s="14">
        <v>5.86658724186764E-2</v>
      </c>
      <c r="AE796" s="14"/>
      <c r="AF796" s="14">
        <v>4.0538968331509398E-2</v>
      </c>
      <c r="AG796" s="14">
        <v>2.9397651854987002E-2</v>
      </c>
      <c r="AH796" s="14">
        <v>7.2420870957799102E-2</v>
      </c>
      <c r="AI796" s="14">
        <v>7.8959181906811005E-2</v>
      </c>
      <c r="AJ796" s="14">
        <v>3.9601555540227998E-2</v>
      </c>
      <c r="AK796" s="14"/>
      <c r="AL796" s="14">
        <v>4.5256740128195402E-2</v>
      </c>
      <c r="AM796" s="14">
        <v>2.3676569924728299E-2</v>
      </c>
      <c r="AN796" s="14">
        <v>0.115928066446002</v>
      </c>
      <c r="AO796" s="14"/>
      <c r="AP796" s="14">
        <v>6.1435338987854297E-2</v>
      </c>
      <c r="AQ796" s="14">
        <v>3.5675347248551301E-2</v>
      </c>
      <c r="AR796" s="14"/>
      <c r="AS796" s="14">
        <v>4.4652359180489799E-2</v>
      </c>
      <c r="AT796" s="14">
        <v>5.17792563358144E-2</v>
      </c>
      <c r="AU796" s="14"/>
      <c r="AV796" s="14">
        <v>2.7456627879587799E-2</v>
      </c>
      <c r="AW796" s="14">
        <v>5.4586506319173403E-2</v>
      </c>
      <c r="AX796" s="14"/>
      <c r="AY796" s="14">
        <v>4.68517869162869E-2</v>
      </c>
      <c r="AZ796" s="14">
        <v>4.6152255450289503E-2</v>
      </c>
      <c r="BA796" s="14"/>
      <c r="BB796" s="14">
        <v>4.90716572837318E-2</v>
      </c>
      <c r="BC796" s="14">
        <v>3.84283402431412E-2</v>
      </c>
    </row>
    <row r="797" spans="2:55" x14ac:dyDescent="0.35">
      <c r="B797" t="s">
        <v>205</v>
      </c>
      <c r="C797" s="14">
        <v>2.3675651953696399E-2</v>
      </c>
      <c r="D797" s="14">
        <v>2.1992605551159401E-2</v>
      </c>
      <c r="E797" s="14">
        <v>2.5388781407606399E-2</v>
      </c>
      <c r="F797" s="14"/>
      <c r="G797" s="14">
        <v>4.1518529651070599E-2</v>
      </c>
      <c r="H797" s="14">
        <v>1.4890391053898199E-2</v>
      </c>
      <c r="I797" s="14">
        <v>2.5402187234306099E-2</v>
      </c>
      <c r="J797" s="14">
        <v>2.3585856377086701E-2</v>
      </c>
      <c r="K797" s="14">
        <v>2.53782481214367E-2</v>
      </c>
      <c r="L797" s="14">
        <v>1.6583358925653401E-2</v>
      </c>
      <c r="M797" s="14"/>
      <c r="N797" s="14">
        <v>1.3133639134453199E-2</v>
      </c>
      <c r="O797" s="14">
        <v>2.5244257680073E-2</v>
      </c>
      <c r="P797" s="14">
        <v>1.5847342791846099E-2</v>
      </c>
      <c r="Q797" s="14">
        <v>4.04922472286601E-2</v>
      </c>
      <c r="R797" s="14"/>
      <c r="S797" s="14">
        <v>2.63050066453147E-2</v>
      </c>
      <c r="T797" s="14">
        <v>2.58375720569082E-2</v>
      </c>
      <c r="U797" s="14">
        <v>3.9580641465705703E-2</v>
      </c>
      <c r="V797" s="14">
        <v>3.4285318154611402E-2</v>
      </c>
      <c r="W797" s="14">
        <v>7.8861274991184702E-3</v>
      </c>
      <c r="X797" s="14">
        <v>1.06515422618952E-2</v>
      </c>
      <c r="Y797" s="14">
        <v>3.3765912366664798E-2</v>
      </c>
      <c r="Z797" s="14">
        <v>2.19402168494621E-2</v>
      </c>
      <c r="AA797" s="14">
        <v>2.77620684312656E-2</v>
      </c>
      <c r="AB797" s="14">
        <v>1.98288985667932E-2</v>
      </c>
      <c r="AC797" s="14">
        <v>9.2538482778097494E-3</v>
      </c>
      <c r="AD797" s="14">
        <v>0</v>
      </c>
      <c r="AE797" s="14"/>
      <c r="AF797" s="14">
        <v>2.7076030377118001E-2</v>
      </c>
      <c r="AG797" s="14">
        <v>2.2430397816538401E-2</v>
      </c>
      <c r="AH797" s="14">
        <v>1.13202794684243E-2</v>
      </c>
      <c r="AI797" s="14">
        <v>1.45857671440394E-2</v>
      </c>
      <c r="AJ797" s="14">
        <v>3.9342714435883802E-2</v>
      </c>
      <c r="AK797" s="14"/>
      <c r="AL797" s="14">
        <v>2.3305247517714602E-2</v>
      </c>
      <c r="AM797" s="14">
        <v>0</v>
      </c>
      <c r="AN797" s="14">
        <v>7.0889046761248894E-2</v>
      </c>
      <c r="AO797" s="14"/>
      <c r="AP797" s="14">
        <v>2.7691220522938601E-2</v>
      </c>
      <c r="AQ797" s="14">
        <v>1.7462546122863201E-2</v>
      </c>
      <c r="AR797" s="14"/>
      <c r="AS797" s="14">
        <v>2.5138017638217498E-2</v>
      </c>
      <c r="AT797" s="14">
        <v>2.0886891599148399E-2</v>
      </c>
      <c r="AU797" s="14"/>
      <c r="AV797" s="14">
        <v>1.5927212060504799E-2</v>
      </c>
      <c r="AW797" s="14">
        <v>2.70030905203444E-2</v>
      </c>
      <c r="AX797" s="14"/>
      <c r="AY797" s="14">
        <v>2.1728856247366202E-2</v>
      </c>
      <c r="AZ797" s="14">
        <v>4.6147257264001701E-3</v>
      </c>
      <c r="BA797" s="14"/>
      <c r="BB797" s="14">
        <v>1.9661818200305201E-2</v>
      </c>
      <c r="BC797" s="14">
        <v>3.3003618116942503E-2</v>
      </c>
    </row>
    <row r="798" spans="2:55" x14ac:dyDescent="0.35">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c r="AD798" s="14"/>
      <c r="AE798" s="14"/>
      <c r="AF798" s="14"/>
      <c r="AG798" s="14"/>
      <c r="AH798" s="14"/>
      <c r="AI798" s="14"/>
      <c r="AJ798" s="14"/>
      <c r="AK798" s="14"/>
      <c r="AL798" s="14"/>
      <c r="AM798" s="14"/>
      <c r="AN798" s="14"/>
      <c r="AO798" s="14"/>
      <c r="AP798" s="14"/>
      <c r="AQ798" s="14"/>
      <c r="AR798" s="14"/>
      <c r="AS798" s="14"/>
      <c r="AT798" s="14"/>
      <c r="AU798" s="14"/>
      <c r="AV798" s="14"/>
      <c r="AW798" s="14"/>
      <c r="AX798" s="14"/>
      <c r="AY798" s="14"/>
      <c r="AZ798" s="14"/>
      <c r="BA798" s="14"/>
      <c r="BB798" s="14"/>
      <c r="BC798" s="14"/>
    </row>
    <row r="799" spans="2:55" x14ac:dyDescent="0.35">
      <c r="B799" s="6" t="s">
        <v>359</v>
      </c>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c r="AD799" s="14"/>
      <c r="AE799" s="14"/>
      <c r="AF799" s="14"/>
      <c r="AG799" s="14"/>
      <c r="AH799" s="14"/>
      <c r="AI799" s="14"/>
      <c r="AJ799" s="14"/>
      <c r="AK799" s="14"/>
      <c r="AL799" s="14"/>
      <c r="AM799" s="14"/>
      <c r="AN799" s="14"/>
      <c r="AO799" s="14"/>
      <c r="AP799" s="14"/>
      <c r="AQ799" s="14"/>
      <c r="AR799" s="14"/>
      <c r="AS799" s="14"/>
      <c r="AT799" s="14"/>
      <c r="AU799" s="14"/>
      <c r="AV799" s="14"/>
      <c r="AW799" s="14"/>
      <c r="AX799" s="14"/>
      <c r="AY799" s="14"/>
      <c r="AZ799" s="14"/>
      <c r="BA799" s="14"/>
      <c r="BB799" s="14"/>
      <c r="BC799" s="14"/>
    </row>
    <row r="800" spans="2:55" x14ac:dyDescent="0.35">
      <c r="B800" s="21" t="s">
        <v>82</v>
      </c>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c r="AD800" s="14"/>
      <c r="AE800" s="14"/>
      <c r="AF800" s="14"/>
      <c r="AG800" s="14"/>
      <c r="AH800" s="14"/>
      <c r="AI800" s="14"/>
      <c r="AJ800" s="14"/>
      <c r="AK800" s="14"/>
      <c r="AL800" s="14"/>
      <c r="AM800" s="14"/>
      <c r="AN800" s="14"/>
      <c r="AO800" s="14"/>
      <c r="AP800" s="14"/>
      <c r="AQ800" s="14"/>
      <c r="AR800" s="14"/>
      <c r="AS800" s="14"/>
      <c r="AT800" s="14"/>
      <c r="AU800" s="14"/>
      <c r="AV800" s="14"/>
      <c r="AW800" s="14"/>
      <c r="AX800" s="14"/>
      <c r="AY800" s="14"/>
      <c r="AZ800" s="14"/>
      <c r="BA800" s="14"/>
      <c r="BB800" s="14"/>
      <c r="BC800" s="14"/>
    </row>
    <row r="801" spans="2:55" x14ac:dyDescent="0.35">
      <c r="B801" t="s">
        <v>157</v>
      </c>
      <c r="C801" s="14">
        <v>0.17224729943340999</v>
      </c>
      <c r="D801" s="14">
        <v>0.166680934969415</v>
      </c>
      <c r="E801" s="14">
        <v>0.17725037701652099</v>
      </c>
      <c r="F801" s="14"/>
      <c r="G801" s="14">
        <v>0.19984880169359601</v>
      </c>
      <c r="H801" s="14">
        <v>0.209636718901794</v>
      </c>
      <c r="I801" s="14">
        <v>0.19143229954876001</v>
      </c>
      <c r="J801" s="14">
        <v>0.17390127275998199</v>
      </c>
      <c r="K801" s="14">
        <v>0.124867275084337</v>
      </c>
      <c r="L801" s="14">
        <v>0.138206460233714</v>
      </c>
      <c r="M801" s="14"/>
      <c r="N801" s="14">
        <v>0.17867055105444599</v>
      </c>
      <c r="O801" s="14">
        <v>0.147526590529721</v>
      </c>
      <c r="P801" s="14">
        <v>0.19206908731320399</v>
      </c>
      <c r="Q801" s="14">
        <v>0.17496869919736999</v>
      </c>
      <c r="R801" s="14"/>
      <c r="S801" s="14">
        <v>0.232368230110716</v>
      </c>
      <c r="T801" s="14">
        <v>0.18081235190408201</v>
      </c>
      <c r="U801" s="14">
        <v>0.14595241120091801</v>
      </c>
      <c r="V801" s="14">
        <v>0.14547940362015199</v>
      </c>
      <c r="W801" s="14">
        <v>0.12558161273047799</v>
      </c>
      <c r="X801" s="14">
        <v>0.18382266656351801</v>
      </c>
      <c r="Y801" s="14">
        <v>0.16225795254271</v>
      </c>
      <c r="Z801" s="14">
        <v>0.13487475582039199</v>
      </c>
      <c r="AA801" s="14">
        <v>0.22933930973056699</v>
      </c>
      <c r="AB801" s="14">
        <v>0.14044649458424999</v>
      </c>
      <c r="AC801" s="14">
        <v>0.16364693938930899</v>
      </c>
      <c r="AD801" s="14">
        <v>5.6794425965178703E-2</v>
      </c>
      <c r="AE801" s="14"/>
      <c r="AF801" s="14">
        <v>0.15636278256696001</v>
      </c>
      <c r="AG801" s="14">
        <v>0.22005888782235999</v>
      </c>
      <c r="AH801" s="14">
        <v>0.166823433219462</v>
      </c>
      <c r="AI801" s="14">
        <v>0.125938135019354</v>
      </c>
      <c r="AJ801" s="14">
        <v>0.14661355222269801</v>
      </c>
      <c r="AK801" s="14"/>
      <c r="AL801" s="14">
        <v>0.16848563471058201</v>
      </c>
      <c r="AM801" s="14">
        <v>0.22426371113924601</v>
      </c>
      <c r="AN801" s="14">
        <v>0.13424555892144699</v>
      </c>
      <c r="AO801" s="14"/>
      <c r="AP801" s="14">
        <v>0.16676363007039699</v>
      </c>
      <c r="AQ801" s="14">
        <v>0.17907685182159999</v>
      </c>
      <c r="AR801" s="14"/>
      <c r="AS801" s="14">
        <v>0.177356353792476</v>
      </c>
      <c r="AT801" s="14">
        <v>0.16517021714187</v>
      </c>
      <c r="AU801" s="14"/>
      <c r="AV801" s="14">
        <v>0.20938873834233401</v>
      </c>
      <c r="AW801" s="14">
        <v>0.15953418760565399</v>
      </c>
      <c r="AX801" s="14"/>
      <c r="AY801" s="14">
        <v>0.178609882246174</v>
      </c>
      <c r="AZ801" s="14">
        <v>0.18637614885960699</v>
      </c>
      <c r="BA801" s="14"/>
      <c r="BB801" s="14">
        <v>0.17656178036499301</v>
      </c>
      <c r="BC801" s="14">
        <v>0.19938066672267099</v>
      </c>
    </row>
    <row r="802" spans="2:55" x14ac:dyDescent="0.35">
      <c r="B802" t="s">
        <v>158</v>
      </c>
      <c r="C802" s="14">
        <v>0.43301609392208901</v>
      </c>
      <c r="D802" s="14">
        <v>0.418674346552527</v>
      </c>
      <c r="E802" s="14">
        <v>0.44829483907023798</v>
      </c>
      <c r="F802" s="14"/>
      <c r="G802" s="14">
        <v>0.43242761771223998</v>
      </c>
      <c r="H802" s="14">
        <v>0.46130306760877299</v>
      </c>
      <c r="I802" s="14">
        <v>0.45397326023035001</v>
      </c>
      <c r="J802" s="14">
        <v>0.435409476765929</v>
      </c>
      <c r="K802" s="14">
        <v>0.43787795718887901</v>
      </c>
      <c r="L802" s="14">
        <v>0.38799495296103698</v>
      </c>
      <c r="M802" s="14"/>
      <c r="N802" s="14">
        <v>0.42027127412203502</v>
      </c>
      <c r="O802" s="14">
        <v>0.396295916470702</v>
      </c>
      <c r="P802" s="14">
        <v>0.49684835131699101</v>
      </c>
      <c r="Q802" s="14">
        <v>0.42824556596827101</v>
      </c>
      <c r="R802" s="14"/>
      <c r="S802" s="14">
        <v>0.41644703971838798</v>
      </c>
      <c r="T802" s="14">
        <v>0.43281932579343102</v>
      </c>
      <c r="U802" s="14">
        <v>0.43291105863701801</v>
      </c>
      <c r="V802" s="14">
        <v>0.425769831510309</v>
      </c>
      <c r="W802" s="14">
        <v>0.399402483079841</v>
      </c>
      <c r="X802" s="14">
        <v>0.40309556644478101</v>
      </c>
      <c r="Y802" s="14">
        <v>0.43177773934908598</v>
      </c>
      <c r="Z802" s="14">
        <v>0.51048699083614002</v>
      </c>
      <c r="AA802" s="14">
        <v>0.43943145753788199</v>
      </c>
      <c r="AB802" s="14">
        <v>0.42169952921828102</v>
      </c>
      <c r="AC802" s="14">
        <v>0.474104845012842</v>
      </c>
      <c r="AD802" s="14">
        <v>0.54128131359384102</v>
      </c>
      <c r="AE802" s="14"/>
      <c r="AF802" s="14">
        <v>0.42767061846409299</v>
      </c>
      <c r="AG802" s="14">
        <v>0.45124783691689702</v>
      </c>
      <c r="AH802" s="14">
        <v>0.42237556792700098</v>
      </c>
      <c r="AI802" s="14">
        <v>0.436966762125226</v>
      </c>
      <c r="AJ802" s="14">
        <v>0.47808813002116901</v>
      </c>
      <c r="AK802" s="14"/>
      <c r="AL802" s="14">
        <v>0.418199399410775</v>
      </c>
      <c r="AM802" s="14">
        <v>0.57775993373638601</v>
      </c>
      <c r="AN802" s="14">
        <v>0.38974910334705398</v>
      </c>
      <c r="AO802" s="14"/>
      <c r="AP802" s="14">
        <v>0.40513078491108201</v>
      </c>
      <c r="AQ802" s="14">
        <v>0.45580377698762198</v>
      </c>
      <c r="AR802" s="14"/>
      <c r="AS802" s="14">
        <v>0.42593753327815698</v>
      </c>
      <c r="AT802" s="14">
        <v>0.44108232530209202</v>
      </c>
      <c r="AU802" s="14"/>
      <c r="AV802" s="14">
        <v>0.465622440740458</v>
      </c>
      <c r="AW802" s="14">
        <v>0.42130634652765803</v>
      </c>
      <c r="AX802" s="14"/>
      <c r="AY802" s="14">
        <v>0.43404360146976501</v>
      </c>
      <c r="AZ802" s="14">
        <v>0.434277481480426</v>
      </c>
      <c r="BA802" s="14"/>
      <c r="BB802" s="14">
        <v>0.44087502933563599</v>
      </c>
      <c r="BC802" s="14">
        <v>0.39041590877383198</v>
      </c>
    </row>
    <row r="803" spans="2:55" x14ac:dyDescent="0.35">
      <c r="B803" t="s">
        <v>159</v>
      </c>
      <c r="C803" s="14">
        <v>0.25298478022059501</v>
      </c>
      <c r="D803" s="14">
        <v>0.27676872117868601</v>
      </c>
      <c r="E803" s="14">
        <v>0.22951831583500501</v>
      </c>
      <c r="F803" s="14"/>
      <c r="G803" s="14">
        <v>0.26695946525750702</v>
      </c>
      <c r="H803" s="14">
        <v>0.21761654477537901</v>
      </c>
      <c r="I803" s="14">
        <v>0.221658570041182</v>
      </c>
      <c r="J803" s="14">
        <v>0.25000700388283498</v>
      </c>
      <c r="K803" s="14">
        <v>0.28203419791526901</v>
      </c>
      <c r="L803" s="14">
        <v>0.28110196612788602</v>
      </c>
      <c r="M803" s="14"/>
      <c r="N803" s="14">
        <v>0.25657463198028402</v>
      </c>
      <c r="O803" s="14">
        <v>0.27716962858345601</v>
      </c>
      <c r="P803" s="14">
        <v>0.204020638266771</v>
      </c>
      <c r="Q803" s="14">
        <v>0.267030798240948</v>
      </c>
      <c r="R803" s="14"/>
      <c r="S803" s="14">
        <v>0.20631180773117899</v>
      </c>
      <c r="T803" s="14">
        <v>0.243924669557399</v>
      </c>
      <c r="U803" s="14">
        <v>0.24308542533809999</v>
      </c>
      <c r="V803" s="14">
        <v>0.31944287646780201</v>
      </c>
      <c r="W803" s="14">
        <v>0.33055964632885299</v>
      </c>
      <c r="X803" s="14">
        <v>0.25405261781882799</v>
      </c>
      <c r="Y803" s="14">
        <v>0.25780030956077998</v>
      </c>
      <c r="Z803" s="14">
        <v>0.21265253624451499</v>
      </c>
      <c r="AA803" s="14">
        <v>0.233877588277734</v>
      </c>
      <c r="AB803" s="14">
        <v>0.26007076540623802</v>
      </c>
      <c r="AC803" s="14">
        <v>0.22686657974465901</v>
      </c>
      <c r="AD803" s="14">
        <v>0.28665934554723699</v>
      </c>
      <c r="AE803" s="14"/>
      <c r="AF803" s="14">
        <v>0.26534005564545998</v>
      </c>
      <c r="AG803" s="14">
        <v>0.22379465487477301</v>
      </c>
      <c r="AH803" s="14">
        <v>0.24354718535662201</v>
      </c>
      <c r="AI803" s="14">
        <v>0.27849144841453499</v>
      </c>
      <c r="AJ803" s="14">
        <v>0.24936245042806601</v>
      </c>
      <c r="AK803" s="14"/>
      <c r="AL803" s="14">
        <v>0.268656611832301</v>
      </c>
      <c r="AM803" s="14">
        <v>0.13253611620050901</v>
      </c>
      <c r="AN803" s="14">
        <v>0.24097881543935201</v>
      </c>
      <c r="AO803" s="14"/>
      <c r="AP803" s="14">
        <v>0.26786265919273899</v>
      </c>
      <c r="AQ803" s="14">
        <v>0.23834465218720299</v>
      </c>
      <c r="AR803" s="14"/>
      <c r="AS803" s="14">
        <v>0.26250048296853101</v>
      </c>
      <c r="AT803" s="14">
        <v>0.24232074771798301</v>
      </c>
      <c r="AU803" s="14"/>
      <c r="AV803" s="14">
        <v>0.23769613562318201</v>
      </c>
      <c r="AW803" s="14">
        <v>0.25607695159686</v>
      </c>
      <c r="AX803" s="14"/>
      <c r="AY803" s="14">
        <v>0.24653096708778299</v>
      </c>
      <c r="AZ803" s="14">
        <v>0.25621473617857599</v>
      </c>
      <c r="BA803" s="14"/>
      <c r="BB803" s="14">
        <v>0.24105200030676199</v>
      </c>
      <c r="BC803" s="14">
        <v>0.30011258108873501</v>
      </c>
    </row>
    <row r="804" spans="2:55" x14ac:dyDescent="0.35">
      <c r="B804" t="s">
        <v>160</v>
      </c>
      <c r="C804" s="14">
        <v>0.112710968694839</v>
      </c>
      <c r="D804" s="14">
        <v>0.108138114651338</v>
      </c>
      <c r="E804" s="14">
        <v>0.11649076564247</v>
      </c>
      <c r="F804" s="14"/>
      <c r="G804" s="14">
        <v>5.9023254380736898E-2</v>
      </c>
      <c r="H804" s="14">
        <v>8.6781254187660695E-2</v>
      </c>
      <c r="I804" s="14">
        <v>9.6572655384850603E-2</v>
      </c>
      <c r="J804" s="14">
        <v>0.119230562914368</v>
      </c>
      <c r="K804" s="14">
        <v>0.12173636652009</v>
      </c>
      <c r="L804" s="14">
        <v>0.171240952377919</v>
      </c>
      <c r="M804" s="14"/>
      <c r="N804" s="14">
        <v>0.12007241678769</v>
      </c>
      <c r="O804" s="14">
        <v>0.14501818798255001</v>
      </c>
      <c r="P804" s="14">
        <v>9.3626856295755595E-2</v>
      </c>
      <c r="Q804" s="14">
        <v>8.6917587543043795E-2</v>
      </c>
      <c r="R804" s="14"/>
      <c r="S804" s="14">
        <v>0.104465283583729</v>
      </c>
      <c r="T804" s="14">
        <v>0.118121085133366</v>
      </c>
      <c r="U804" s="14">
        <v>0.13394748707051701</v>
      </c>
      <c r="V804" s="14">
        <v>8.3576169979741599E-2</v>
      </c>
      <c r="W804" s="14">
        <v>0.144456257860828</v>
      </c>
      <c r="X804" s="14">
        <v>0.128101089043028</v>
      </c>
      <c r="Y804" s="14">
        <v>0.117226210533856</v>
      </c>
      <c r="Z804" s="14">
        <v>0.141985717098952</v>
      </c>
      <c r="AA804" s="14">
        <v>7.1021302151328403E-2</v>
      </c>
      <c r="AB804" s="14">
        <v>0.13028073220047201</v>
      </c>
      <c r="AC804" s="14">
        <v>0.115727101040684</v>
      </c>
      <c r="AD804" s="14">
        <v>8.2748582765801701E-2</v>
      </c>
      <c r="AE804" s="14"/>
      <c r="AF804" s="14">
        <v>0.12720034451426601</v>
      </c>
      <c r="AG804" s="14">
        <v>7.8130901299146002E-2</v>
      </c>
      <c r="AH804" s="14">
        <v>0.15236847792057401</v>
      </c>
      <c r="AI804" s="14">
        <v>0.1429172297005</v>
      </c>
      <c r="AJ804" s="14">
        <v>9.7866215353881E-2</v>
      </c>
      <c r="AK804" s="14"/>
      <c r="AL804" s="14">
        <v>0.116738035532183</v>
      </c>
      <c r="AM804" s="14">
        <v>3.79289778295019E-2</v>
      </c>
      <c r="AN804" s="14">
        <v>0.187182207547861</v>
      </c>
      <c r="AO804" s="14"/>
      <c r="AP804" s="14">
        <v>0.12320525228965799</v>
      </c>
      <c r="AQ804" s="14">
        <v>0.105578652107961</v>
      </c>
      <c r="AR804" s="14"/>
      <c r="AS804" s="14">
        <v>0.103931730105288</v>
      </c>
      <c r="AT804" s="14">
        <v>0.130107563337962</v>
      </c>
      <c r="AU804" s="14"/>
      <c r="AV804" s="14">
        <v>7.2730140931081905E-2</v>
      </c>
      <c r="AW804" s="14">
        <v>0.12892447875921501</v>
      </c>
      <c r="AX804" s="14"/>
      <c r="AY804" s="14">
        <v>0.115021562436635</v>
      </c>
      <c r="AZ804" s="14">
        <v>0.113506708236763</v>
      </c>
      <c r="BA804" s="14"/>
      <c r="BB804" s="14">
        <v>0.116853060226021</v>
      </c>
      <c r="BC804" s="14">
        <v>7.2519020579099397E-2</v>
      </c>
    </row>
    <row r="805" spans="2:55" x14ac:dyDescent="0.35">
      <c r="B805" t="s">
        <v>205</v>
      </c>
      <c r="C805" s="14">
        <v>2.90408577290669E-2</v>
      </c>
      <c r="D805" s="14">
        <v>2.9737882648033901E-2</v>
      </c>
      <c r="E805" s="14">
        <v>2.84457024357656E-2</v>
      </c>
      <c r="F805" s="14"/>
      <c r="G805" s="14">
        <v>4.1740860955920098E-2</v>
      </c>
      <c r="H805" s="14">
        <v>2.4662414526392899E-2</v>
      </c>
      <c r="I805" s="14">
        <v>3.63632147948569E-2</v>
      </c>
      <c r="J805" s="14">
        <v>2.1451683676886098E-2</v>
      </c>
      <c r="K805" s="14">
        <v>3.3484203291425797E-2</v>
      </c>
      <c r="L805" s="14">
        <v>2.1455668299444099E-2</v>
      </c>
      <c r="M805" s="14"/>
      <c r="N805" s="14">
        <v>2.4411126055544501E-2</v>
      </c>
      <c r="O805" s="14">
        <v>3.3989676433571397E-2</v>
      </c>
      <c r="P805" s="14">
        <v>1.3435066807277501E-2</v>
      </c>
      <c r="Q805" s="14">
        <v>4.2837349050366902E-2</v>
      </c>
      <c r="R805" s="14"/>
      <c r="S805" s="14">
        <v>4.0407638855987797E-2</v>
      </c>
      <c r="T805" s="14">
        <v>2.4322567611722998E-2</v>
      </c>
      <c r="U805" s="14">
        <v>4.4103617753447399E-2</v>
      </c>
      <c r="V805" s="14">
        <v>2.5731718421994801E-2</v>
      </c>
      <c r="W805" s="14">
        <v>0</v>
      </c>
      <c r="X805" s="14">
        <v>3.0928060129845301E-2</v>
      </c>
      <c r="Y805" s="14">
        <v>3.0937788013566701E-2</v>
      </c>
      <c r="Z805" s="14">
        <v>0</v>
      </c>
      <c r="AA805" s="14">
        <v>2.6330342302487399E-2</v>
      </c>
      <c r="AB805" s="14">
        <v>4.7502478590759602E-2</v>
      </c>
      <c r="AC805" s="14">
        <v>1.9654534812505901E-2</v>
      </c>
      <c r="AD805" s="14">
        <v>3.2516332127941201E-2</v>
      </c>
      <c r="AE805" s="14"/>
      <c r="AF805" s="14">
        <v>2.34261988092208E-2</v>
      </c>
      <c r="AG805" s="14">
        <v>2.67677190868231E-2</v>
      </c>
      <c r="AH805" s="14">
        <v>1.48853355763415E-2</v>
      </c>
      <c r="AI805" s="14">
        <v>1.56864247403848E-2</v>
      </c>
      <c r="AJ805" s="14">
        <v>2.8069651974186101E-2</v>
      </c>
      <c r="AK805" s="14"/>
      <c r="AL805" s="14">
        <v>2.7920318514158798E-2</v>
      </c>
      <c r="AM805" s="14">
        <v>2.7511261094356702E-2</v>
      </c>
      <c r="AN805" s="14">
        <v>4.7844314744286402E-2</v>
      </c>
      <c r="AO805" s="14"/>
      <c r="AP805" s="14">
        <v>3.7037673536124797E-2</v>
      </c>
      <c r="AQ805" s="14">
        <v>2.1196066895614599E-2</v>
      </c>
      <c r="AR805" s="14"/>
      <c r="AS805" s="14">
        <v>3.0273899855548E-2</v>
      </c>
      <c r="AT805" s="14">
        <v>2.1319146500092898E-2</v>
      </c>
      <c r="AU805" s="14"/>
      <c r="AV805" s="14">
        <v>1.45625443629438E-2</v>
      </c>
      <c r="AW805" s="14">
        <v>3.4158035510613902E-2</v>
      </c>
      <c r="AX805" s="14"/>
      <c r="AY805" s="14">
        <v>2.57939867596426E-2</v>
      </c>
      <c r="AZ805" s="14">
        <v>9.6249252446284194E-3</v>
      </c>
      <c r="BA805" s="14"/>
      <c r="BB805" s="14">
        <v>2.4658129766587902E-2</v>
      </c>
      <c r="BC805" s="14">
        <v>3.7571822835661899E-2</v>
      </c>
    </row>
    <row r="806" spans="2:55" x14ac:dyDescent="0.35">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c r="AR806" s="14"/>
      <c r="AS806" s="14"/>
      <c r="AT806" s="14"/>
      <c r="AU806" s="14"/>
      <c r="AV806" s="14"/>
      <c r="AW806" s="14"/>
      <c r="AX806" s="14"/>
      <c r="AY806" s="14"/>
      <c r="AZ806" s="14"/>
      <c r="BA806" s="14"/>
      <c r="BB806" s="14"/>
      <c r="BC806" s="14"/>
    </row>
    <row r="807" spans="2:55" x14ac:dyDescent="0.35">
      <c r="B807" s="6" t="s">
        <v>360</v>
      </c>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c r="AD807" s="14"/>
      <c r="AE807" s="14"/>
      <c r="AF807" s="14"/>
      <c r="AG807" s="14"/>
      <c r="AH807" s="14"/>
      <c r="AI807" s="14"/>
      <c r="AJ807" s="14"/>
      <c r="AK807" s="14"/>
      <c r="AL807" s="14"/>
      <c r="AM807" s="14"/>
      <c r="AN807" s="14"/>
      <c r="AO807" s="14"/>
      <c r="AP807" s="14"/>
      <c r="AQ807" s="14"/>
      <c r="AR807" s="14"/>
      <c r="AS807" s="14"/>
      <c r="AT807" s="14"/>
      <c r="AU807" s="14"/>
      <c r="AV807" s="14"/>
      <c r="AW807" s="14"/>
      <c r="AX807" s="14"/>
      <c r="AY807" s="14"/>
      <c r="AZ807" s="14"/>
      <c r="BA807" s="14"/>
      <c r="BB807" s="14"/>
      <c r="BC807" s="14"/>
    </row>
    <row r="808" spans="2:55" x14ac:dyDescent="0.35">
      <c r="B808" s="21" t="s">
        <v>82</v>
      </c>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c r="AD808" s="14"/>
      <c r="AE808" s="14"/>
      <c r="AF808" s="14"/>
      <c r="AG808" s="14"/>
      <c r="AH808" s="14"/>
      <c r="AI808" s="14"/>
      <c r="AJ808" s="14"/>
      <c r="AK808" s="14"/>
      <c r="AL808" s="14"/>
      <c r="AM808" s="14"/>
      <c r="AN808" s="14"/>
      <c r="AO808" s="14"/>
      <c r="AP808" s="14"/>
      <c r="AQ808" s="14"/>
      <c r="AR808" s="14"/>
      <c r="AS808" s="14"/>
      <c r="AT808" s="14"/>
      <c r="AU808" s="14"/>
      <c r="AV808" s="14"/>
      <c r="AW808" s="14"/>
      <c r="AX808" s="14"/>
      <c r="AY808" s="14"/>
      <c r="AZ808" s="14"/>
      <c r="BA808" s="14"/>
      <c r="BB808" s="14"/>
      <c r="BC808" s="14"/>
    </row>
    <row r="809" spans="2:55" x14ac:dyDescent="0.35">
      <c r="B809" t="s">
        <v>157</v>
      </c>
      <c r="C809" s="14">
        <v>0.22468703748388999</v>
      </c>
      <c r="D809" s="14">
        <v>0.215042535833431</v>
      </c>
      <c r="E809" s="14">
        <v>0.23382664188709901</v>
      </c>
      <c r="F809" s="14"/>
      <c r="G809" s="14">
        <v>0.30690186082757298</v>
      </c>
      <c r="H809" s="14">
        <v>0.330303595602155</v>
      </c>
      <c r="I809" s="14">
        <v>0.237832563337286</v>
      </c>
      <c r="J809" s="14">
        <v>0.18499626131646499</v>
      </c>
      <c r="K809" s="14">
        <v>0.17322861676172099</v>
      </c>
      <c r="L809" s="14">
        <v>0.13993092299540599</v>
      </c>
      <c r="M809" s="14"/>
      <c r="N809" s="14">
        <v>0.23187666939033599</v>
      </c>
      <c r="O809" s="14">
        <v>0.17672917689718201</v>
      </c>
      <c r="P809" s="14">
        <v>0.25271811119701798</v>
      </c>
      <c r="Q809" s="14">
        <v>0.24181415455012401</v>
      </c>
      <c r="R809" s="14"/>
      <c r="S809" s="14">
        <v>0.27732218450246598</v>
      </c>
      <c r="T809" s="14">
        <v>0.202754441509297</v>
      </c>
      <c r="U809" s="14">
        <v>0.20180533670715001</v>
      </c>
      <c r="V809" s="14">
        <v>0.23803772642323301</v>
      </c>
      <c r="W809" s="14">
        <v>0.19976089957069801</v>
      </c>
      <c r="X809" s="14">
        <v>0.25911830187677498</v>
      </c>
      <c r="Y809" s="14">
        <v>0.223771983444946</v>
      </c>
      <c r="Z809" s="14">
        <v>0.22010966487755801</v>
      </c>
      <c r="AA809" s="14">
        <v>0.25947046691869902</v>
      </c>
      <c r="AB809" s="14">
        <v>0.19072786297379099</v>
      </c>
      <c r="AC809" s="14">
        <v>0.159632657678944</v>
      </c>
      <c r="AD809" s="14">
        <v>0.14228341202298</v>
      </c>
      <c r="AE809" s="14"/>
      <c r="AF809" s="14">
        <v>0.193138841308994</v>
      </c>
      <c r="AG809" s="14">
        <v>0.28116440399003001</v>
      </c>
      <c r="AH809" s="14">
        <v>0.18900679168574999</v>
      </c>
      <c r="AI809" s="14">
        <v>0.155887344882051</v>
      </c>
      <c r="AJ809" s="14">
        <v>0.26689376660235897</v>
      </c>
      <c r="AK809" s="14"/>
      <c r="AL809" s="14">
        <v>0.20839953337761899</v>
      </c>
      <c r="AM809" s="14">
        <v>0.36041728894500402</v>
      </c>
      <c r="AN809" s="14">
        <v>0.218497659995771</v>
      </c>
      <c r="AO809" s="14"/>
      <c r="AP809" s="14">
        <v>0.22010840639075499</v>
      </c>
      <c r="AQ809" s="14">
        <v>0.22810550033435401</v>
      </c>
      <c r="AR809" s="14"/>
      <c r="AS809" s="14">
        <v>0.234781931247074</v>
      </c>
      <c r="AT809" s="14">
        <v>0.208763177131399</v>
      </c>
      <c r="AU809" s="14"/>
      <c r="AV809" s="14">
        <v>0.28737596744277499</v>
      </c>
      <c r="AW809" s="14">
        <v>0.20201296234393501</v>
      </c>
      <c r="AX809" s="14"/>
      <c r="AY809" s="14">
        <v>0.23907758355554501</v>
      </c>
      <c r="AZ809" s="14">
        <v>0.199788068390097</v>
      </c>
      <c r="BA809" s="14"/>
      <c r="BB809" s="14">
        <v>0.23562232012718801</v>
      </c>
      <c r="BC809" s="14">
        <v>0.249097489143038</v>
      </c>
    </row>
    <row r="810" spans="2:55" x14ac:dyDescent="0.35">
      <c r="B810" t="s">
        <v>158</v>
      </c>
      <c r="C810" s="14">
        <v>0.36929867623095503</v>
      </c>
      <c r="D810" s="14">
        <v>0.35520898665523398</v>
      </c>
      <c r="E810" s="14">
        <v>0.384143765915059</v>
      </c>
      <c r="F810" s="14"/>
      <c r="G810" s="14">
        <v>0.42362939253000798</v>
      </c>
      <c r="H810" s="14">
        <v>0.40375016347299603</v>
      </c>
      <c r="I810" s="14">
        <v>0.41929957149959302</v>
      </c>
      <c r="J810" s="14">
        <v>0.39650802898466297</v>
      </c>
      <c r="K810" s="14">
        <v>0.36817598465738399</v>
      </c>
      <c r="L810" s="14">
        <v>0.24308290029707</v>
      </c>
      <c r="M810" s="14"/>
      <c r="N810" s="14">
        <v>0.37554571872157699</v>
      </c>
      <c r="O810" s="14">
        <v>0.38266857542080901</v>
      </c>
      <c r="P810" s="14">
        <v>0.38145354950214899</v>
      </c>
      <c r="Q810" s="14">
        <v>0.33897925652917299</v>
      </c>
      <c r="R810" s="14"/>
      <c r="S810" s="14">
        <v>0.39495182919571897</v>
      </c>
      <c r="T810" s="14">
        <v>0.37120148705122602</v>
      </c>
      <c r="U810" s="14">
        <v>0.27324974896799498</v>
      </c>
      <c r="V810" s="14">
        <v>0.31518167956214999</v>
      </c>
      <c r="W810" s="14">
        <v>0.37855551907282597</v>
      </c>
      <c r="X810" s="14">
        <v>0.36615294324315201</v>
      </c>
      <c r="Y810" s="14">
        <v>0.37308127273570901</v>
      </c>
      <c r="Z810" s="14">
        <v>0.479907445094929</v>
      </c>
      <c r="AA810" s="14">
        <v>0.38716797529803598</v>
      </c>
      <c r="AB810" s="14">
        <v>0.34072992340670799</v>
      </c>
      <c r="AC810" s="14">
        <v>0.41476374048214198</v>
      </c>
      <c r="AD810" s="14">
        <v>0.43225862750557698</v>
      </c>
      <c r="AE810" s="14"/>
      <c r="AF810" s="14">
        <v>0.35248353541723998</v>
      </c>
      <c r="AG810" s="14">
        <v>0.397857146230784</v>
      </c>
      <c r="AH810" s="14">
        <v>0.32434792954477598</v>
      </c>
      <c r="AI810" s="14">
        <v>0.37749388267794298</v>
      </c>
      <c r="AJ810" s="14">
        <v>0.398727333449864</v>
      </c>
      <c r="AK810" s="14"/>
      <c r="AL810" s="14">
        <v>0.36964691800160698</v>
      </c>
      <c r="AM810" s="14">
        <v>0.39435871660282701</v>
      </c>
      <c r="AN810" s="14">
        <v>0.31995407786925101</v>
      </c>
      <c r="AO810" s="14"/>
      <c r="AP810" s="14">
        <v>0.35791881783843399</v>
      </c>
      <c r="AQ810" s="14">
        <v>0.380019689939879</v>
      </c>
      <c r="AR810" s="14"/>
      <c r="AS810" s="14">
        <v>0.39361466317847499</v>
      </c>
      <c r="AT810" s="14">
        <v>0.33003821775175401</v>
      </c>
      <c r="AU810" s="14"/>
      <c r="AV810" s="14">
        <v>0.410869578808573</v>
      </c>
      <c r="AW810" s="14">
        <v>0.35563383688835198</v>
      </c>
      <c r="AX810" s="14"/>
      <c r="AY810" s="14">
        <v>0.37519950131553298</v>
      </c>
      <c r="AZ810" s="14">
        <v>0.33852047893929799</v>
      </c>
      <c r="BA810" s="14"/>
      <c r="BB810" s="14">
        <v>0.37177054956113398</v>
      </c>
      <c r="BC810" s="14">
        <v>0.32493599832538</v>
      </c>
    </row>
    <row r="811" spans="2:55" x14ac:dyDescent="0.35">
      <c r="B811" t="s">
        <v>159</v>
      </c>
      <c r="C811" s="14">
        <v>0.199526566661543</v>
      </c>
      <c r="D811" s="14">
        <v>0.22042697117325499</v>
      </c>
      <c r="E811" s="14">
        <v>0.17970511792007801</v>
      </c>
      <c r="F811" s="14"/>
      <c r="G811" s="14">
        <v>0.14551411253556701</v>
      </c>
      <c r="H811" s="14">
        <v>0.15384021509826501</v>
      </c>
      <c r="I811" s="14">
        <v>0.206143222356099</v>
      </c>
      <c r="J811" s="14">
        <v>0.22481715472330199</v>
      </c>
      <c r="K811" s="14">
        <v>0.183850114747867</v>
      </c>
      <c r="L811" s="14">
        <v>0.25723613230398601</v>
      </c>
      <c r="M811" s="14"/>
      <c r="N811" s="14">
        <v>0.187022465301761</v>
      </c>
      <c r="O811" s="14">
        <v>0.211799430113529</v>
      </c>
      <c r="P811" s="14">
        <v>0.18545106450637699</v>
      </c>
      <c r="Q811" s="14">
        <v>0.21421940497606001</v>
      </c>
      <c r="R811" s="14"/>
      <c r="S811" s="14">
        <v>0.16706100769174601</v>
      </c>
      <c r="T811" s="14">
        <v>0.19340124645064699</v>
      </c>
      <c r="U811" s="14">
        <v>0.24016102206193701</v>
      </c>
      <c r="V811" s="14">
        <v>0.24159936154717501</v>
      </c>
      <c r="W811" s="14">
        <v>0.24279171451241399</v>
      </c>
      <c r="X811" s="14">
        <v>0.16753878896806401</v>
      </c>
      <c r="Y811" s="14">
        <v>0.225796970248999</v>
      </c>
      <c r="Z811" s="14">
        <v>0.15428603488088199</v>
      </c>
      <c r="AA811" s="14">
        <v>0.175144231042795</v>
      </c>
      <c r="AB811" s="14">
        <v>0.20107590087831601</v>
      </c>
      <c r="AC811" s="14">
        <v>0.16378859834441301</v>
      </c>
      <c r="AD811" s="14">
        <v>0.27268756034002001</v>
      </c>
      <c r="AE811" s="14"/>
      <c r="AF811" s="14">
        <v>0.20793486636181499</v>
      </c>
      <c r="AG811" s="14">
        <v>0.177571495871995</v>
      </c>
      <c r="AH811" s="14">
        <v>0.198922013229861</v>
      </c>
      <c r="AI811" s="14">
        <v>0.230174376985287</v>
      </c>
      <c r="AJ811" s="14">
        <v>0.16739371761852001</v>
      </c>
      <c r="AK811" s="14"/>
      <c r="AL811" s="14">
        <v>0.209061062895706</v>
      </c>
      <c r="AM811" s="14">
        <v>0.14357257731571299</v>
      </c>
      <c r="AN811" s="14">
        <v>0.16156680259201101</v>
      </c>
      <c r="AO811" s="14"/>
      <c r="AP811" s="14">
        <v>0.20490740463649401</v>
      </c>
      <c r="AQ811" s="14">
        <v>0.194317945224973</v>
      </c>
      <c r="AR811" s="14"/>
      <c r="AS811" s="14">
        <v>0.186240819065187</v>
      </c>
      <c r="AT811" s="14">
        <v>0.22514314372154601</v>
      </c>
      <c r="AU811" s="14"/>
      <c r="AV811" s="14">
        <v>0.16720966598168899</v>
      </c>
      <c r="AW811" s="14">
        <v>0.21069053028197601</v>
      </c>
      <c r="AX811" s="14"/>
      <c r="AY811" s="14">
        <v>0.18417362495537901</v>
      </c>
      <c r="AZ811" s="14">
        <v>0.23746247012827501</v>
      </c>
      <c r="BA811" s="14"/>
      <c r="BB811" s="14">
        <v>0.187315709432372</v>
      </c>
      <c r="BC811" s="14">
        <v>0.222634411148879</v>
      </c>
    </row>
    <row r="812" spans="2:55" x14ac:dyDescent="0.35">
      <c r="B812" t="s">
        <v>160</v>
      </c>
      <c r="C812" s="14">
        <v>0.15705861744594499</v>
      </c>
      <c r="D812" s="14">
        <v>0.16418157914173101</v>
      </c>
      <c r="E812" s="14">
        <v>0.14856163324500901</v>
      </c>
      <c r="F812" s="14"/>
      <c r="G812" s="14">
        <v>7.3213317459993696E-2</v>
      </c>
      <c r="H812" s="14">
        <v>6.6500370207717693E-2</v>
      </c>
      <c r="I812" s="14">
        <v>0.10509386192280901</v>
      </c>
      <c r="J812" s="14">
        <v>0.150175170635375</v>
      </c>
      <c r="K812" s="14">
        <v>0.21093813270055001</v>
      </c>
      <c r="L812" s="14">
        <v>0.29840749555806501</v>
      </c>
      <c r="M812" s="14"/>
      <c r="N812" s="14">
        <v>0.16647031694179201</v>
      </c>
      <c r="O812" s="14">
        <v>0.17135942726084399</v>
      </c>
      <c r="P812" s="14">
        <v>0.141057245702506</v>
      </c>
      <c r="Q812" s="14">
        <v>0.143447954518237</v>
      </c>
      <c r="R812" s="14"/>
      <c r="S812" s="14">
        <v>0.11602190761476899</v>
      </c>
      <c r="T812" s="14">
        <v>0.17136289960672499</v>
      </c>
      <c r="U812" s="14">
        <v>0.22808994468076399</v>
      </c>
      <c r="V812" s="14">
        <v>0.16379401151907699</v>
      </c>
      <c r="W812" s="14">
        <v>0.13404616133257499</v>
      </c>
      <c r="X812" s="14">
        <v>0.16218418162347001</v>
      </c>
      <c r="Y812" s="14">
        <v>0.11528900853276999</v>
      </c>
      <c r="Z812" s="14">
        <v>0.113602616704592</v>
      </c>
      <c r="AA812" s="14">
        <v>0.14637573684094299</v>
      </c>
      <c r="AB812" s="14">
        <v>0.189110626417415</v>
      </c>
      <c r="AC812" s="14">
        <v>0.22182382993465399</v>
      </c>
      <c r="AD812" s="14">
        <v>0.120254068003482</v>
      </c>
      <c r="AE812" s="14"/>
      <c r="AF812" s="14">
        <v>0.195820291744915</v>
      </c>
      <c r="AG812" s="14">
        <v>0.11099186165772799</v>
      </c>
      <c r="AH812" s="14">
        <v>0.259291525299854</v>
      </c>
      <c r="AI812" s="14">
        <v>0.18238936089167401</v>
      </c>
      <c r="AJ812" s="14">
        <v>0.125237923543987</v>
      </c>
      <c r="AK812" s="14"/>
      <c r="AL812" s="14">
        <v>0.16294617226517999</v>
      </c>
      <c r="AM812" s="14">
        <v>7.1377262355048807E-2</v>
      </c>
      <c r="AN812" s="14">
        <v>0.22408894639438401</v>
      </c>
      <c r="AO812" s="14"/>
      <c r="AP812" s="14">
        <v>0.16326250316014501</v>
      </c>
      <c r="AQ812" s="14">
        <v>0.15406183041754801</v>
      </c>
      <c r="AR812" s="14"/>
      <c r="AS812" s="14">
        <v>0.14275180798550199</v>
      </c>
      <c r="AT812" s="14">
        <v>0.182071420894141</v>
      </c>
      <c r="AU812" s="14"/>
      <c r="AV812" s="14">
        <v>0.106984044753798</v>
      </c>
      <c r="AW812" s="14">
        <v>0.17698762997501699</v>
      </c>
      <c r="AX812" s="14"/>
      <c r="AY812" s="14">
        <v>0.15896177165471501</v>
      </c>
      <c r="AZ812" s="14">
        <v>0.17870183123322</v>
      </c>
      <c r="BA812" s="14"/>
      <c r="BB812" s="14">
        <v>0.16256926078088901</v>
      </c>
      <c r="BC812" s="14">
        <v>0.14324276325769</v>
      </c>
    </row>
    <row r="813" spans="2:55" x14ac:dyDescent="0.35">
      <c r="B813" t="s">
        <v>205</v>
      </c>
      <c r="C813" s="14">
        <v>4.94291021776678E-2</v>
      </c>
      <c r="D813" s="14">
        <v>4.5139927196349398E-2</v>
      </c>
      <c r="E813" s="14">
        <v>5.3762841032754402E-2</v>
      </c>
      <c r="F813" s="14"/>
      <c r="G813" s="14">
        <v>5.0741316646858603E-2</v>
      </c>
      <c r="H813" s="14">
        <v>4.5605655618866002E-2</v>
      </c>
      <c r="I813" s="14">
        <v>3.1630780884212402E-2</v>
      </c>
      <c r="J813" s="14">
        <v>4.3503384340194497E-2</v>
      </c>
      <c r="K813" s="14">
        <v>6.3807151132476994E-2</v>
      </c>
      <c r="L813" s="14">
        <v>6.1342548845473799E-2</v>
      </c>
      <c r="M813" s="14"/>
      <c r="N813" s="14">
        <v>3.9084829644534802E-2</v>
      </c>
      <c r="O813" s="14">
        <v>5.7443390307637197E-2</v>
      </c>
      <c r="P813" s="14">
        <v>3.9320029091949399E-2</v>
      </c>
      <c r="Q813" s="14">
        <v>6.1539229426406203E-2</v>
      </c>
      <c r="R813" s="14"/>
      <c r="S813" s="14">
        <v>4.4643070995298899E-2</v>
      </c>
      <c r="T813" s="14">
        <v>6.1279925382104798E-2</v>
      </c>
      <c r="U813" s="14">
        <v>5.6693947582152897E-2</v>
      </c>
      <c r="V813" s="14">
        <v>4.1387220948365E-2</v>
      </c>
      <c r="W813" s="14">
        <v>4.48457055114867E-2</v>
      </c>
      <c r="X813" s="14">
        <v>4.5005784288538499E-2</v>
      </c>
      <c r="Y813" s="14">
        <v>6.2060765037575898E-2</v>
      </c>
      <c r="Z813" s="14">
        <v>3.2094238442039097E-2</v>
      </c>
      <c r="AA813" s="14">
        <v>3.1841589899526103E-2</v>
      </c>
      <c r="AB813" s="14">
        <v>7.8355686323769894E-2</v>
      </c>
      <c r="AC813" s="14">
        <v>3.99911735598475E-2</v>
      </c>
      <c r="AD813" s="14">
        <v>3.2516332127941201E-2</v>
      </c>
      <c r="AE813" s="14"/>
      <c r="AF813" s="14">
        <v>5.0622465167036203E-2</v>
      </c>
      <c r="AG813" s="14">
        <v>3.2415092249464102E-2</v>
      </c>
      <c r="AH813" s="14">
        <v>2.84317402397582E-2</v>
      </c>
      <c r="AI813" s="14">
        <v>5.4055034563045501E-2</v>
      </c>
      <c r="AJ813" s="14">
        <v>4.1747258785269699E-2</v>
      </c>
      <c r="AK813" s="14"/>
      <c r="AL813" s="14">
        <v>4.9946313459888397E-2</v>
      </c>
      <c r="AM813" s="14">
        <v>3.02741547814071E-2</v>
      </c>
      <c r="AN813" s="14">
        <v>7.5892513148583696E-2</v>
      </c>
      <c r="AO813" s="14"/>
      <c r="AP813" s="14">
        <v>5.3802867974173399E-2</v>
      </c>
      <c r="AQ813" s="14">
        <v>4.34950340832456E-2</v>
      </c>
      <c r="AR813" s="14"/>
      <c r="AS813" s="14">
        <v>4.2610778523762001E-2</v>
      </c>
      <c r="AT813" s="14">
        <v>5.3984040501160298E-2</v>
      </c>
      <c r="AU813" s="14"/>
      <c r="AV813" s="14">
        <v>2.75607430131658E-2</v>
      </c>
      <c r="AW813" s="14">
        <v>5.4675040510720301E-2</v>
      </c>
      <c r="AX813" s="14"/>
      <c r="AY813" s="14">
        <v>4.2587518518827402E-2</v>
      </c>
      <c r="AZ813" s="14">
        <v>4.5527151309110399E-2</v>
      </c>
      <c r="BA813" s="14"/>
      <c r="BB813" s="14">
        <v>4.2722160098418199E-2</v>
      </c>
      <c r="BC813" s="14">
        <v>6.0089338125013103E-2</v>
      </c>
    </row>
    <row r="814" spans="2:55" x14ac:dyDescent="0.35">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c r="AD814" s="14"/>
      <c r="AE814" s="14"/>
      <c r="AF814" s="14"/>
      <c r="AG814" s="14"/>
      <c r="AH814" s="14"/>
      <c r="AI814" s="14"/>
      <c r="AJ814" s="14"/>
      <c r="AK814" s="14"/>
      <c r="AL814" s="14"/>
      <c r="AM814" s="14"/>
      <c r="AN814" s="14"/>
      <c r="AO814" s="14"/>
      <c r="AP814" s="14"/>
      <c r="AQ814" s="14"/>
      <c r="AR814" s="14"/>
      <c r="AS814" s="14"/>
      <c r="AT814" s="14"/>
      <c r="AU814" s="14"/>
      <c r="AV814" s="14"/>
      <c r="AW814" s="14"/>
      <c r="AX814" s="14"/>
      <c r="AY814" s="14"/>
      <c r="AZ814" s="14"/>
      <c r="BA814" s="14"/>
      <c r="BB814" s="14"/>
      <c r="BC814" s="14"/>
    </row>
    <row r="815" spans="2:55" x14ac:dyDescent="0.35">
      <c r="B815" s="6" t="s">
        <v>361</v>
      </c>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c r="AD815" s="14"/>
      <c r="AE815" s="14"/>
      <c r="AF815" s="14"/>
      <c r="AG815" s="14"/>
      <c r="AH815" s="14"/>
      <c r="AI815" s="14"/>
      <c r="AJ815" s="14"/>
      <c r="AK815" s="14"/>
      <c r="AL815" s="14"/>
      <c r="AM815" s="14"/>
      <c r="AN815" s="14"/>
      <c r="AO815" s="14"/>
      <c r="AP815" s="14"/>
      <c r="AQ815" s="14"/>
      <c r="AR815" s="14"/>
      <c r="AS815" s="14"/>
      <c r="AT815" s="14"/>
      <c r="AU815" s="14"/>
      <c r="AV815" s="14"/>
      <c r="AW815" s="14"/>
      <c r="AX815" s="14"/>
      <c r="AY815" s="14"/>
      <c r="AZ815" s="14"/>
      <c r="BA815" s="14"/>
      <c r="BB815" s="14"/>
      <c r="BC815" s="14"/>
    </row>
    <row r="816" spans="2:55" x14ac:dyDescent="0.35">
      <c r="B816" s="21" t="s">
        <v>82</v>
      </c>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c r="AD816" s="14"/>
      <c r="AE816" s="14"/>
      <c r="AF816" s="14"/>
      <c r="AG816" s="14"/>
      <c r="AH816" s="14"/>
      <c r="AI816" s="14"/>
      <c r="AJ816" s="14"/>
      <c r="AK816" s="14"/>
      <c r="AL816" s="14"/>
      <c r="AM816" s="14"/>
      <c r="AN816" s="14"/>
      <c r="AO816" s="14"/>
      <c r="AP816" s="14"/>
      <c r="AQ816" s="14"/>
      <c r="AR816" s="14"/>
      <c r="AS816" s="14"/>
      <c r="AT816" s="14"/>
      <c r="AU816" s="14"/>
      <c r="AV816" s="14"/>
      <c r="AW816" s="14"/>
      <c r="AX816" s="14"/>
      <c r="AY816" s="14"/>
      <c r="AZ816" s="14"/>
      <c r="BA816" s="14"/>
      <c r="BB816" s="14"/>
      <c r="BC816" s="14"/>
    </row>
    <row r="817" spans="2:55" x14ac:dyDescent="0.35">
      <c r="B817" t="s">
        <v>157</v>
      </c>
      <c r="C817" s="14">
        <v>0.45282842727794598</v>
      </c>
      <c r="D817" s="14">
        <v>0.441412721934691</v>
      </c>
      <c r="E817" s="14">
        <v>0.464369011059721</v>
      </c>
      <c r="F817" s="14"/>
      <c r="G817" s="14">
        <v>0.36688034777927903</v>
      </c>
      <c r="H817" s="14">
        <v>0.41932975207517198</v>
      </c>
      <c r="I817" s="14">
        <v>0.404452005808834</v>
      </c>
      <c r="J817" s="14">
        <v>0.51413459101057801</v>
      </c>
      <c r="K817" s="14">
        <v>0.53483005314353904</v>
      </c>
      <c r="L817" s="14">
        <v>0.471603954537756</v>
      </c>
      <c r="M817" s="14"/>
      <c r="N817" s="14">
        <v>0.41444297418213599</v>
      </c>
      <c r="O817" s="14">
        <v>0.43044968677874001</v>
      </c>
      <c r="P817" s="14">
        <v>0.49436427679502498</v>
      </c>
      <c r="Q817" s="14">
        <v>0.48058515812480501</v>
      </c>
      <c r="R817" s="14"/>
      <c r="S817" s="14">
        <v>0.40132005237714802</v>
      </c>
      <c r="T817" s="14">
        <v>0.50281839139415796</v>
      </c>
      <c r="U817" s="14">
        <v>0.38035993307479898</v>
      </c>
      <c r="V817" s="14">
        <v>0.46597883777103599</v>
      </c>
      <c r="W817" s="14">
        <v>0.438420707769344</v>
      </c>
      <c r="X817" s="14">
        <v>0.481771861901089</v>
      </c>
      <c r="Y817" s="14">
        <v>0.47867926831616597</v>
      </c>
      <c r="Z817" s="14">
        <v>0.43339832109144599</v>
      </c>
      <c r="AA817" s="14">
        <v>0.462030088467068</v>
      </c>
      <c r="AB817" s="14">
        <v>0.47202080894540099</v>
      </c>
      <c r="AC817" s="14">
        <v>0.46505492144871702</v>
      </c>
      <c r="AD817" s="14">
        <v>0.42278869044318101</v>
      </c>
      <c r="AE817" s="14"/>
      <c r="AF817" s="14">
        <v>0.45459559197120503</v>
      </c>
      <c r="AG817" s="14">
        <v>0.48234801685003098</v>
      </c>
      <c r="AH817" s="14">
        <v>0.40048261633510202</v>
      </c>
      <c r="AI817" s="14">
        <v>0.49108915355169602</v>
      </c>
      <c r="AJ817" s="14">
        <v>0.41864172599889898</v>
      </c>
      <c r="AK817" s="14"/>
      <c r="AL817" s="14">
        <v>0.45778762414403701</v>
      </c>
      <c r="AM817" s="14">
        <v>0.44460333508708899</v>
      </c>
      <c r="AN817" s="14">
        <v>0.39614152884282999</v>
      </c>
      <c r="AO817" s="14"/>
      <c r="AP817" s="14">
        <v>0.37517140942649801</v>
      </c>
      <c r="AQ817" s="14">
        <v>0.52286280691436204</v>
      </c>
      <c r="AR817" s="14"/>
      <c r="AS817" s="14">
        <v>0.414479514037839</v>
      </c>
      <c r="AT817" s="14">
        <v>0.51098438453406403</v>
      </c>
      <c r="AU817" s="14"/>
      <c r="AV817" s="14">
        <v>0.43239547103619902</v>
      </c>
      <c r="AW817" s="14">
        <v>0.46511984393182998</v>
      </c>
      <c r="AX817" s="14"/>
      <c r="AY817" s="14">
        <v>0.433480435610264</v>
      </c>
      <c r="AZ817" s="14">
        <v>0.56211815135946896</v>
      </c>
      <c r="BA817" s="14"/>
      <c r="BB817" s="14">
        <v>0.44361293881615199</v>
      </c>
      <c r="BC817" s="14">
        <v>0.56895001040746096</v>
      </c>
    </row>
    <row r="818" spans="2:55" x14ac:dyDescent="0.35">
      <c r="B818" t="s">
        <v>158</v>
      </c>
      <c r="C818" s="14">
        <v>0.35438114552123301</v>
      </c>
      <c r="D818" s="14">
        <v>0.35642732941676503</v>
      </c>
      <c r="E818" s="14">
        <v>0.35243943354998097</v>
      </c>
      <c r="F818" s="14"/>
      <c r="G818" s="14">
        <v>0.39808094188202803</v>
      </c>
      <c r="H818" s="14">
        <v>0.41119933531908698</v>
      </c>
      <c r="I818" s="14">
        <v>0.42227328014071303</v>
      </c>
      <c r="J818" s="14">
        <v>0.32677736156964599</v>
      </c>
      <c r="K818" s="14">
        <v>0.28284946769261499</v>
      </c>
      <c r="L818" s="14">
        <v>0.29416564199809198</v>
      </c>
      <c r="M818" s="14"/>
      <c r="N818" s="14">
        <v>0.36559659303028802</v>
      </c>
      <c r="O818" s="14">
        <v>0.38493452156297098</v>
      </c>
      <c r="P818" s="14">
        <v>0.33140401172166101</v>
      </c>
      <c r="Q818" s="14">
        <v>0.331584339505128</v>
      </c>
      <c r="R818" s="14"/>
      <c r="S818" s="14">
        <v>0.4093811597441</v>
      </c>
      <c r="T818" s="14">
        <v>0.32293287536333598</v>
      </c>
      <c r="U818" s="14">
        <v>0.36253755123907699</v>
      </c>
      <c r="V818" s="14">
        <v>0.313764182468527</v>
      </c>
      <c r="W818" s="14">
        <v>0.38230802962744498</v>
      </c>
      <c r="X818" s="14">
        <v>0.289949402369581</v>
      </c>
      <c r="Y818" s="14">
        <v>0.349097081480858</v>
      </c>
      <c r="Z818" s="14">
        <v>0.41571912940962202</v>
      </c>
      <c r="AA818" s="14">
        <v>0.40673003973184901</v>
      </c>
      <c r="AB818" s="14">
        <v>0.29033159084008198</v>
      </c>
      <c r="AC818" s="14">
        <v>0.30809166451658598</v>
      </c>
      <c r="AD818" s="14">
        <v>0.46955247677624101</v>
      </c>
      <c r="AE818" s="14"/>
      <c r="AF818" s="14">
        <v>0.36866749647267699</v>
      </c>
      <c r="AG818" s="14">
        <v>0.34821807045481601</v>
      </c>
      <c r="AH818" s="14">
        <v>0.34879757119969701</v>
      </c>
      <c r="AI818" s="14">
        <v>0.292971488564092</v>
      </c>
      <c r="AJ818" s="14">
        <v>0.39075537146945999</v>
      </c>
      <c r="AK818" s="14"/>
      <c r="AL818" s="14">
        <v>0.34634524865623101</v>
      </c>
      <c r="AM818" s="14">
        <v>0.41866714476005401</v>
      </c>
      <c r="AN818" s="14">
        <v>0.35607009177103999</v>
      </c>
      <c r="AO818" s="14"/>
      <c r="AP818" s="14">
        <v>0.37508354370544</v>
      </c>
      <c r="AQ818" s="14">
        <v>0.33348129607523602</v>
      </c>
      <c r="AR818" s="14"/>
      <c r="AS818" s="14">
        <v>0.38076144349343899</v>
      </c>
      <c r="AT818" s="14">
        <v>0.31230469812922901</v>
      </c>
      <c r="AU818" s="14"/>
      <c r="AV818" s="14">
        <v>0.385654444149509</v>
      </c>
      <c r="AW818" s="14">
        <v>0.33834508050207401</v>
      </c>
      <c r="AX818" s="14"/>
      <c r="AY818" s="14">
        <v>0.37670815605036501</v>
      </c>
      <c r="AZ818" s="14">
        <v>0.264503192269818</v>
      </c>
      <c r="BA818" s="14"/>
      <c r="BB818" s="14">
        <v>0.359256700741938</v>
      </c>
      <c r="BC818" s="14">
        <v>0.28165855025655501</v>
      </c>
    </row>
    <row r="819" spans="2:55" x14ac:dyDescent="0.35">
      <c r="B819" t="s">
        <v>159</v>
      </c>
      <c r="C819" s="14">
        <v>0.13393632286558499</v>
      </c>
      <c r="D819" s="14">
        <v>0.138563981023094</v>
      </c>
      <c r="E819" s="14">
        <v>0.12981173037296001</v>
      </c>
      <c r="F819" s="14"/>
      <c r="G819" s="14">
        <v>0.14136215200442501</v>
      </c>
      <c r="H819" s="14">
        <v>0.14427726798683799</v>
      </c>
      <c r="I819" s="14">
        <v>0.111962649273397</v>
      </c>
      <c r="J819" s="14">
        <v>0.114958465515812</v>
      </c>
      <c r="K819" s="14">
        <v>0.12048825296231</v>
      </c>
      <c r="L819" s="14">
        <v>0.16289028847313999</v>
      </c>
      <c r="M819" s="14"/>
      <c r="N819" s="14">
        <v>0.144372239040261</v>
      </c>
      <c r="O819" s="14">
        <v>0.11628134293436899</v>
      </c>
      <c r="P819" s="14">
        <v>0.13858839159967901</v>
      </c>
      <c r="Q819" s="14">
        <v>0.13603454420002301</v>
      </c>
      <c r="R819" s="14"/>
      <c r="S819" s="14">
        <v>0.14283497845196799</v>
      </c>
      <c r="T819" s="14">
        <v>0.10093195840107699</v>
      </c>
      <c r="U819" s="14">
        <v>0.161101169404061</v>
      </c>
      <c r="V819" s="14">
        <v>0.165478377925459</v>
      </c>
      <c r="W819" s="14">
        <v>0.134449347606341</v>
      </c>
      <c r="X819" s="14">
        <v>0.12721624984399599</v>
      </c>
      <c r="Y819" s="14">
        <v>0.13527891635887501</v>
      </c>
      <c r="Z819" s="14">
        <v>9.5671137035611101E-2</v>
      </c>
      <c r="AA819" s="14">
        <v>0.104109730670433</v>
      </c>
      <c r="AB819" s="14">
        <v>0.17818829159313501</v>
      </c>
      <c r="AC819" s="14">
        <v>0.136849886199605</v>
      </c>
      <c r="AD819" s="14">
        <v>0.107658832780578</v>
      </c>
      <c r="AE819" s="14"/>
      <c r="AF819" s="14">
        <v>0.106223744401298</v>
      </c>
      <c r="AG819" s="14">
        <v>0.13011826861869599</v>
      </c>
      <c r="AH819" s="14">
        <v>0.16090344350900099</v>
      </c>
      <c r="AI819" s="14">
        <v>0.15974479368091199</v>
      </c>
      <c r="AJ819" s="14">
        <v>0.12900466805573799</v>
      </c>
      <c r="AK819" s="14"/>
      <c r="AL819" s="14">
        <v>0.137691483592527</v>
      </c>
      <c r="AM819" s="14">
        <v>0.11074807370567499</v>
      </c>
      <c r="AN819" s="14">
        <v>0.121022086140032</v>
      </c>
      <c r="AO819" s="14"/>
      <c r="AP819" s="14">
        <v>0.16716572284511599</v>
      </c>
      <c r="AQ819" s="14">
        <v>0.107075614851281</v>
      </c>
      <c r="AR819" s="14"/>
      <c r="AS819" s="14">
        <v>0.144904993264107</v>
      </c>
      <c r="AT819" s="14">
        <v>0.117400900453143</v>
      </c>
      <c r="AU819" s="14"/>
      <c r="AV819" s="14">
        <v>0.14963729385966401</v>
      </c>
      <c r="AW819" s="14">
        <v>0.127062315584311</v>
      </c>
      <c r="AX819" s="14"/>
      <c r="AY819" s="14">
        <v>0.13317026290336501</v>
      </c>
      <c r="AZ819" s="14">
        <v>0.146808870056614</v>
      </c>
      <c r="BA819" s="14"/>
      <c r="BB819" s="14">
        <v>0.132520006310789</v>
      </c>
      <c r="BC819" s="14">
        <v>0.107569922571145</v>
      </c>
    </row>
    <row r="820" spans="2:55" x14ac:dyDescent="0.35">
      <c r="B820" t="s">
        <v>160</v>
      </c>
      <c r="C820" s="14">
        <v>4.3818506704708202E-2</v>
      </c>
      <c r="D820" s="14">
        <v>5.11861143802958E-2</v>
      </c>
      <c r="E820" s="14">
        <v>3.5736007582772601E-2</v>
      </c>
      <c r="F820" s="14"/>
      <c r="G820" s="14">
        <v>5.2931399848610103E-2</v>
      </c>
      <c r="H820" s="14">
        <v>1.9382721629343999E-2</v>
      </c>
      <c r="I820" s="14">
        <v>4.2529119761957501E-2</v>
      </c>
      <c r="J820" s="14">
        <v>3.6776532257635899E-2</v>
      </c>
      <c r="K820" s="14">
        <v>4.6174061151129202E-2</v>
      </c>
      <c r="L820" s="14">
        <v>6.2986548212967397E-2</v>
      </c>
      <c r="M820" s="14"/>
      <c r="N820" s="14">
        <v>6.4889216997521704E-2</v>
      </c>
      <c r="O820" s="14">
        <v>5.6007535890293197E-2</v>
      </c>
      <c r="P820" s="14">
        <v>1.9208064940365099E-2</v>
      </c>
      <c r="Q820" s="14">
        <v>3.0372843352023799E-2</v>
      </c>
      <c r="R820" s="14"/>
      <c r="S820" s="14">
        <v>3.6044233670044501E-2</v>
      </c>
      <c r="T820" s="14">
        <v>6.5777732243708198E-2</v>
      </c>
      <c r="U820" s="14">
        <v>7.1387193745017799E-2</v>
      </c>
      <c r="V820" s="14">
        <v>3.5134947527996702E-2</v>
      </c>
      <c r="W820" s="14">
        <v>3.3031779379098201E-2</v>
      </c>
      <c r="X820" s="14">
        <v>7.9248411106572395E-2</v>
      </c>
      <c r="Y820" s="14">
        <v>2.17882700962688E-2</v>
      </c>
      <c r="Z820" s="14">
        <v>5.52114124633208E-2</v>
      </c>
      <c r="AA820" s="14">
        <v>1.91917337107359E-2</v>
      </c>
      <c r="AB820" s="14">
        <v>3.1593228251087901E-2</v>
      </c>
      <c r="AC820" s="14">
        <v>6.0235212643643801E-2</v>
      </c>
      <c r="AD820" s="14">
        <v>0</v>
      </c>
      <c r="AE820" s="14"/>
      <c r="AF820" s="14">
        <v>5.3697007536401199E-2</v>
      </c>
      <c r="AG820" s="14">
        <v>2.6172797746097501E-2</v>
      </c>
      <c r="AH820" s="14">
        <v>8.4458576177455294E-2</v>
      </c>
      <c r="AI820" s="14">
        <v>5.2749609238796603E-2</v>
      </c>
      <c r="AJ820" s="14">
        <v>3.6298882386852797E-2</v>
      </c>
      <c r="AK820" s="14"/>
      <c r="AL820" s="14">
        <v>4.26153390129905E-2</v>
      </c>
      <c r="AM820" s="14">
        <v>1.9770196985531702E-2</v>
      </c>
      <c r="AN820" s="14">
        <v>0.103654232732885</v>
      </c>
      <c r="AO820" s="14"/>
      <c r="AP820" s="14">
        <v>6.0383365342042798E-2</v>
      </c>
      <c r="AQ820" s="14">
        <v>2.7949060830950601E-2</v>
      </c>
      <c r="AR820" s="14"/>
      <c r="AS820" s="14">
        <v>4.0883466130722003E-2</v>
      </c>
      <c r="AT820" s="14">
        <v>5.0345481266303303E-2</v>
      </c>
      <c r="AU820" s="14"/>
      <c r="AV820" s="14">
        <v>2.27154363493672E-2</v>
      </c>
      <c r="AW820" s="14">
        <v>5.2157177928608203E-2</v>
      </c>
      <c r="AX820" s="14"/>
      <c r="AY820" s="14">
        <v>4.1858758566755999E-2</v>
      </c>
      <c r="AZ820" s="14">
        <v>2.6569786314099699E-2</v>
      </c>
      <c r="BA820" s="14"/>
      <c r="BB820" s="14">
        <v>4.9639699611599503E-2</v>
      </c>
      <c r="BC820" s="14">
        <v>3.0453613370381102E-2</v>
      </c>
    </row>
    <row r="821" spans="2:55" x14ac:dyDescent="0.35">
      <c r="B821" t="s">
        <v>205</v>
      </c>
      <c r="C821" s="14">
        <v>1.5035597630527701E-2</v>
      </c>
      <c r="D821" s="14">
        <v>1.2409853245154199E-2</v>
      </c>
      <c r="E821" s="14">
        <v>1.7643817434564502E-2</v>
      </c>
      <c r="F821" s="14"/>
      <c r="G821" s="14">
        <v>4.0745158485657303E-2</v>
      </c>
      <c r="H821" s="14">
        <v>5.8109229895588598E-3</v>
      </c>
      <c r="I821" s="14">
        <v>1.8782945015098602E-2</v>
      </c>
      <c r="J821" s="14">
        <v>7.3530496463271302E-3</v>
      </c>
      <c r="K821" s="14">
        <v>1.5658165050406798E-2</v>
      </c>
      <c r="L821" s="14">
        <v>8.3535667780441393E-3</v>
      </c>
      <c r="M821" s="14"/>
      <c r="N821" s="14">
        <v>1.06989767497929E-2</v>
      </c>
      <c r="O821" s="14">
        <v>1.23269128336271E-2</v>
      </c>
      <c r="P821" s="14">
        <v>1.6435254943269698E-2</v>
      </c>
      <c r="Q821" s="14">
        <v>2.14231148180191E-2</v>
      </c>
      <c r="R821" s="14"/>
      <c r="S821" s="14">
        <v>1.04195757567395E-2</v>
      </c>
      <c r="T821" s="14">
        <v>7.5390425977215503E-3</v>
      </c>
      <c r="U821" s="14">
        <v>2.4614152537044999E-2</v>
      </c>
      <c r="V821" s="14">
        <v>1.9643654306980601E-2</v>
      </c>
      <c r="W821" s="14">
        <v>1.1790135617772099E-2</v>
      </c>
      <c r="X821" s="14">
        <v>2.18140747787623E-2</v>
      </c>
      <c r="Y821" s="14">
        <v>1.51564637478332E-2</v>
      </c>
      <c r="Z821" s="14">
        <v>0</v>
      </c>
      <c r="AA821" s="14">
        <v>7.9384074199133608E-3</v>
      </c>
      <c r="AB821" s="14">
        <v>2.78660803702943E-2</v>
      </c>
      <c r="AC821" s="14">
        <v>2.9768315191448E-2</v>
      </c>
      <c r="AD821" s="14">
        <v>0</v>
      </c>
      <c r="AE821" s="14"/>
      <c r="AF821" s="14">
        <v>1.6816159618419101E-2</v>
      </c>
      <c r="AG821" s="14">
        <v>1.3142846330359399E-2</v>
      </c>
      <c r="AH821" s="14">
        <v>5.35779277874451E-3</v>
      </c>
      <c r="AI821" s="14">
        <v>3.4449549645025699E-3</v>
      </c>
      <c r="AJ821" s="14">
        <v>2.5299352089050299E-2</v>
      </c>
      <c r="AK821" s="14"/>
      <c r="AL821" s="14">
        <v>1.55603045942146E-2</v>
      </c>
      <c r="AM821" s="14">
        <v>6.2112494616494403E-3</v>
      </c>
      <c r="AN821" s="14">
        <v>2.3112060513213298E-2</v>
      </c>
      <c r="AO821" s="14"/>
      <c r="AP821" s="14">
        <v>2.2195958680902201E-2</v>
      </c>
      <c r="AQ821" s="14">
        <v>8.6312213281707906E-3</v>
      </c>
      <c r="AR821" s="14"/>
      <c r="AS821" s="14">
        <v>1.8970583073892398E-2</v>
      </c>
      <c r="AT821" s="14">
        <v>8.9645356172597893E-3</v>
      </c>
      <c r="AU821" s="14"/>
      <c r="AV821" s="14">
        <v>9.5973546052611301E-3</v>
      </c>
      <c r="AW821" s="14">
        <v>1.73155820531764E-2</v>
      </c>
      <c r="AX821" s="14"/>
      <c r="AY821" s="14">
        <v>1.4782386869250499E-2</v>
      </c>
      <c r="AZ821" s="14">
        <v>0</v>
      </c>
      <c r="BA821" s="14"/>
      <c r="BB821" s="14">
        <v>1.49706545195211E-2</v>
      </c>
      <c r="BC821" s="14">
        <v>1.13679033944578E-2</v>
      </c>
    </row>
    <row r="822" spans="2:55" x14ac:dyDescent="0.35">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c r="AD822" s="14"/>
      <c r="AE822" s="14"/>
      <c r="AF822" s="14"/>
      <c r="AG822" s="14"/>
      <c r="AH822" s="14"/>
      <c r="AI822" s="14"/>
      <c r="AJ822" s="14"/>
      <c r="AK822" s="14"/>
      <c r="AL822" s="14"/>
      <c r="AM822" s="14"/>
      <c r="AN822" s="14"/>
      <c r="AO822" s="14"/>
      <c r="AP822" s="14"/>
      <c r="AQ822" s="14">
        <f>AQ8/2015</f>
        <v>0.53796526054590565</v>
      </c>
      <c r="AR822" s="14"/>
      <c r="AS822" s="14"/>
      <c r="AT822" s="14"/>
      <c r="AU822" s="14"/>
      <c r="AV822" s="14"/>
      <c r="AW822" s="14"/>
      <c r="AX822" s="14"/>
      <c r="AY822" s="14"/>
      <c r="AZ822" s="14"/>
      <c r="BA822" s="14"/>
      <c r="BB822" s="14"/>
      <c r="BC822" s="14"/>
    </row>
    <row r="823" spans="2:55" x14ac:dyDescent="0.35">
      <c r="B823" s="6" t="s">
        <v>362</v>
      </c>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c r="AD823" s="14"/>
      <c r="AE823" s="14"/>
      <c r="AF823" s="14"/>
      <c r="AG823" s="14"/>
      <c r="AH823" s="14"/>
      <c r="AI823" s="14"/>
      <c r="AJ823" s="14"/>
      <c r="AK823" s="14"/>
      <c r="AL823" s="14"/>
      <c r="AM823" s="14"/>
      <c r="AN823" s="14"/>
      <c r="AO823" s="14"/>
      <c r="AP823" s="14"/>
      <c r="AQ823" s="14"/>
      <c r="AR823" s="14"/>
      <c r="AS823" s="14"/>
      <c r="AT823" s="14"/>
      <c r="AU823" s="14"/>
      <c r="AV823" s="14"/>
      <c r="AW823" s="14"/>
      <c r="AX823" s="14"/>
      <c r="AY823" s="14"/>
      <c r="AZ823" s="14"/>
      <c r="BA823" s="14"/>
      <c r="BB823" s="14"/>
      <c r="BC823" s="14"/>
    </row>
    <row r="824" spans="2:55" x14ac:dyDescent="0.35">
      <c r="B824" s="21" t="s">
        <v>82</v>
      </c>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c r="AD824" s="14"/>
      <c r="AE824" s="14"/>
      <c r="AF824" s="14"/>
      <c r="AG824" s="14"/>
      <c r="AH824" s="14"/>
      <c r="AI824" s="14"/>
      <c r="AJ824" s="14"/>
      <c r="AK824" s="14"/>
      <c r="AL824" s="14"/>
      <c r="AM824" s="14"/>
      <c r="AN824" s="14"/>
      <c r="AO824" s="14"/>
      <c r="AP824" s="14"/>
      <c r="AQ824" s="14"/>
      <c r="AR824" s="14"/>
      <c r="AS824" s="14"/>
      <c r="AT824" s="14"/>
      <c r="AU824" s="14"/>
      <c r="AV824" s="14"/>
      <c r="AW824" s="14"/>
      <c r="AX824" s="14"/>
      <c r="AY824" s="14"/>
      <c r="AZ824" s="14"/>
      <c r="BA824" s="14"/>
      <c r="BB824" s="14"/>
      <c r="BC824" s="14"/>
    </row>
    <row r="825" spans="2:55" x14ac:dyDescent="0.35">
      <c r="B825" t="s">
        <v>157</v>
      </c>
      <c r="C825" s="14">
        <v>0.33573635408170999</v>
      </c>
      <c r="D825" s="14">
        <v>0.32817796516276898</v>
      </c>
      <c r="E825" s="14">
        <v>0.343165757108853</v>
      </c>
      <c r="F825" s="14"/>
      <c r="G825" s="14">
        <v>0.30292882900877199</v>
      </c>
      <c r="H825" s="14">
        <v>0.30826097045673101</v>
      </c>
      <c r="I825" s="14">
        <v>0.311640041482319</v>
      </c>
      <c r="J825" s="14">
        <v>0.38636052891003198</v>
      </c>
      <c r="K825" s="14">
        <v>0.35214224246474202</v>
      </c>
      <c r="L825" s="14">
        <v>0.347353671505235</v>
      </c>
      <c r="M825" s="14"/>
      <c r="N825" s="14">
        <v>0.33724321800871998</v>
      </c>
      <c r="O825" s="14">
        <v>0.309986171450637</v>
      </c>
      <c r="P825" s="14">
        <v>0.35649485404054898</v>
      </c>
      <c r="Q825" s="14">
        <v>0.34531251081770598</v>
      </c>
      <c r="R825" s="14"/>
      <c r="S825" s="14">
        <v>0.34612869725461898</v>
      </c>
      <c r="T825" s="14">
        <v>0.33758020766174601</v>
      </c>
      <c r="U825" s="14">
        <v>0.32686269424140701</v>
      </c>
      <c r="V825" s="14">
        <v>0.30885219317109802</v>
      </c>
      <c r="W825" s="14">
        <v>0.26489838938941002</v>
      </c>
      <c r="X825" s="14">
        <v>0.40735518456352099</v>
      </c>
      <c r="Y825" s="14">
        <v>0.31984590986383499</v>
      </c>
      <c r="Z825" s="14">
        <v>0.33300706172158101</v>
      </c>
      <c r="AA825" s="14">
        <v>0.368102722414683</v>
      </c>
      <c r="AB825" s="14">
        <v>0.30355101176780602</v>
      </c>
      <c r="AC825" s="14">
        <v>0.38394177872978602</v>
      </c>
      <c r="AD825" s="14">
        <v>0.27772132593893101</v>
      </c>
      <c r="AE825" s="14"/>
      <c r="AF825" s="14">
        <v>0.33721924529994202</v>
      </c>
      <c r="AG825" s="14">
        <v>0.37310104486705598</v>
      </c>
      <c r="AH825" s="14">
        <v>0.30100684396974098</v>
      </c>
      <c r="AI825" s="14">
        <v>0.33519035568198602</v>
      </c>
      <c r="AJ825" s="14">
        <v>0.341782132561534</v>
      </c>
      <c r="AK825" s="14"/>
      <c r="AL825" s="14">
        <v>0.334918667026045</v>
      </c>
      <c r="AM825" s="14">
        <v>0.37044247100316202</v>
      </c>
      <c r="AN825" s="14">
        <v>0.28607268160299698</v>
      </c>
      <c r="AO825" s="14"/>
      <c r="AP825" s="14">
        <v>0.30497796078348399</v>
      </c>
      <c r="AQ825" s="14">
        <v>0.36190320102558199</v>
      </c>
      <c r="AR825" s="14"/>
      <c r="AS825" s="14">
        <v>0.32151071125076502</v>
      </c>
      <c r="AT825" s="14">
        <v>0.34721595842024</v>
      </c>
      <c r="AU825" s="14"/>
      <c r="AV825" s="14">
        <v>0.33101155316042002</v>
      </c>
      <c r="AW825" s="14">
        <v>0.34145978105180702</v>
      </c>
      <c r="AX825" s="14"/>
      <c r="AY825" s="14">
        <v>0.32555640410118603</v>
      </c>
      <c r="AZ825" s="14">
        <v>0.38745329674898699</v>
      </c>
      <c r="BA825" s="14"/>
      <c r="BB825" s="14">
        <v>0.33602923631178799</v>
      </c>
      <c r="BC825" s="14">
        <v>0.35928843971517099</v>
      </c>
    </row>
    <row r="826" spans="2:55" x14ac:dyDescent="0.35">
      <c r="B826" t="s">
        <v>158</v>
      </c>
      <c r="C826" s="14">
        <v>0.43202370325856199</v>
      </c>
      <c r="D826" s="14">
        <v>0.43240863535381102</v>
      </c>
      <c r="E826" s="14">
        <v>0.43193266985449902</v>
      </c>
      <c r="F826" s="14"/>
      <c r="G826" s="14">
        <v>0.442315340505054</v>
      </c>
      <c r="H826" s="14">
        <v>0.48622986063122398</v>
      </c>
      <c r="I826" s="14">
        <v>0.46659118197093402</v>
      </c>
      <c r="J826" s="14">
        <v>0.394281898528339</v>
      </c>
      <c r="K826" s="14">
        <v>0.44401452200136898</v>
      </c>
      <c r="L826" s="14">
        <v>0.37538076069946402</v>
      </c>
      <c r="M826" s="14"/>
      <c r="N826" s="14">
        <v>0.42582431441680202</v>
      </c>
      <c r="O826" s="14">
        <v>0.44950784632354401</v>
      </c>
      <c r="P826" s="14">
        <v>0.46360848887405898</v>
      </c>
      <c r="Q826" s="14">
        <v>0.390235747970336</v>
      </c>
      <c r="R826" s="14"/>
      <c r="S826" s="14">
        <v>0.45676878364969098</v>
      </c>
      <c r="T826" s="14">
        <v>0.41781985665693899</v>
      </c>
      <c r="U826" s="14">
        <v>0.39794541780380399</v>
      </c>
      <c r="V826" s="14">
        <v>0.43506246129640602</v>
      </c>
      <c r="W826" s="14">
        <v>0.46058013148202798</v>
      </c>
      <c r="X826" s="14">
        <v>0.37655595921878399</v>
      </c>
      <c r="Y826" s="14">
        <v>0.452263374635619</v>
      </c>
      <c r="Z826" s="14">
        <v>0.407370242623388</v>
      </c>
      <c r="AA826" s="14">
        <v>0.45697082052850102</v>
      </c>
      <c r="AB826" s="14">
        <v>0.470806662178476</v>
      </c>
      <c r="AC826" s="14">
        <v>0.35747186957515698</v>
      </c>
      <c r="AD826" s="14">
        <v>0.455030687631991</v>
      </c>
      <c r="AE826" s="14"/>
      <c r="AF826" s="14">
        <v>0.43779925564674999</v>
      </c>
      <c r="AG826" s="14">
        <v>0.43061597511187499</v>
      </c>
      <c r="AH826" s="14">
        <v>0.39782017588311802</v>
      </c>
      <c r="AI826" s="14">
        <v>0.42324241699411502</v>
      </c>
      <c r="AJ826" s="14">
        <v>0.461769794414577</v>
      </c>
      <c r="AK826" s="14"/>
      <c r="AL826" s="14">
        <v>0.42956472763176101</v>
      </c>
      <c r="AM826" s="14">
        <v>0.47843424301404502</v>
      </c>
      <c r="AN826" s="14">
        <v>0.38522756873946201</v>
      </c>
      <c r="AO826" s="14"/>
      <c r="AP826" s="14">
        <v>0.42266397714677301</v>
      </c>
      <c r="AQ826" s="14">
        <v>0.44038750563778001</v>
      </c>
      <c r="AR826" s="14"/>
      <c r="AS826" s="14">
        <v>0.44513075226131998</v>
      </c>
      <c r="AT826" s="14">
        <v>0.42042736480849402</v>
      </c>
      <c r="AU826" s="14"/>
      <c r="AV826" s="14">
        <v>0.47618858667835101</v>
      </c>
      <c r="AW826" s="14">
        <v>0.41643960940344299</v>
      </c>
      <c r="AX826" s="14"/>
      <c r="AY826" s="14">
        <v>0.45449955566803002</v>
      </c>
      <c r="AZ826" s="14">
        <v>0.36012720183531699</v>
      </c>
      <c r="BA826" s="14"/>
      <c r="BB826" s="14">
        <v>0.447469309343351</v>
      </c>
      <c r="BC826" s="14">
        <v>0.40300059759476697</v>
      </c>
    </row>
    <row r="827" spans="2:55" x14ac:dyDescent="0.35">
      <c r="B827" t="s">
        <v>159</v>
      </c>
      <c r="C827" s="14">
        <v>0.15391120470306899</v>
      </c>
      <c r="D827" s="14">
        <v>0.148874262330602</v>
      </c>
      <c r="E827" s="14">
        <v>0.15826542847477101</v>
      </c>
      <c r="F827" s="14"/>
      <c r="G827" s="14">
        <v>0.15911957832781001</v>
      </c>
      <c r="H827" s="14">
        <v>0.16088830143866101</v>
      </c>
      <c r="I827" s="14">
        <v>0.13845758534300601</v>
      </c>
      <c r="J827" s="14">
        <v>0.1609157301744</v>
      </c>
      <c r="K827" s="14">
        <v>0.12901781372739901</v>
      </c>
      <c r="L827" s="14">
        <v>0.16832456018924599</v>
      </c>
      <c r="M827" s="14"/>
      <c r="N827" s="14">
        <v>0.15764252477269999</v>
      </c>
      <c r="O827" s="14">
        <v>0.15928148612835899</v>
      </c>
      <c r="P827" s="14">
        <v>0.126322935557382</v>
      </c>
      <c r="Q827" s="14">
        <v>0.1677957339218</v>
      </c>
      <c r="R827" s="14"/>
      <c r="S827" s="14">
        <v>0.148059501042554</v>
      </c>
      <c r="T827" s="14">
        <v>0.164793589066348</v>
      </c>
      <c r="U827" s="14">
        <v>0.13520267827497101</v>
      </c>
      <c r="V827" s="14">
        <v>0.171890715162863</v>
      </c>
      <c r="W827" s="14">
        <v>0.19943982242032399</v>
      </c>
      <c r="X827" s="14">
        <v>0.14070373365324601</v>
      </c>
      <c r="Y827" s="14">
        <v>0.16411225009872499</v>
      </c>
      <c r="Z827" s="14">
        <v>0.190172050517429</v>
      </c>
      <c r="AA827" s="14">
        <v>0.126683535025122</v>
      </c>
      <c r="AB827" s="14">
        <v>0.12582968253440699</v>
      </c>
      <c r="AC827" s="14">
        <v>0.16603883341030101</v>
      </c>
      <c r="AD827" s="14">
        <v>0.15147203805496601</v>
      </c>
      <c r="AE827" s="14"/>
      <c r="AF827" s="14">
        <v>0.13547038200518399</v>
      </c>
      <c r="AG827" s="14">
        <v>0.14477646866038399</v>
      </c>
      <c r="AH827" s="14">
        <v>0.201096964274426</v>
      </c>
      <c r="AI827" s="14">
        <v>0.15903480298626299</v>
      </c>
      <c r="AJ827" s="14">
        <v>0.10911979283285</v>
      </c>
      <c r="AK827" s="14"/>
      <c r="AL827" s="14">
        <v>0.159345851756131</v>
      </c>
      <c r="AM827" s="14">
        <v>0.101172981853155</v>
      </c>
      <c r="AN827" s="14">
        <v>0.169157154930026</v>
      </c>
      <c r="AO827" s="14"/>
      <c r="AP827" s="14">
        <v>0.18350863382289201</v>
      </c>
      <c r="AQ827" s="14">
        <v>0.13202519694644699</v>
      </c>
      <c r="AR827" s="14"/>
      <c r="AS827" s="14">
        <v>0.161062690968578</v>
      </c>
      <c r="AT827" s="14">
        <v>0.147826470970258</v>
      </c>
      <c r="AU827" s="14"/>
      <c r="AV827" s="14">
        <v>0.13072790324236999</v>
      </c>
      <c r="AW827" s="14">
        <v>0.159625610895198</v>
      </c>
      <c r="AX827" s="14"/>
      <c r="AY827" s="14">
        <v>0.14656750088116099</v>
      </c>
      <c r="AZ827" s="14">
        <v>0.19559311731726001</v>
      </c>
      <c r="BA827" s="14"/>
      <c r="BB827" s="14">
        <v>0.14004371892301301</v>
      </c>
      <c r="BC827" s="14">
        <v>0.164288879691255</v>
      </c>
    </row>
    <row r="828" spans="2:55" x14ac:dyDescent="0.35">
      <c r="B828" t="s">
        <v>160</v>
      </c>
      <c r="C828" s="14">
        <v>6.4283125815971801E-2</v>
      </c>
      <c r="D828" s="14">
        <v>7.7960067674964897E-2</v>
      </c>
      <c r="E828" s="14">
        <v>5.1117155344877201E-2</v>
      </c>
      <c r="F828" s="14"/>
      <c r="G828" s="14">
        <v>5.6968528077441301E-2</v>
      </c>
      <c r="H828" s="14">
        <v>3.90438988431729E-2</v>
      </c>
      <c r="I828" s="14">
        <v>6.8760017438952006E-2</v>
      </c>
      <c r="J828" s="14">
        <v>5.00832490628575E-2</v>
      </c>
      <c r="K828" s="14">
        <v>5.3316275699830697E-2</v>
      </c>
      <c r="L828" s="14">
        <v>0.105052348190506</v>
      </c>
      <c r="M828" s="14"/>
      <c r="N828" s="14">
        <v>7.2800049517557003E-2</v>
      </c>
      <c r="O828" s="14">
        <v>7.4464166742613996E-2</v>
      </c>
      <c r="P828" s="14">
        <v>4.59765449977802E-2</v>
      </c>
      <c r="Q828" s="14">
        <v>6.1100754544222098E-2</v>
      </c>
      <c r="R828" s="14"/>
      <c r="S828" s="14">
        <v>4.2970804047299298E-2</v>
      </c>
      <c r="T828" s="14">
        <v>6.9286723206708395E-2</v>
      </c>
      <c r="U828" s="14">
        <v>0.11226705964393301</v>
      </c>
      <c r="V828" s="14">
        <v>5.8893237583081702E-2</v>
      </c>
      <c r="W828" s="14">
        <v>7.5081656708238104E-2</v>
      </c>
      <c r="X828" s="14">
        <v>6.4766422356502706E-2</v>
      </c>
      <c r="Y828" s="14">
        <v>4.1909845779965503E-2</v>
      </c>
      <c r="Z828" s="14">
        <v>6.9450645137602504E-2</v>
      </c>
      <c r="AA828" s="14">
        <v>3.65827584995123E-2</v>
      </c>
      <c r="AB828" s="14">
        <v>7.2733067117859304E-2</v>
      </c>
      <c r="AC828" s="14">
        <v>7.4172144409475296E-2</v>
      </c>
      <c r="AD828" s="14">
        <v>0.11577594837411199</v>
      </c>
      <c r="AE828" s="14"/>
      <c r="AF828" s="14">
        <v>8.3136878340691805E-2</v>
      </c>
      <c r="AG828" s="14">
        <v>3.7866025850859797E-2</v>
      </c>
      <c r="AH828" s="14">
        <v>9.4718223093970794E-2</v>
      </c>
      <c r="AI828" s="14">
        <v>7.9046729423711298E-2</v>
      </c>
      <c r="AJ828" s="14">
        <v>6.2028928101988401E-2</v>
      </c>
      <c r="AK828" s="14"/>
      <c r="AL828" s="14">
        <v>6.2675248826059196E-2</v>
      </c>
      <c r="AM828" s="14">
        <v>4.1618042206525901E-2</v>
      </c>
      <c r="AN828" s="14">
        <v>0.12748512294735101</v>
      </c>
      <c r="AO828" s="14"/>
      <c r="AP828" s="14">
        <v>6.8259541642578095E-2</v>
      </c>
      <c r="AQ828" s="14">
        <v>5.7561821973431501E-2</v>
      </c>
      <c r="AR828" s="14"/>
      <c r="AS828" s="14">
        <v>5.5648428913914499E-2</v>
      </c>
      <c r="AT828" s="14">
        <v>7.5676327227741397E-2</v>
      </c>
      <c r="AU828" s="14"/>
      <c r="AV828" s="14">
        <v>5.4306374619902502E-2</v>
      </c>
      <c r="AW828" s="14">
        <v>6.6464427520878194E-2</v>
      </c>
      <c r="AX828" s="14"/>
      <c r="AY828" s="14">
        <v>6.0425444525523897E-2</v>
      </c>
      <c r="AZ828" s="14">
        <v>4.76567605238679E-2</v>
      </c>
      <c r="BA828" s="14"/>
      <c r="BB828" s="14">
        <v>6.4812565735792194E-2</v>
      </c>
      <c r="BC828" s="14">
        <v>5.6496691820699899E-2</v>
      </c>
    </row>
    <row r="829" spans="2:55" x14ac:dyDescent="0.35">
      <c r="B829" t="s">
        <v>205</v>
      </c>
      <c r="C829" s="14">
        <v>1.4045612140686701E-2</v>
      </c>
      <c r="D829" s="14">
        <v>1.25790694778533E-2</v>
      </c>
      <c r="E829" s="14">
        <v>1.5518989216999599E-2</v>
      </c>
      <c r="F829" s="14"/>
      <c r="G829" s="14">
        <v>3.8667724080922401E-2</v>
      </c>
      <c r="H829" s="14">
        <v>5.5769686302115703E-3</v>
      </c>
      <c r="I829" s="14">
        <v>1.45511737647892E-2</v>
      </c>
      <c r="J829" s="14">
        <v>8.3585933243708801E-3</v>
      </c>
      <c r="K829" s="14">
        <v>2.15091461066595E-2</v>
      </c>
      <c r="L829" s="14">
        <v>3.8886594155488501E-3</v>
      </c>
      <c r="M829" s="14"/>
      <c r="N829" s="14">
        <v>6.4898932842201397E-3</v>
      </c>
      <c r="O829" s="14">
        <v>6.76032935484654E-3</v>
      </c>
      <c r="P829" s="14">
        <v>7.5971765302295701E-3</v>
      </c>
      <c r="Q829" s="14">
        <v>3.5555252745936301E-2</v>
      </c>
      <c r="R829" s="14"/>
      <c r="S829" s="14">
        <v>6.0722140058357401E-3</v>
      </c>
      <c r="T829" s="14">
        <v>1.05196234082582E-2</v>
      </c>
      <c r="U829" s="14">
        <v>2.7722150035884501E-2</v>
      </c>
      <c r="V829" s="14">
        <v>2.53013927865504E-2</v>
      </c>
      <c r="W829" s="14">
        <v>0</v>
      </c>
      <c r="X829" s="14">
        <v>1.0618700207945701E-2</v>
      </c>
      <c r="Y829" s="14">
        <v>2.1868619621856301E-2</v>
      </c>
      <c r="Z829" s="14">
        <v>0</v>
      </c>
      <c r="AA829" s="14">
        <v>1.1660163532181999E-2</v>
      </c>
      <c r="AB829" s="14">
        <v>2.70795764014523E-2</v>
      </c>
      <c r="AC829" s="14">
        <v>1.8375373875281101E-2</v>
      </c>
      <c r="AD829" s="14">
        <v>0</v>
      </c>
      <c r="AE829" s="14"/>
      <c r="AF829" s="14">
        <v>6.3742387074320799E-3</v>
      </c>
      <c r="AG829" s="14">
        <v>1.36404855098254E-2</v>
      </c>
      <c r="AH829" s="14">
        <v>5.35779277874451E-3</v>
      </c>
      <c r="AI829" s="14">
        <v>3.4856949139251102E-3</v>
      </c>
      <c r="AJ829" s="14">
        <v>2.5299352089050299E-2</v>
      </c>
      <c r="AK829" s="14"/>
      <c r="AL829" s="14">
        <v>1.3495504760003701E-2</v>
      </c>
      <c r="AM829" s="14">
        <v>8.3322619231122903E-3</v>
      </c>
      <c r="AN829" s="14">
        <v>3.2057471780163702E-2</v>
      </c>
      <c r="AO829" s="14"/>
      <c r="AP829" s="14">
        <v>2.0589886604273199E-2</v>
      </c>
      <c r="AQ829" s="14">
        <v>8.1222744167593602E-3</v>
      </c>
      <c r="AR829" s="14"/>
      <c r="AS829" s="14">
        <v>1.6647416605422401E-2</v>
      </c>
      <c r="AT829" s="14">
        <v>8.8538785732666398E-3</v>
      </c>
      <c r="AU829" s="14"/>
      <c r="AV829" s="14">
        <v>7.76558229895641E-3</v>
      </c>
      <c r="AW829" s="14">
        <v>1.6010571128673101E-2</v>
      </c>
      <c r="AX829" s="14"/>
      <c r="AY829" s="14">
        <v>1.29510948240997E-2</v>
      </c>
      <c r="AZ829" s="14">
        <v>9.16962357456832E-3</v>
      </c>
      <c r="BA829" s="14"/>
      <c r="BB829" s="14">
        <v>1.1645169686055201E-2</v>
      </c>
      <c r="BC829" s="14">
        <v>1.6925391178106999E-2</v>
      </c>
    </row>
    <row r="830" spans="2:55" x14ac:dyDescent="0.35">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c r="AD830" s="14"/>
      <c r="AE830" s="14"/>
      <c r="AF830" s="14"/>
      <c r="AG830" s="14"/>
      <c r="AH830" s="14"/>
      <c r="AI830" s="14"/>
      <c r="AJ830" s="14"/>
      <c r="AK830" s="14"/>
      <c r="AL830" s="14"/>
      <c r="AM830" s="14"/>
      <c r="AN830" s="14"/>
      <c r="AO830" s="14"/>
      <c r="AP830" s="14"/>
      <c r="AQ830" s="14"/>
      <c r="AR830" s="14"/>
      <c r="AS830" s="14"/>
      <c r="AT830" s="14"/>
      <c r="AU830" s="14"/>
      <c r="AV830" s="14"/>
      <c r="AW830" s="14"/>
      <c r="AX830" s="14"/>
      <c r="AY830" s="14"/>
      <c r="AZ830" s="14"/>
      <c r="BA830" s="14"/>
      <c r="BB830" s="14"/>
      <c r="BC830" s="14"/>
    </row>
    <row r="831" spans="2:55" x14ac:dyDescent="0.35">
      <c r="B831" s="6" t="s">
        <v>367</v>
      </c>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c r="AD831" s="14"/>
      <c r="AE831" s="14"/>
      <c r="AF831" s="14"/>
      <c r="AG831" s="14"/>
      <c r="AH831" s="14"/>
      <c r="AI831" s="14"/>
      <c r="AJ831" s="14"/>
      <c r="AK831" s="14"/>
      <c r="AL831" s="14"/>
      <c r="AM831" s="14"/>
      <c r="AN831" s="14"/>
      <c r="AO831" s="14"/>
      <c r="AP831" s="14"/>
      <c r="AQ831" s="14"/>
      <c r="AR831" s="14"/>
      <c r="AS831" s="14"/>
      <c r="AT831" s="14"/>
      <c r="AU831" s="14"/>
      <c r="AV831" s="14"/>
      <c r="AW831" s="14"/>
      <c r="AX831" s="14"/>
      <c r="AY831" s="14"/>
      <c r="AZ831" s="14"/>
      <c r="BA831" s="14"/>
      <c r="BB831" s="14"/>
      <c r="BC831" s="14"/>
    </row>
    <row r="832" spans="2:55" x14ac:dyDescent="0.35">
      <c r="B832" s="21" t="s">
        <v>82</v>
      </c>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c r="AD832" s="14"/>
      <c r="AE832" s="14"/>
      <c r="AF832" s="14"/>
      <c r="AG832" s="14"/>
      <c r="AH832" s="14"/>
      <c r="AI832" s="14"/>
      <c r="AJ832" s="14"/>
      <c r="AK832" s="14"/>
      <c r="AL832" s="14"/>
      <c r="AM832" s="14"/>
      <c r="AN832" s="14"/>
      <c r="AO832" s="14"/>
      <c r="AP832" s="14"/>
      <c r="AQ832" s="14"/>
      <c r="AR832" s="14"/>
      <c r="AS832" s="14"/>
      <c r="AT832" s="14"/>
      <c r="AU832" s="14"/>
      <c r="AV832" s="14"/>
      <c r="AW832" s="14"/>
      <c r="AX832" s="14"/>
      <c r="AY832" s="14"/>
      <c r="AZ832" s="14"/>
      <c r="BA832" s="14"/>
      <c r="BB832" s="14"/>
      <c r="BC832" s="14"/>
    </row>
    <row r="833" spans="2:55" x14ac:dyDescent="0.35">
      <c r="B833" t="s">
        <v>363</v>
      </c>
      <c r="C833" s="14">
        <v>0.73783086985150503</v>
      </c>
      <c r="D833" s="14">
        <v>0.67943695613508803</v>
      </c>
      <c r="E833" s="14">
        <v>0.79509654315573897</v>
      </c>
      <c r="F833" s="14"/>
      <c r="G833" s="14">
        <v>0.55847733888965201</v>
      </c>
      <c r="H833" s="14">
        <v>0.69112783323742799</v>
      </c>
      <c r="I833" s="14">
        <v>0.72421449551094097</v>
      </c>
      <c r="J833" s="14">
        <v>0.78722844040384099</v>
      </c>
      <c r="K833" s="14">
        <v>0.81903647737674601</v>
      </c>
      <c r="L833" s="14">
        <v>0.81118768649847095</v>
      </c>
      <c r="M833" s="14"/>
      <c r="N833" s="14">
        <v>0.74602988731759001</v>
      </c>
      <c r="O833" s="14">
        <v>0.72010675712760996</v>
      </c>
      <c r="P833" s="14">
        <v>0.71823062962016704</v>
      </c>
      <c r="Q833" s="14">
        <v>0.764517255006811</v>
      </c>
      <c r="R833" s="14"/>
      <c r="S833" s="14">
        <v>0.69751555792445097</v>
      </c>
      <c r="T833" s="14">
        <v>0.79388950084260301</v>
      </c>
      <c r="U833" s="14">
        <v>0.72858723301581296</v>
      </c>
      <c r="V833" s="14">
        <v>0.68287831380955599</v>
      </c>
      <c r="W833" s="14">
        <v>0.70016591478864598</v>
      </c>
      <c r="X833" s="14">
        <v>0.73081798370323503</v>
      </c>
      <c r="Y833" s="14">
        <v>0.75493127795964898</v>
      </c>
      <c r="Z833" s="14">
        <v>0.72666531821245095</v>
      </c>
      <c r="AA833" s="14">
        <v>0.76881914778685501</v>
      </c>
      <c r="AB833" s="14">
        <v>0.74975233270895203</v>
      </c>
      <c r="AC833" s="14">
        <v>0.74077774776157101</v>
      </c>
      <c r="AD833" s="14">
        <v>0.79537682178343905</v>
      </c>
      <c r="AE833" s="14"/>
      <c r="AF833" s="14">
        <v>0.77032135226058496</v>
      </c>
      <c r="AG833" s="14">
        <v>0.75843164275806696</v>
      </c>
      <c r="AH833" s="14">
        <v>0.73502306209182799</v>
      </c>
      <c r="AI833" s="14">
        <v>0.73698271485703604</v>
      </c>
      <c r="AJ833" s="14">
        <v>0.64137239007231295</v>
      </c>
      <c r="AK833" s="14"/>
      <c r="AL833" s="14">
        <v>0.75480869881941504</v>
      </c>
      <c r="AM833" s="14">
        <v>0.66453879561129303</v>
      </c>
      <c r="AN833" s="14">
        <v>0.62362351543693295</v>
      </c>
      <c r="AO833" s="14"/>
      <c r="AP833" s="14">
        <v>0.67525234279270996</v>
      </c>
      <c r="AQ833" s="14">
        <v>0.79640139779109698</v>
      </c>
      <c r="AR833" s="14"/>
      <c r="AS833" s="14">
        <v>0.72962996353646403</v>
      </c>
      <c r="AT833" s="14">
        <v>0.75563705606962295</v>
      </c>
      <c r="AU833" s="14"/>
      <c r="AV833" s="14">
        <v>0.71222761719163097</v>
      </c>
      <c r="AW833" s="14">
        <v>0.75339153075236598</v>
      </c>
      <c r="AX833" s="14"/>
      <c r="AY833" s="14">
        <v>0.73434500446956397</v>
      </c>
      <c r="AZ833" s="14">
        <v>0.80838266899628597</v>
      </c>
      <c r="BA833" s="14"/>
      <c r="BB833" s="14">
        <v>0.73799763600332802</v>
      </c>
      <c r="BC833" s="14">
        <v>0.76200781248333205</v>
      </c>
    </row>
    <row r="834" spans="2:55" x14ac:dyDescent="0.35">
      <c r="B834" t="s">
        <v>364</v>
      </c>
      <c r="C834" s="14">
        <v>0.20559443160310301</v>
      </c>
      <c r="D834" s="14">
        <v>0.25083532252770901</v>
      </c>
      <c r="E834" s="14">
        <v>0.161005822799938</v>
      </c>
      <c r="F834" s="14"/>
      <c r="G834" s="14">
        <v>0.31806506118620698</v>
      </c>
      <c r="H834" s="14">
        <v>0.226215770773987</v>
      </c>
      <c r="I834" s="14">
        <v>0.20064942945151401</v>
      </c>
      <c r="J834" s="14">
        <v>0.183849091133928</v>
      </c>
      <c r="K834" s="14">
        <v>0.15587172487974599</v>
      </c>
      <c r="L834" s="14">
        <v>0.169339434391682</v>
      </c>
      <c r="M834" s="14"/>
      <c r="N834" s="14">
        <v>0.21990043254428401</v>
      </c>
      <c r="O834" s="14">
        <v>0.21045994874771001</v>
      </c>
      <c r="P834" s="14">
        <v>0.22862050353042501</v>
      </c>
      <c r="Q834" s="14">
        <v>0.16452296511383199</v>
      </c>
      <c r="R834" s="14"/>
      <c r="S834" s="14">
        <v>0.23445350192383799</v>
      </c>
      <c r="T834" s="14">
        <v>0.18344608538589499</v>
      </c>
      <c r="U834" s="14">
        <v>0.22103539897167301</v>
      </c>
      <c r="V834" s="14">
        <v>0.24215053948547299</v>
      </c>
      <c r="W834" s="14">
        <v>0.23630103986452</v>
      </c>
      <c r="X834" s="14">
        <v>0.21560570784187999</v>
      </c>
      <c r="Y834" s="14">
        <v>0.197211966211261</v>
      </c>
      <c r="Z834" s="14">
        <v>0.24184736720139599</v>
      </c>
      <c r="AA834" s="14">
        <v>0.16941079683975999</v>
      </c>
      <c r="AB834" s="14">
        <v>0.210541963421359</v>
      </c>
      <c r="AC834" s="14">
        <v>0.153050231294451</v>
      </c>
      <c r="AD834" s="14">
        <v>9.5443374557524593E-2</v>
      </c>
      <c r="AE834" s="14"/>
      <c r="AF834" s="14">
        <v>0.19104474914431199</v>
      </c>
      <c r="AG834" s="14">
        <v>0.19741926698814199</v>
      </c>
      <c r="AH834" s="14">
        <v>0.21795317384492299</v>
      </c>
      <c r="AI834" s="14">
        <v>0.19931700311873199</v>
      </c>
      <c r="AJ834" s="14">
        <v>0.26436510860531598</v>
      </c>
      <c r="AK834" s="14"/>
      <c r="AL834" s="14">
        <v>0.19469568988230401</v>
      </c>
      <c r="AM834" s="14">
        <v>0.27425449252792999</v>
      </c>
      <c r="AN834" s="14">
        <v>0.24066956435938799</v>
      </c>
      <c r="AO834" s="14"/>
      <c r="AP834" s="14">
        <v>0.259426614697225</v>
      </c>
      <c r="AQ834" s="14">
        <v>0.157001785051336</v>
      </c>
      <c r="AR834" s="14"/>
      <c r="AS834" s="14">
        <v>0.20233566541456</v>
      </c>
      <c r="AT834" s="14">
        <v>0.21157527568697801</v>
      </c>
      <c r="AU834" s="14"/>
      <c r="AV834" s="14">
        <v>0.22079946065780701</v>
      </c>
      <c r="AW834" s="14">
        <v>0.19940894466946199</v>
      </c>
      <c r="AX834" s="14"/>
      <c r="AY834" s="14">
        <v>0.21141070398148301</v>
      </c>
      <c r="AZ834" s="14">
        <v>0.162956611980206</v>
      </c>
      <c r="BA834" s="14"/>
      <c r="BB834" s="14">
        <v>0.212513597379652</v>
      </c>
      <c r="BC834" s="14">
        <v>0.18268740187978699</v>
      </c>
    </row>
    <row r="835" spans="2:55" x14ac:dyDescent="0.35">
      <c r="B835" t="s">
        <v>365</v>
      </c>
      <c r="C835" s="14">
        <v>3.38262937403059E-2</v>
      </c>
      <c r="D835" s="14">
        <v>4.2598106481865503E-2</v>
      </c>
      <c r="E835" s="14">
        <v>2.53604109527143E-2</v>
      </c>
      <c r="F835" s="14"/>
      <c r="G835" s="14">
        <v>7.9565570256076606E-2</v>
      </c>
      <c r="H835" s="14">
        <v>4.7855256367556699E-2</v>
      </c>
      <c r="I835" s="14">
        <v>4.5552810443040798E-2</v>
      </c>
      <c r="J835" s="14">
        <v>1.6412353692709401E-2</v>
      </c>
      <c r="K835" s="14">
        <v>9.4958533786671205E-3</v>
      </c>
      <c r="L835" s="14">
        <v>1.3017907506478601E-2</v>
      </c>
      <c r="M835" s="14"/>
      <c r="N835" s="14">
        <v>2.3125655758056501E-2</v>
      </c>
      <c r="O835" s="14">
        <v>3.8961131188237803E-2</v>
      </c>
      <c r="P835" s="14">
        <v>3.9944310418110397E-2</v>
      </c>
      <c r="Q835" s="14">
        <v>3.4931797204450298E-2</v>
      </c>
      <c r="R835" s="14"/>
      <c r="S835" s="14">
        <v>4.1606237575403202E-2</v>
      </c>
      <c r="T835" s="14">
        <v>4.5112284665403202E-3</v>
      </c>
      <c r="U835" s="14">
        <v>3.7198483566404802E-2</v>
      </c>
      <c r="V835" s="14">
        <v>4.8496963776602502E-2</v>
      </c>
      <c r="W835" s="14">
        <v>2.8406215438559399E-2</v>
      </c>
      <c r="X835" s="14">
        <v>2.5423465429412699E-2</v>
      </c>
      <c r="Y835" s="14">
        <v>3.5570048219241097E-2</v>
      </c>
      <c r="Z835" s="14">
        <v>2.0135153035629998E-2</v>
      </c>
      <c r="AA835" s="14">
        <v>3.7186075662842197E-2</v>
      </c>
      <c r="AB835" s="14">
        <v>2.9836150415186301E-2</v>
      </c>
      <c r="AC835" s="14">
        <v>4.1549310297522103E-2</v>
      </c>
      <c r="AD835" s="14">
        <v>0.109179803659036</v>
      </c>
      <c r="AE835" s="14"/>
      <c r="AF835" s="14">
        <v>2.4219955222113999E-2</v>
      </c>
      <c r="AG835" s="14">
        <v>3.1143467647521201E-2</v>
      </c>
      <c r="AH835" s="14">
        <v>3.7091299286918997E-2</v>
      </c>
      <c r="AI835" s="14">
        <v>4.6433905903103798E-2</v>
      </c>
      <c r="AJ835" s="14">
        <v>2.8219307670710299E-2</v>
      </c>
      <c r="AK835" s="14"/>
      <c r="AL835" s="14">
        <v>3.3458492868958502E-2</v>
      </c>
      <c r="AM835" s="14">
        <v>3.7560758559617997E-2</v>
      </c>
      <c r="AN835" s="14">
        <v>3.2502010400422603E-2</v>
      </c>
      <c r="AO835" s="14"/>
      <c r="AP835" s="14">
        <v>3.4424680544942202E-2</v>
      </c>
      <c r="AQ835" s="14">
        <v>3.34692355507775E-2</v>
      </c>
      <c r="AR835" s="14"/>
      <c r="AS835" s="14">
        <v>3.6697319052638198E-2</v>
      </c>
      <c r="AT835" s="14">
        <v>2.5164604696970301E-2</v>
      </c>
      <c r="AU835" s="14"/>
      <c r="AV835" s="14">
        <v>4.6706118909397201E-2</v>
      </c>
      <c r="AW835" s="14">
        <v>2.8990207221993601E-2</v>
      </c>
      <c r="AX835" s="14"/>
      <c r="AY835" s="14">
        <v>3.4634279635166E-2</v>
      </c>
      <c r="AZ835" s="14">
        <v>1.26673442016086E-2</v>
      </c>
      <c r="BA835" s="14"/>
      <c r="BB835" s="14">
        <v>2.9652780363056699E-2</v>
      </c>
      <c r="BC835" s="14">
        <v>2.2634972834937098E-2</v>
      </c>
    </row>
    <row r="836" spans="2:55" x14ac:dyDescent="0.35">
      <c r="B836" t="s">
        <v>366</v>
      </c>
      <c r="C836" s="14">
        <v>1.16200296645282E-2</v>
      </c>
      <c r="D836" s="14">
        <v>1.6256445215810499E-2</v>
      </c>
      <c r="E836" s="14">
        <v>7.1268945746671601E-3</v>
      </c>
      <c r="F836" s="14"/>
      <c r="G836" s="14">
        <v>1.32698476168145E-2</v>
      </c>
      <c r="H836" s="14">
        <v>1.9515886627274801E-2</v>
      </c>
      <c r="I836" s="14">
        <v>1.4415407239102901E-2</v>
      </c>
      <c r="J836" s="14">
        <v>6.8376575453052302E-3</v>
      </c>
      <c r="K836" s="14">
        <v>1.04667795851627E-2</v>
      </c>
      <c r="L836" s="14">
        <v>6.4549716033682697E-3</v>
      </c>
      <c r="M836" s="14"/>
      <c r="N836" s="14">
        <v>8.1124889169186393E-3</v>
      </c>
      <c r="O836" s="14">
        <v>1.63452363079306E-2</v>
      </c>
      <c r="P836" s="14">
        <v>7.8653367180614598E-3</v>
      </c>
      <c r="Q836" s="14">
        <v>1.38851707230747E-2</v>
      </c>
      <c r="R836" s="14"/>
      <c r="S836" s="14">
        <v>7.9740728353881896E-3</v>
      </c>
      <c r="T836" s="14">
        <v>7.8745888597080704E-3</v>
      </c>
      <c r="U836" s="14">
        <v>1.3178884446109099E-2</v>
      </c>
      <c r="V836" s="14">
        <v>1.2910306929721199E-2</v>
      </c>
      <c r="W836" s="14">
        <v>2.7052671132418198E-2</v>
      </c>
      <c r="X836" s="14">
        <v>2.81528430254714E-2</v>
      </c>
      <c r="Y836" s="14">
        <v>0</v>
      </c>
      <c r="Z836" s="14">
        <v>1.1352161550523E-2</v>
      </c>
      <c r="AA836" s="14">
        <v>1.21998915276388E-2</v>
      </c>
      <c r="AB836" s="14">
        <v>5.3450148452994601E-3</v>
      </c>
      <c r="AC836" s="14">
        <v>1.12810236140588E-2</v>
      </c>
      <c r="AD836" s="14">
        <v>0</v>
      </c>
      <c r="AE836" s="14"/>
      <c r="AF836" s="14">
        <v>1.19999867904857E-2</v>
      </c>
      <c r="AG836" s="14">
        <v>8.1588431691273205E-3</v>
      </c>
      <c r="AH836" s="14">
        <v>4.8539547137123398E-3</v>
      </c>
      <c r="AI836" s="14">
        <v>1.37806812072028E-2</v>
      </c>
      <c r="AJ836" s="14">
        <v>3.3799265417307198E-2</v>
      </c>
      <c r="AK836" s="14"/>
      <c r="AL836" s="14">
        <v>8.1775789472616506E-3</v>
      </c>
      <c r="AM836" s="14">
        <v>1.7367071843065199E-2</v>
      </c>
      <c r="AN836" s="14">
        <v>5.0903067325133701E-2</v>
      </c>
      <c r="AO836" s="14"/>
      <c r="AP836" s="14">
        <v>1.47429224010635E-2</v>
      </c>
      <c r="AQ836" s="14">
        <v>7.4802192498640997E-3</v>
      </c>
      <c r="AR836" s="14"/>
      <c r="AS836" s="14">
        <v>1.7515913475746599E-2</v>
      </c>
      <c r="AT836" s="14">
        <v>3.6376387822894402E-3</v>
      </c>
      <c r="AU836" s="14"/>
      <c r="AV836" s="14">
        <v>1.5945395672188601E-2</v>
      </c>
      <c r="AW836" s="14">
        <v>9.9976607749179096E-3</v>
      </c>
      <c r="AX836" s="14"/>
      <c r="AY836" s="14">
        <v>1.1678286111069899E-2</v>
      </c>
      <c r="AZ836" s="14">
        <v>1.0166410122424399E-2</v>
      </c>
      <c r="BA836" s="14"/>
      <c r="BB836" s="14">
        <v>1.0730970753456101E-2</v>
      </c>
      <c r="BC836" s="14">
        <v>1.02459788579559E-2</v>
      </c>
    </row>
    <row r="837" spans="2:55" x14ac:dyDescent="0.35">
      <c r="B837" t="s">
        <v>205</v>
      </c>
      <c r="C837" s="14">
        <v>1.11283751405579E-2</v>
      </c>
      <c r="D837" s="14">
        <v>1.08731696395269E-2</v>
      </c>
      <c r="E837" s="14">
        <v>1.14103285169408E-2</v>
      </c>
      <c r="F837" s="14"/>
      <c r="G837" s="14">
        <v>3.0622182051250099E-2</v>
      </c>
      <c r="H837" s="14">
        <v>1.5285252993753299E-2</v>
      </c>
      <c r="I837" s="14">
        <v>1.51678573554013E-2</v>
      </c>
      <c r="J837" s="14">
        <v>5.6724572242162104E-3</v>
      </c>
      <c r="K837" s="14">
        <v>5.1291647796786501E-3</v>
      </c>
      <c r="L837" s="14">
        <v>0</v>
      </c>
      <c r="M837" s="14"/>
      <c r="N837" s="14">
        <v>2.8315354631510401E-3</v>
      </c>
      <c r="O837" s="14">
        <v>1.4126926628511401E-2</v>
      </c>
      <c r="P837" s="14">
        <v>5.3392197132361404E-3</v>
      </c>
      <c r="Q837" s="14">
        <v>2.2142811951831601E-2</v>
      </c>
      <c r="R837" s="14"/>
      <c r="S837" s="14">
        <v>1.84506297409196E-2</v>
      </c>
      <c r="T837" s="14">
        <v>1.0278596445253399E-2</v>
      </c>
      <c r="U837" s="14">
        <v>0</v>
      </c>
      <c r="V837" s="14">
        <v>1.35638759986467E-2</v>
      </c>
      <c r="W837" s="14">
        <v>8.0741587758561308E-3</v>
      </c>
      <c r="X837" s="14">
        <v>0</v>
      </c>
      <c r="Y837" s="14">
        <v>1.22867076098495E-2</v>
      </c>
      <c r="Z837" s="14">
        <v>0</v>
      </c>
      <c r="AA837" s="14">
        <v>1.2384088182904301E-2</v>
      </c>
      <c r="AB837" s="14">
        <v>4.5245386092031704E-3</v>
      </c>
      <c r="AC837" s="14">
        <v>5.33416870323963E-2</v>
      </c>
      <c r="AD837" s="14">
        <v>0</v>
      </c>
      <c r="AE837" s="14"/>
      <c r="AF837" s="14">
        <v>2.4139565825032801E-3</v>
      </c>
      <c r="AG837" s="14">
        <v>4.8467794371432902E-3</v>
      </c>
      <c r="AH837" s="14">
        <v>5.0785100626178402E-3</v>
      </c>
      <c r="AI837" s="14">
        <v>3.4856949139251102E-3</v>
      </c>
      <c r="AJ837" s="14">
        <v>3.22439282343535E-2</v>
      </c>
      <c r="AK837" s="14"/>
      <c r="AL837" s="14">
        <v>8.8595394820610001E-3</v>
      </c>
      <c r="AM837" s="14">
        <v>6.2788814580941304E-3</v>
      </c>
      <c r="AN837" s="14">
        <v>5.2301842478122897E-2</v>
      </c>
      <c r="AO837" s="14"/>
      <c r="AP837" s="14">
        <v>1.61534395640591E-2</v>
      </c>
      <c r="AQ837" s="14">
        <v>5.6473623569252198E-3</v>
      </c>
      <c r="AR837" s="14"/>
      <c r="AS837" s="14">
        <v>1.38211385205906E-2</v>
      </c>
      <c r="AT837" s="14">
        <v>3.9854247641390598E-3</v>
      </c>
      <c r="AU837" s="14"/>
      <c r="AV837" s="14">
        <v>4.3214075689756697E-3</v>
      </c>
      <c r="AW837" s="14">
        <v>8.2116565812604299E-3</v>
      </c>
      <c r="AX837" s="14"/>
      <c r="AY837" s="14">
        <v>7.93172580271676E-3</v>
      </c>
      <c r="AZ837" s="14">
        <v>5.8269646994751597E-3</v>
      </c>
      <c r="BA837" s="14"/>
      <c r="BB837" s="14">
        <v>9.1050155005076398E-3</v>
      </c>
      <c r="BC837" s="14">
        <v>2.2423833943988301E-2</v>
      </c>
    </row>
    <row r="838" spans="2:55" x14ac:dyDescent="0.35">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4"/>
      <c r="AV838" s="14"/>
      <c r="AW838" s="14"/>
      <c r="AX838" s="14"/>
      <c r="AY838" s="14"/>
      <c r="AZ838" s="14"/>
      <c r="BA838" s="14"/>
      <c r="BB838" s="14"/>
      <c r="BC838" s="14"/>
    </row>
    <row r="839" spans="2:55" x14ac:dyDescent="0.35">
      <c r="B839" s="6" t="s">
        <v>376</v>
      </c>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c r="AD839" s="14"/>
      <c r="AE839" s="14"/>
      <c r="AF839" s="14"/>
      <c r="AG839" s="14"/>
      <c r="AH839" s="14"/>
      <c r="AI839" s="14"/>
      <c r="AJ839" s="14"/>
      <c r="AK839" s="14"/>
      <c r="AL839" s="14"/>
      <c r="AM839" s="14"/>
      <c r="AN839" s="14"/>
      <c r="AO839" s="14"/>
      <c r="AP839" s="14"/>
      <c r="AQ839" s="14"/>
      <c r="AR839" s="14"/>
      <c r="AS839" s="14"/>
      <c r="AT839" s="14"/>
      <c r="AU839" s="14"/>
      <c r="AV839" s="14"/>
      <c r="AW839" s="14"/>
      <c r="AX839" s="14"/>
      <c r="AY839" s="14"/>
      <c r="AZ839" s="14"/>
      <c r="BA839" s="14"/>
      <c r="BB839" s="14"/>
      <c r="BC839" s="14"/>
    </row>
    <row r="840" spans="2:55" x14ac:dyDescent="0.35">
      <c r="B840" s="21" t="s">
        <v>377</v>
      </c>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c r="AD840" s="14"/>
      <c r="AE840" s="14"/>
      <c r="AF840" s="14"/>
      <c r="AG840" s="14"/>
      <c r="AH840" s="14"/>
      <c r="AI840" s="14"/>
      <c r="AJ840" s="14"/>
      <c r="AK840" s="14"/>
      <c r="AL840" s="14"/>
      <c r="AM840" s="14"/>
      <c r="AN840" s="14"/>
      <c r="AO840" s="14"/>
      <c r="AP840" s="14"/>
      <c r="AQ840" s="14"/>
      <c r="AR840" s="14"/>
      <c r="AS840" s="14"/>
      <c r="AT840" s="14"/>
      <c r="AU840" s="14"/>
      <c r="AV840" s="14"/>
      <c r="AW840" s="14"/>
      <c r="AX840" s="14"/>
      <c r="AY840" s="14"/>
      <c r="AZ840" s="14"/>
      <c r="BA840" s="14"/>
      <c r="BB840" s="14"/>
      <c r="BC840" s="14"/>
    </row>
    <row r="841" spans="2:55" x14ac:dyDescent="0.35">
      <c r="B841" t="s">
        <v>368</v>
      </c>
      <c r="C841" s="14">
        <v>0.58699574956703304</v>
      </c>
      <c r="D841" s="14">
        <v>0.57393579756021895</v>
      </c>
      <c r="E841" s="14">
        <v>0.59813258355876497</v>
      </c>
      <c r="F841" s="14"/>
      <c r="G841" s="14">
        <v>0.43953437485992702</v>
      </c>
      <c r="H841" s="14">
        <v>0.561505978387277</v>
      </c>
      <c r="I841" s="14">
        <v>0.54928727312609604</v>
      </c>
      <c r="J841" s="14">
        <v>0.58742200998572003</v>
      </c>
      <c r="K841" s="14">
        <v>0.67360359024123595</v>
      </c>
      <c r="L841" s="14">
        <v>0.66458884607430502</v>
      </c>
      <c r="M841" s="14"/>
      <c r="N841" s="14">
        <v>0.61994683581764298</v>
      </c>
      <c r="O841" s="14">
        <v>0.58226780041241699</v>
      </c>
      <c r="P841" s="14">
        <v>0.52884431418996802</v>
      </c>
      <c r="Q841" s="14">
        <v>0.60577371409414704</v>
      </c>
      <c r="R841" s="14"/>
      <c r="S841" s="14">
        <v>0.56201407651510704</v>
      </c>
      <c r="T841" s="14">
        <v>0.61328267389762103</v>
      </c>
      <c r="U841" s="14">
        <v>0.62707507153655795</v>
      </c>
      <c r="V841" s="14">
        <v>0.61392024885540797</v>
      </c>
      <c r="W841" s="14">
        <v>0.60026766572993295</v>
      </c>
      <c r="X841" s="14">
        <v>0.55712522678960397</v>
      </c>
      <c r="Y841" s="14">
        <v>0.53389163635041403</v>
      </c>
      <c r="Z841" s="14">
        <v>0.63155499169983398</v>
      </c>
      <c r="AA841" s="14">
        <v>0.56696835381285304</v>
      </c>
      <c r="AB841" s="14">
        <v>0.55813218569729905</v>
      </c>
      <c r="AC841" s="14">
        <v>0.68765625203129299</v>
      </c>
      <c r="AD841" s="14">
        <v>0.53744995193619005</v>
      </c>
      <c r="AE841" s="14"/>
      <c r="AF841" s="14">
        <v>0.59872349155609195</v>
      </c>
      <c r="AG841" s="14">
        <v>0.58475248275826097</v>
      </c>
      <c r="AH841" s="14">
        <v>0.63383572323816695</v>
      </c>
      <c r="AI841" s="14">
        <v>0.52378778733534304</v>
      </c>
      <c r="AJ841" s="14">
        <v>0.47493282992173103</v>
      </c>
      <c r="AK841" s="14"/>
      <c r="AL841" s="14">
        <v>0.608285714420845</v>
      </c>
      <c r="AM841" s="14">
        <v>0.41007313151736902</v>
      </c>
      <c r="AN841" s="14">
        <v>0.59104163872533</v>
      </c>
      <c r="AO841" s="14"/>
      <c r="AP841" s="14">
        <v>0.55466699350745996</v>
      </c>
      <c r="AQ841" s="14">
        <v>0.61526168955646399</v>
      </c>
      <c r="AR841" s="14"/>
      <c r="AS841" s="14">
        <v>0.56724686458465501</v>
      </c>
      <c r="AT841" s="14">
        <v>0.622860214438411</v>
      </c>
      <c r="AU841" s="14"/>
      <c r="AV841" s="14">
        <v>0.55285348556557801</v>
      </c>
      <c r="AW841" s="14">
        <v>0.59992819266903297</v>
      </c>
      <c r="AX841" s="14"/>
      <c r="AY841" s="14">
        <v>0.58849717564077497</v>
      </c>
      <c r="AZ841" s="14">
        <v>0.63839215805313798</v>
      </c>
      <c r="BA841" s="14"/>
      <c r="BB841" s="14">
        <v>0.57509306818911998</v>
      </c>
      <c r="BC841" s="14">
        <v>0.64335200913122204</v>
      </c>
    </row>
    <row r="842" spans="2:55" x14ac:dyDescent="0.35">
      <c r="B842" t="s">
        <v>369</v>
      </c>
      <c r="C842" s="14">
        <v>0.54540901013419196</v>
      </c>
      <c r="D842" s="14">
        <v>0.51462642103968204</v>
      </c>
      <c r="E842" s="14">
        <v>0.57325597443689003</v>
      </c>
      <c r="F842" s="14"/>
      <c r="G842" s="14">
        <v>0.44993710605133502</v>
      </c>
      <c r="H842" s="14">
        <v>0.430081960004219</v>
      </c>
      <c r="I842" s="14">
        <v>0.51199404493893297</v>
      </c>
      <c r="J842" s="14">
        <v>0.56833755173256495</v>
      </c>
      <c r="K842" s="14">
        <v>0.638935926402598</v>
      </c>
      <c r="L842" s="14">
        <v>0.635001466537923</v>
      </c>
      <c r="M842" s="14"/>
      <c r="N842" s="14">
        <v>0.55669199692026206</v>
      </c>
      <c r="O842" s="14">
        <v>0.54609197974864498</v>
      </c>
      <c r="P842" s="14">
        <v>0.51253635160645505</v>
      </c>
      <c r="Q842" s="14">
        <v>0.55758257051135895</v>
      </c>
      <c r="R842" s="14"/>
      <c r="S842" s="14">
        <v>0.53023332178610105</v>
      </c>
      <c r="T842" s="14">
        <v>0.55628676205560901</v>
      </c>
      <c r="U842" s="14">
        <v>0.53490101476529905</v>
      </c>
      <c r="V842" s="14">
        <v>0.59540357056828996</v>
      </c>
      <c r="W842" s="14">
        <v>0.48679743566078298</v>
      </c>
      <c r="X842" s="14">
        <v>0.48257529225963203</v>
      </c>
      <c r="Y842" s="14">
        <v>0.56249686768983598</v>
      </c>
      <c r="Z842" s="14">
        <v>0.58247731632354405</v>
      </c>
      <c r="AA842" s="14">
        <v>0.55725035580731497</v>
      </c>
      <c r="AB842" s="14">
        <v>0.55626997861643501</v>
      </c>
      <c r="AC842" s="14">
        <v>0.56506729517502097</v>
      </c>
      <c r="AD842" s="14">
        <v>0.56900389320516698</v>
      </c>
      <c r="AE842" s="14"/>
      <c r="AF842" s="14">
        <v>0.557507815100028</v>
      </c>
      <c r="AG842" s="14">
        <v>0.57591672955753603</v>
      </c>
      <c r="AH842" s="14">
        <v>0.56448209527264304</v>
      </c>
      <c r="AI842" s="14">
        <v>0.47537099809109601</v>
      </c>
      <c r="AJ842" s="14">
        <v>0.49914651118289899</v>
      </c>
      <c r="AK842" s="14"/>
      <c r="AL842" s="14">
        <v>0.56242085816906195</v>
      </c>
      <c r="AM842" s="14">
        <v>0.464697020428184</v>
      </c>
      <c r="AN842" s="14">
        <v>0.432058526175367</v>
      </c>
      <c r="AO842" s="14"/>
      <c r="AP842" s="14">
        <v>0.50320331379202998</v>
      </c>
      <c r="AQ842" s="14">
        <v>0.58023931971590903</v>
      </c>
      <c r="AR842" s="14"/>
      <c r="AS842" s="14">
        <v>0.52006162656094401</v>
      </c>
      <c r="AT842" s="14">
        <v>0.58588986334044102</v>
      </c>
      <c r="AU842" s="14"/>
      <c r="AV842" s="14">
        <v>0.48177206503035602</v>
      </c>
      <c r="AW842" s="14">
        <v>0.56813929342416103</v>
      </c>
      <c r="AX842" s="14"/>
      <c r="AY842" s="14">
        <v>0.53538275486563802</v>
      </c>
      <c r="AZ842" s="14">
        <v>0.57076123170397797</v>
      </c>
      <c r="BA842" s="14"/>
      <c r="BB842" s="14">
        <v>0.54476980850647605</v>
      </c>
      <c r="BC842" s="14">
        <v>0.58173429744302796</v>
      </c>
    </row>
    <row r="843" spans="2:55" x14ac:dyDescent="0.35">
      <c r="B843" t="s">
        <v>370</v>
      </c>
      <c r="C843" s="14">
        <v>0.53972667717011602</v>
      </c>
      <c r="D843" s="14">
        <v>0.52005728608124102</v>
      </c>
      <c r="E843" s="14">
        <v>0.55699758383209896</v>
      </c>
      <c r="F843" s="14"/>
      <c r="G843" s="14">
        <v>0.52220111443720896</v>
      </c>
      <c r="H843" s="14">
        <v>0.46257574044555999</v>
      </c>
      <c r="I843" s="14">
        <v>0.51190928857271101</v>
      </c>
      <c r="J843" s="14">
        <v>0.53411600717530705</v>
      </c>
      <c r="K843" s="14">
        <v>0.57762053802110602</v>
      </c>
      <c r="L843" s="14">
        <v>0.609768115468589</v>
      </c>
      <c r="M843" s="14"/>
      <c r="N843" s="14">
        <v>0.54670835362115899</v>
      </c>
      <c r="O843" s="14">
        <v>0.54778807599349399</v>
      </c>
      <c r="P843" s="14">
        <v>0.52858600511005205</v>
      </c>
      <c r="Q843" s="14">
        <v>0.531609775800435</v>
      </c>
      <c r="R843" s="14"/>
      <c r="S843" s="14">
        <v>0.57171923975496597</v>
      </c>
      <c r="T843" s="14">
        <v>0.52865498412801104</v>
      </c>
      <c r="U843" s="14">
        <v>0.58439629743931498</v>
      </c>
      <c r="V843" s="14">
        <v>0.49345498906681701</v>
      </c>
      <c r="W843" s="14">
        <v>0.53468809919282201</v>
      </c>
      <c r="X843" s="14">
        <v>0.54073667498823696</v>
      </c>
      <c r="Y843" s="14">
        <v>0.49496811337051999</v>
      </c>
      <c r="Z843" s="14">
        <v>0.60259395229764501</v>
      </c>
      <c r="AA843" s="14">
        <v>0.54912070600380603</v>
      </c>
      <c r="AB843" s="14">
        <v>0.50736153624614699</v>
      </c>
      <c r="AC843" s="14">
        <v>0.55024352066027005</v>
      </c>
      <c r="AD843" s="14">
        <v>0.54872971655158198</v>
      </c>
      <c r="AE843" s="14"/>
      <c r="AF843" s="14">
        <v>0.59293608191307401</v>
      </c>
      <c r="AG843" s="14">
        <v>0.52962153677269697</v>
      </c>
      <c r="AH843" s="14">
        <v>0.52335347460687298</v>
      </c>
      <c r="AI843" s="14">
        <v>0.47212505716351699</v>
      </c>
      <c r="AJ843" s="14">
        <v>0.53747991972840203</v>
      </c>
      <c r="AK843" s="14"/>
      <c r="AL843" s="14">
        <v>0.54695600030255997</v>
      </c>
      <c r="AM843" s="14">
        <v>0.50724010072171899</v>
      </c>
      <c r="AN843" s="14">
        <v>0.48807366290441101</v>
      </c>
      <c r="AO843" s="14"/>
      <c r="AP843" s="14">
        <v>0.46630588704422898</v>
      </c>
      <c r="AQ843" s="14">
        <v>0.60449754324738803</v>
      </c>
      <c r="AR843" s="14"/>
      <c r="AS843" s="14">
        <v>0.49696839628296402</v>
      </c>
      <c r="AT843" s="14">
        <v>0.59894560083405102</v>
      </c>
      <c r="AU843" s="14"/>
      <c r="AV843" s="14">
        <v>0.49757955246450303</v>
      </c>
      <c r="AW843" s="14">
        <v>0.55230522250741598</v>
      </c>
      <c r="AX843" s="14"/>
      <c r="AY843" s="14">
        <v>0.53445200937333603</v>
      </c>
      <c r="AZ843" s="14">
        <v>0.61126612447413597</v>
      </c>
      <c r="BA843" s="14"/>
      <c r="BB843" s="14">
        <v>0.53693428074014204</v>
      </c>
      <c r="BC843" s="14">
        <v>0.61267089460251201</v>
      </c>
    </row>
    <row r="844" spans="2:55" x14ac:dyDescent="0.35">
      <c r="B844" t="s">
        <v>371</v>
      </c>
      <c r="C844" s="14">
        <v>0.49217992574303498</v>
      </c>
      <c r="D844" s="14">
        <v>0.49011437537709601</v>
      </c>
      <c r="E844" s="14">
        <v>0.49467504475215901</v>
      </c>
      <c r="F844" s="14"/>
      <c r="G844" s="14">
        <v>0.41306958352586998</v>
      </c>
      <c r="H844" s="14">
        <v>0.37390588969256</v>
      </c>
      <c r="I844" s="14">
        <v>0.44501111337261801</v>
      </c>
      <c r="J844" s="14">
        <v>0.49667319483850703</v>
      </c>
      <c r="K844" s="14">
        <v>0.57773568643489204</v>
      </c>
      <c r="L844" s="14">
        <v>0.60507002704746804</v>
      </c>
      <c r="M844" s="14"/>
      <c r="N844" s="14">
        <v>0.47212389795531101</v>
      </c>
      <c r="O844" s="14">
        <v>0.47270934034498202</v>
      </c>
      <c r="P844" s="14">
        <v>0.49288713554258801</v>
      </c>
      <c r="Q844" s="14">
        <v>0.53206591846519102</v>
      </c>
      <c r="R844" s="14"/>
      <c r="S844" s="14">
        <v>0.46136760248626701</v>
      </c>
      <c r="T844" s="14">
        <v>0.50117039730643798</v>
      </c>
      <c r="U844" s="14">
        <v>0.50191262135700299</v>
      </c>
      <c r="V844" s="14">
        <v>0.54024426099400003</v>
      </c>
      <c r="W844" s="14">
        <v>0.48169193370130903</v>
      </c>
      <c r="X844" s="14">
        <v>0.39310148683077301</v>
      </c>
      <c r="Y844" s="14">
        <v>0.46404864580778599</v>
      </c>
      <c r="Z844" s="14">
        <v>0.50699269794599799</v>
      </c>
      <c r="AA844" s="14">
        <v>0.50153126986829899</v>
      </c>
      <c r="AB844" s="14">
        <v>0.50948525139982004</v>
      </c>
      <c r="AC844" s="14">
        <v>0.55531661238771401</v>
      </c>
      <c r="AD844" s="14">
        <v>0.62295549005467099</v>
      </c>
      <c r="AE844" s="14"/>
      <c r="AF844" s="14">
        <v>0.525993372421933</v>
      </c>
      <c r="AG844" s="14">
        <v>0.47860472388474601</v>
      </c>
      <c r="AH844" s="14">
        <v>0.48862394666659198</v>
      </c>
      <c r="AI844" s="14">
        <v>0.49003733603501698</v>
      </c>
      <c r="AJ844" s="14">
        <v>0.470553835779076</v>
      </c>
      <c r="AK844" s="14"/>
      <c r="AL844" s="14">
        <v>0.50292166145004902</v>
      </c>
      <c r="AM844" s="14">
        <v>0.43639223958366702</v>
      </c>
      <c r="AN844" s="14">
        <v>0.42987884760655298</v>
      </c>
      <c r="AO844" s="14"/>
      <c r="AP844" s="14">
        <v>0.45129046025886699</v>
      </c>
      <c r="AQ844" s="14">
        <v>0.52738210131537799</v>
      </c>
      <c r="AR844" s="14"/>
      <c r="AS844" s="14">
        <v>0.45641922288296999</v>
      </c>
      <c r="AT844" s="14">
        <v>0.53807649736894303</v>
      </c>
      <c r="AU844" s="14"/>
      <c r="AV844" s="14">
        <v>0.38137572127955299</v>
      </c>
      <c r="AW844" s="14">
        <v>0.52956285310527995</v>
      </c>
      <c r="AX844" s="14"/>
      <c r="AY844" s="14">
        <v>0.468189100825745</v>
      </c>
      <c r="AZ844" s="14">
        <v>0.57072616280866495</v>
      </c>
      <c r="BA844" s="14"/>
      <c r="BB844" s="14">
        <v>0.484987076699955</v>
      </c>
      <c r="BC844" s="14">
        <v>0.54748470441698505</v>
      </c>
    </row>
    <row r="845" spans="2:55" x14ac:dyDescent="0.35">
      <c r="B845" t="s">
        <v>372</v>
      </c>
      <c r="C845" s="14">
        <v>0.40775381491819401</v>
      </c>
      <c r="D845" s="14">
        <v>0.417463456282475</v>
      </c>
      <c r="E845" s="14">
        <v>0.39978392379688399</v>
      </c>
      <c r="F845" s="14"/>
      <c r="G845" s="14">
        <v>0.43131853254564201</v>
      </c>
      <c r="H845" s="14">
        <v>0.38565564282825499</v>
      </c>
      <c r="I845" s="14">
        <v>0.42409947400461201</v>
      </c>
      <c r="J845" s="14">
        <v>0.429738654401979</v>
      </c>
      <c r="K845" s="14">
        <v>0.40736271952755299</v>
      </c>
      <c r="L845" s="14">
        <v>0.38074151196155898</v>
      </c>
      <c r="M845" s="14"/>
      <c r="N845" s="14">
        <v>0.43407367769333899</v>
      </c>
      <c r="O845" s="14">
        <v>0.37696589858558799</v>
      </c>
      <c r="P845" s="14">
        <v>0.39929054665538999</v>
      </c>
      <c r="Q845" s="14">
        <v>0.41905298787177098</v>
      </c>
      <c r="R845" s="14"/>
      <c r="S845" s="14">
        <v>0.46279889752212899</v>
      </c>
      <c r="T845" s="14">
        <v>0.41572575895057201</v>
      </c>
      <c r="U845" s="14">
        <v>0.37193966737920298</v>
      </c>
      <c r="V845" s="14">
        <v>0.41677169835988898</v>
      </c>
      <c r="W845" s="14">
        <v>0.37087669040233301</v>
      </c>
      <c r="X845" s="14">
        <v>0.37352121053870602</v>
      </c>
      <c r="Y845" s="14">
        <v>0.37996370974083599</v>
      </c>
      <c r="Z845" s="14">
        <v>0.45585414708833699</v>
      </c>
      <c r="AA845" s="14">
        <v>0.40144404701951902</v>
      </c>
      <c r="AB845" s="14">
        <v>0.38767363650264203</v>
      </c>
      <c r="AC845" s="14">
        <v>0.42613480891640199</v>
      </c>
      <c r="AD845" s="14">
        <v>0.44137316486238798</v>
      </c>
      <c r="AE845" s="14"/>
      <c r="AF845" s="14">
        <v>0.41773184449897</v>
      </c>
      <c r="AG845" s="14">
        <v>0.43041877958910202</v>
      </c>
      <c r="AH845" s="14">
        <v>0.42663135132274599</v>
      </c>
      <c r="AI845" s="14">
        <v>0.36097556235150502</v>
      </c>
      <c r="AJ845" s="14">
        <v>0.47081835126459498</v>
      </c>
      <c r="AK845" s="14"/>
      <c r="AL845" s="14">
        <v>0.40401765324281802</v>
      </c>
      <c r="AM845" s="14">
        <v>0.47794488075362201</v>
      </c>
      <c r="AN845" s="14">
        <v>0.33181281755810899</v>
      </c>
      <c r="AO845" s="14"/>
      <c r="AP845" s="14">
        <v>0.35581314025687699</v>
      </c>
      <c r="AQ845" s="14">
        <v>0.45087844392263998</v>
      </c>
      <c r="AR845" s="14"/>
      <c r="AS845" s="14">
        <v>0.40605941206664897</v>
      </c>
      <c r="AT845" s="14">
        <v>0.40686881051920898</v>
      </c>
      <c r="AU845" s="14"/>
      <c r="AV845" s="14">
        <v>0.43484409678540997</v>
      </c>
      <c r="AW845" s="14">
        <v>0.39854111038342699</v>
      </c>
      <c r="AX845" s="14"/>
      <c r="AY845" s="14">
        <v>0.41957074016726098</v>
      </c>
      <c r="AZ845" s="14">
        <v>0.41933239520489501</v>
      </c>
      <c r="BA845" s="14"/>
      <c r="BB845" s="14">
        <v>0.40803214196445098</v>
      </c>
      <c r="BC845" s="14">
        <v>0.44003213952168002</v>
      </c>
    </row>
    <row r="846" spans="2:55" x14ac:dyDescent="0.35">
      <c r="B846" t="s">
        <v>373</v>
      </c>
      <c r="C846" s="14">
        <v>0.35379789745351098</v>
      </c>
      <c r="D846" s="14">
        <v>0.34469313653621297</v>
      </c>
      <c r="E846" s="14">
        <v>0.36255494375053499</v>
      </c>
      <c r="F846" s="14"/>
      <c r="G846" s="14">
        <v>0.29767908683960798</v>
      </c>
      <c r="H846" s="14">
        <v>0.34804197926855501</v>
      </c>
      <c r="I846" s="14">
        <v>0.31051652633753402</v>
      </c>
      <c r="J846" s="14">
        <v>0.35391377334928198</v>
      </c>
      <c r="K846" s="14">
        <v>0.37324081222092598</v>
      </c>
      <c r="L846" s="14">
        <v>0.41155655162497901</v>
      </c>
      <c r="M846" s="14"/>
      <c r="N846" s="14">
        <v>0.34692211763852698</v>
      </c>
      <c r="O846" s="14">
        <v>0.338262271537347</v>
      </c>
      <c r="P846" s="14">
        <v>0.36887279858139899</v>
      </c>
      <c r="Q846" s="14">
        <v>0.36286116874838398</v>
      </c>
      <c r="R846" s="14"/>
      <c r="S846" s="14">
        <v>0.33496238152836699</v>
      </c>
      <c r="T846" s="14">
        <v>0.39207686926351099</v>
      </c>
      <c r="U846" s="14">
        <v>0.30485043209159601</v>
      </c>
      <c r="V846" s="14">
        <v>0.37137492743411799</v>
      </c>
      <c r="W846" s="14">
        <v>0.336364914989217</v>
      </c>
      <c r="X846" s="14">
        <v>0.32456851891363803</v>
      </c>
      <c r="Y846" s="14">
        <v>0.34000841810638799</v>
      </c>
      <c r="Z846" s="14">
        <v>0.34529357761695301</v>
      </c>
      <c r="AA846" s="14">
        <v>0.34004522026556699</v>
      </c>
      <c r="AB846" s="14">
        <v>0.37933804690836798</v>
      </c>
      <c r="AC846" s="14">
        <v>0.416704020568543</v>
      </c>
      <c r="AD846" s="14">
        <v>0.400236088670754</v>
      </c>
      <c r="AE846" s="14"/>
      <c r="AF846" s="14">
        <v>0.38462138123600798</v>
      </c>
      <c r="AG846" s="14">
        <v>0.35347220520234002</v>
      </c>
      <c r="AH846" s="14">
        <v>0.34730374710425699</v>
      </c>
      <c r="AI846" s="14">
        <v>0.27796510026124499</v>
      </c>
      <c r="AJ846" s="14">
        <v>0.40296975610496999</v>
      </c>
      <c r="AK846" s="14"/>
      <c r="AL846" s="14">
        <v>0.35787802383494799</v>
      </c>
      <c r="AM846" s="14">
        <v>0.33873580829182098</v>
      </c>
      <c r="AN846" s="14">
        <v>0.318355382956373</v>
      </c>
      <c r="AO846" s="14"/>
      <c r="AP846" s="14">
        <v>0.32160335491390302</v>
      </c>
      <c r="AQ846" s="14">
        <v>0.38137128690131999</v>
      </c>
      <c r="AR846" s="14"/>
      <c r="AS846" s="14">
        <v>0.34099282747914</v>
      </c>
      <c r="AT846" s="14">
        <v>0.38770603812691301</v>
      </c>
      <c r="AU846" s="14"/>
      <c r="AV846" s="14">
        <v>0.36098684444946999</v>
      </c>
      <c r="AW846" s="14">
        <v>0.35247434179319198</v>
      </c>
      <c r="AX846" s="14"/>
      <c r="AY846" s="14">
        <v>0.35655967139584899</v>
      </c>
      <c r="AZ846" s="14">
        <v>0.37766235862238801</v>
      </c>
      <c r="BA846" s="14"/>
      <c r="BB846" s="14">
        <v>0.36692953369465597</v>
      </c>
      <c r="BC846" s="14">
        <v>0.34756059599202499</v>
      </c>
    </row>
    <row r="847" spans="2:55" x14ac:dyDescent="0.35">
      <c r="B847" t="s">
        <v>374</v>
      </c>
      <c r="C847" s="14">
        <v>0.33705319540558198</v>
      </c>
      <c r="D847" s="14">
        <v>0.32155699026753498</v>
      </c>
      <c r="E847" s="14">
        <v>0.35281355603702202</v>
      </c>
      <c r="F847" s="14"/>
      <c r="G847" s="14">
        <v>0.28936195141201498</v>
      </c>
      <c r="H847" s="14">
        <v>0.30264072966665001</v>
      </c>
      <c r="I847" s="14">
        <v>0.36146222258286598</v>
      </c>
      <c r="J847" s="14">
        <v>0.38060785293733101</v>
      </c>
      <c r="K847" s="14">
        <v>0.34631810820229397</v>
      </c>
      <c r="L847" s="14">
        <v>0.33162884619219701</v>
      </c>
      <c r="M847" s="14"/>
      <c r="N847" s="14">
        <v>0.32872407842867202</v>
      </c>
      <c r="O847" s="14">
        <v>0.34705337200219999</v>
      </c>
      <c r="P847" s="14">
        <v>0.31219765998139498</v>
      </c>
      <c r="Q847" s="14">
        <v>0.35676027216416301</v>
      </c>
      <c r="R847" s="14"/>
      <c r="S847" s="14">
        <v>0.36281077438689102</v>
      </c>
      <c r="T847" s="14">
        <v>0.35643212190288598</v>
      </c>
      <c r="U847" s="14">
        <v>0.279762040009081</v>
      </c>
      <c r="V847" s="14">
        <v>0.32511758537202901</v>
      </c>
      <c r="W847" s="14">
        <v>0.29208108615518302</v>
      </c>
      <c r="X847" s="14">
        <v>0.32895252705362399</v>
      </c>
      <c r="Y847" s="14">
        <v>0.32567045327413502</v>
      </c>
      <c r="Z847" s="14">
        <v>0.34623253668575499</v>
      </c>
      <c r="AA847" s="14">
        <v>0.36012705861683703</v>
      </c>
      <c r="AB847" s="14">
        <v>0.33059363714031798</v>
      </c>
      <c r="AC847" s="14">
        <v>0.42779291612718701</v>
      </c>
      <c r="AD847" s="14">
        <v>0.254331329628528</v>
      </c>
      <c r="AE847" s="14"/>
      <c r="AF847" s="14">
        <v>0.36347625539091599</v>
      </c>
      <c r="AG847" s="14">
        <v>0.34833974387685501</v>
      </c>
      <c r="AH847" s="14">
        <v>0.36358575385473002</v>
      </c>
      <c r="AI847" s="14">
        <v>0.30965175969528702</v>
      </c>
      <c r="AJ847" s="14">
        <v>0.37178487641554497</v>
      </c>
      <c r="AK847" s="14"/>
      <c r="AL847" s="14">
        <v>0.33542839259812601</v>
      </c>
      <c r="AM847" s="14">
        <v>0.39416980196448098</v>
      </c>
      <c r="AN847" s="14">
        <v>0.25291994817131802</v>
      </c>
      <c r="AO847" s="14"/>
      <c r="AP847" s="14">
        <v>0.26910783349468897</v>
      </c>
      <c r="AQ847" s="14">
        <v>0.39222277647410803</v>
      </c>
      <c r="AR847" s="14"/>
      <c r="AS847" s="14">
        <v>0.31612264289944503</v>
      </c>
      <c r="AT847" s="14">
        <v>0.36602176841810902</v>
      </c>
      <c r="AU847" s="14"/>
      <c r="AV847" s="14">
        <v>0.33064895618775503</v>
      </c>
      <c r="AW847" s="14">
        <v>0.33966398838127998</v>
      </c>
      <c r="AX847" s="14"/>
      <c r="AY847" s="14">
        <v>0.33464035483670801</v>
      </c>
      <c r="AZ847" s="14">
        <v>0.35912649962176202</v>
      </c>
      <c r="BA847" s="14"/>
      <c r="BB847" s="14">
        <v>0.33689366768956602</v>
      </c>
      <c r="BC847" s="14">
        <v>0.38470364717310901</v>
      </c>
    </row>
    <row r="848" spans="2:55" x14ac:dyDescent="0.35">
      <c r="B848" t="s">
        <v>375</v>
      </c>
      <c r="C848" s="14">
        <v>0.32521784242323598</v>
      </c>
      <c r="D848" s="14">
        <v>0.31480536953363902</v>
      </c>
      <c r="E848" s="14">
        <v>0.33401590520190699</v>
      </c>
      <c r="F848" s="14"/>
      <c r="G848" s="14">
        <v>0.26270641897272401</v>
      </c>
      <c r="H848" s="14">
        <v>0.36082147393012498</v>
      </c>
      <c r="I848" s="14">
        <v>0.33055195714767399</v>
      </c>
      <c r="J848" s="14">
        <v>0.33510982072536399</v>
      </c>
      <c r="K848" s="14">
        <v>0.32070249541363799</v>
      </c>
      <c r="L848" s="14">
        <v>0.32588946420381398</v>
      </c>
      <c r="M848" s="14"/>
      <c r="N848" s="14">
        <v>0.35565256160162001</v>
      </c>
      <c r="O848" s="14">
        <v>0.31304889554767101</v>
      </c>
      <c r="P848" s="14">
        <v>0.30180280923980402</v>
      </c>
      <c r="Q848" s="14">
        <v>0.327485516258192</v>
      </c>
      <c r="R848" s="14"/>
      <c r="S848" s="14">
        <v>0.33590478398532098</v>
      </c>
      <c r="T848" s="14">
        <v>0.26321033896923401</v>
      </c>
      <c r="U848" s="14">
        <v>0.304701278150179</v>
      </c>
      <c r="V848" s="14">
        <v>0.37692021812826698</v>
      </c>
      <c r="W848" s="14">
        <v>0.27781581475008499</v>
      </c>
      <c r="X848" s="14">
        <v>0.36124680294296602</v>
      </c>
      <c r="Y848" s="14">
        <v>0.33461545327283299</v>
      </c>
      <c r="Z848" s="14">
        <v>0.27598302503738198</v>
      </c>
      <c r="AA848" s="14">
        <v>0.34458657289148198</v>
      </c>
      <c r="AB848" s="14">
        <v>0.33135636995460699</v>
      </c>
      <c r="AC848" s="14">
        <v>0.38703325404103101</v>
      </c>
      <c r="AD848" s="14">
        <v>0.31372978255602801</v>
      </c>
      <c r="AE848" s="14"/>
      <c r="AF848" s="14">
        <v>0.36176633440760803</v>
      </c>
      <c r="AG848" s="14">
        <v>0.34827510687906998</v>
      </c>
      <c r="AH848" s="14">
        <v>0.307543142554428</v>
      </c>
      <c r="AI848" s="14">
        <v>0.25815577234075199</v>
      </c>
      <c r="AJ848" s="14">
        <v>0.32120450564849501</v>
      </c>
      <c r="AK848" s="14"/>
      <c r="AL848" s="14">
        <v>0.32914722938502</v>
      </c>
      <c r="AM848" s="14">
        <v>0.33212557117499802</v>
      </c>
      <c r="AN848" s="14">
        <v>0.24992933418920599</v>
      </c>
      <c r="AO848" s="14"/>
      <c r="AP848" s="14">
        <v>0.30263950661063799</v>
      </c>
      <c r="AQ848" s="14">
        <v>0.345376546597634</v>
      </c>
      <c r="AR848" s="14"/>
      <c r="AS848" s="14">
        <v>0.32507631316220997</v>
      </c>
      <c r="AT848" s="14">
        <v>0.32650224198912398</v>
      </c>
      <c r="AU848" s="14"/>
      <c r="AV848" s="14">
        <v>0.36898554029587899</v>
      </c>
      <c r="AW848" s="14">
        <v>0.31051424660906501</v>
      </c>
      <c r="AX848" s="14"/>
      <c r="AY848" s="14">
        <v>0.32763703751247403</v>
      </c>
      <c r="AZ848" s="14">
        <v>0.30337603221481801</v>
      </c>
      <c r="BA848" s="14"/>
      <c r="BB848" s="14">
        <v>0.33063231600804499</v>
      </c>
      <c r="BC848" s="14">
        <v>0.34687867757811203</v>
      </c>
    </row>
    <row r="849" spans="2:55" x14ac:dyDescent="0.35">
      <c r="B849" t="s">
        <v>184</v>
      </c>
      <c r="C849" s="14">
        <v>1.3782114086387701E-2</v>
      </c>
      <c r="D849" s="14">
        <v>1.0570345883637601E-2</v>
      </c>
      <c r="E849" s="14">
        <v>1.6876015681210998E-2</v>
      </c>
      <c r="F849" s="14"/>
      <c r="G849" s="14">
        <v>4.9537033469288696E-3</v>
      </c>
      <c r="H849" s="14">
        <v>0</v>
      </c>
      <c r="I849" s="14">
        <v>1.23574054045393E-2</v>
      </c>
      <c r="J849" s="14">
        <v>2.69974122561213E-2</v>
      </c>
      <c r="K849" s="14">
        <v>1.12792578987199E-2</v>
      </c>
      <c r="L849" s="14">
        <v>2.1676208330807498E-2</v>
      </c>
      <c r="M849" s="14"/>
      <c r="N849" s="14">
        <v>1.19273154368808E-2</v>
      </c>
      <c r="O849" s="14">
        <v>1.9826135606902901E-2</v>
      </c>
      <c r="P849" s="14">
        <v>1.91431009573256E-2</v>
      </c>
      <c r="Q849" s="14">
        <v>4.8860623177498603E-3</v>
      </c>
      <c r="R849" s="14"/>
      <c r="S849" s="14">
        <v>6.81437387527276E-3</v>
      </c>
      <c r="T849" s="14">
        <v>2.36527361005298E-2</v>
      </c>
      <c r="U849" s="14">
        <v>2.8497775046053501E-2</v>
      </c>
      <c r="V849" s="14">
        <v>1.23294884288451E-2</v>
      </c>
      <c r="W849" s="14">
        <v>5.4178274532730702E-3</v>
      </c>
      <c r="X849" s="14">
        <v>4.6568885391426399E-3</v>
      </c>
      <c r="Y849" s="14">
        <v>3.9089609835447001E-2</v>
      </c>
      <c r="Z849" s="14">
        <v>1.12041932257158E-2</v>
      </c>
      <c r="AA849" s="14">
        <v>0</v>
      </c>
      <c r="AB849" s="14">
        <v>2.0395399268637999E-2</v>
      </c>
      <c r="AC849" s="14">
        <v>0</v>
      </c>
      <c r="AD849" s="14">
        <v>0</v>
      </c>
      <c r="AE849" s="14"/>
      <c r="AF849" s="14">
        <v>1.57161364507215E-2</v>
      </c>
      <c r="AG849" s="14">
        <v>1.16603397945354E-2</v>
      </c>
      <c r="AH849" s="14">
        <v>2.5876077653928398E-2</v>
      </c>
      <c r="AI849" s="14">
        <v>2.10507602286488E-2</v>
      </c>
      <c r="AJ849" s="14">
        <v>0</v>
      </c>
      <c r="AK849" s="14"/>
      <c r="AL849" s="14">
        <v>1.4972795766505301E-2</v>
      </c>
      <c r="AM849" s="14">
        <v>6.2044098150271804E-3</v>
      </c>
      <c r="AN849" s="14">
        <v>9.5551726087176395E-3</v>
      </c>
      <c r="AO849" s="14"/>
      <c r="AP849" s="14">
        <v>1.3569113422935999E-2</v>
      </c>
      <c r="AQ849" s="14">
        <v>1.43247973137683E-2</v>
      </c>
      <c r="AR849" s="14"/>
      <c r="AS849" s="14">
        <v>1.10410998218012E-2</v>
      </c>
      <c r="AT849" s="14">
        <v>1.86135048035229E-2</v>
      </c>
      <c r="AU849" s="14"/>
      <c r="AV849" s="14">
        <v>9.9884331827789705E-3</v>
      </c>
      <c r="AW849" s="14">
        <v>1.5370713313893501E-2</v>
      </c>
      <c r="AX849" s="14"/>
      <c r="AY849" s="14">
        <v>1.2799344833848101E-2</v>
      </c>
      <c r="AZ849" s="14">
        <v>9.3217122568526305E-3</v>
      </c>
      <c r="BA849" s="14"/>
      <c r="BB849" s="14">
        <v>1.4433357398529301E-2</v>
      </c>
      <c r="BC849" s="14">
        <v>1.1967248739358199E-2</v>
      </c>
    </row>
    <row r="850" spans="2:55" x14ac:dyDescent="0.35">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c r="AD850" s="14"/>
      <c r="AE850" s="14"/>
      <c r="AF850" s="14"/>
      <c r="AG850" s="14"/>
      <c r="AH850" s="14"/>
      <c r="AI850" s="14"/>
      <c r="AJ850" s="14"/>
      <c r="AK850" s="14"/>
      <c r="AL850" s="14"/>
      <c r="AM850" s="14"/>
      <c r="AN850" s="14"/>
      <c r="AO850" s="14"/>
      <c r="AP850" s="14"/>
      <c r="AQ850" s="14"/>
      <c r="AR850" s="14"/>
      <c r="AS850" s="14"/>
      <c r="AT850" s="14"/>
      <c r="AU850" s="14"/>
      <c r="AV850" s="14"/>
      <c r="AW850" s="14"/>
      <c r="AX850" s="14"/>
      <c r="AY850" s="14"/>
      <c r="AZ850" s="14"/>
      <c r="BA850" s="14"/>
      <c r="BB850" s="14"/>
      <c r="BC850" s="14"/>
    </row>
    <row r="851" spans="2:55" x14ac:dyDescent="0.35">
      <c r="B851" s="6" t="s">
        <v>383</v>
      </c>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c r="AT851" s="14"/>
      <c r="AU851" s="14"/>
      <c r="AV851" s="14"/>
      <c r="AW851" s="14"/>
      <c r="AX851" s="14"/>
      <c r="AY851" s="14"/>
      <c r="AZ851" s="14"/>
      <c r="BA851" s="14"/>
      <c r="BB851" s="14"/>
      <c r="BC851" s="14"/>
    </row>
    <row r="852" spans="2:55" x14ac:dyDescent="0.35">
      <c r="B852" s="21" t="s">
        <v>384</v>
      </c>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c r="AD852" s="14"/>
      <c r="AE852" s="14"/>
      <c r="AF852" s="14"/>
      <c r="AG852" s="14"/>
      <c r="AH852" s="14"/>
      <c r="AI852" s="14"/>
      <c r="AJ852" s="14"/>
      <c r="AK852" s="14"/>
      <c r="AL852" s="14"/>
      <c r="AM852" s="14"/>
      <c r="AN852" s="14"/>
      <c r="AO852" s="14"/>
      <c r="AP852" s="14"/>
      <c r="AQ852" s="14"/>
      <c r="AR852" s="14"/>
      <c r="AS852" s="14"/>
      <c r="AT852" s="14"/>
      <c r="AU852" s="14"/>
      <c r="AV852" s="14"/>
      <c r="AW852" s="14"/>
      <c r="AX852" s="14"/>
      <c r="AY852" s="14"/>
      <c r="AZ852" s="14"/>
      <c r="BA852" s="14"/>
      <c r="BB852" s="14"/>
      <c r="BC852" s="14"/>
    </row>
    <row r="853" spans="2:55" x14ac:dyDescent="0.35">
      <c r="B853" t="s">
        <v>378</v>
      </c>
      <c r="C853" s="14">
        <v>0.21751480312159699</v>
      </c>
      <c r="D853" s="14">
        <v>0.22617054745566401</v>
      </c>
      <c r="E853" s="14">
        <v>0.208678154809017</v>
      </c>
      <c r="F853" s="14"/>
      <c r="G853" s="14">
        <v>0.24072765676987101</v>
      </c>
      <c r="H853" s="14">
        <v>0.25944892597734198</v>
      </c>
      <c r="I853" s="14">
        <v>0.22726298385587199</v>
      </c>
      <c r="J853" s="14">
        <v>0.18500272026307299</v>
      </c>
      <c r="K853" s="14">
        <v>0.19201822717749001</v>
      </c>
      <c r="L853" s="14">
        <v>0.20341891823616701</v>
      </c>
      <c r="M853" s="14"/>
      <c r="N853" s="14">
        <v>0.244291234865087</v>
      </c>
      <c r="O853" s="14">
        <v>0.20976848052438599</v>
      </c>
      <c r="P853" s="14">
        <v>0.21346013618763199</v>
      </c>
      <c r="Q853" s="14">
        <v>0.20001265933566201</v>
      </c>
      <c r="R853" s="14"/>
      <c r="S853" s="14">
        <v>0.242268282967428</v>
      </c>
      <c r="T853" s="14">
        <v>0.189116314763278</v>
      </c>
      <c r="U853" s="14">
        <v>0.18438282717568</v>
      </c>
      <c r="V853" s="14">
        <v>0.23264654933929799</v>
      </c>
      <c r="W853" s="14">
        <v>0.19067105842458901</v>
      </c>
      <c r="X853" s="14">
        <v>0.25340100006853</v>
      </c>
      <c r="Y853" s="14">
        <v>0.21388759219365</v>
      </c>
      <c r="Z853" s="14">
        <v>0.175608913371046</v>
      </c>
      <c r="AA853" s="14">
        <v>0.243442106551293</v>
      </c>
      <c r="AB853" s="14">
        <v>0.23008845422888499</v>
      </c>
      <c r="AC853" s="14">
        <v>0.24448731304948501</v>
      </c>
      <c r="AD853" s="14">
        <v>0.11163852634853599</v>
      </c>
      <c r="AE853" s="14"/>
      <c r="AF853" s="14">
        <v>0.210224093828042</v>
      </c>
      <c r="AG853" s="14">
        <v>0.26466116230912201</v>
      </c>
      <c r="AH853" s="14">
        <v>0.212544665984647</v>
      </c>
      <c r="AI853" s="14">
        <v>0.14560620363267399</v>
      </c>
      <c r="AJ853" s="14">
        <v>0.22839254261132999</v>
      </c>
      <c r="AK853" s="14"/>
      <c r="AL853" s="14">
        <v>0.199986751699884</v>
      </c>
      <c r="AM853" s="14">
        <v>0.38673157287305998</v>
      </c>
      <c r="AN853" s="14">
        <v>0.169765036546043</v>
      </c>
      <c r="AO853" s="14"/>
      <c r="AP853" s="14">
        <v>0.17865854442724599</v>
      </c>
      <c r="AQ853" s="14">
        <v>0.24966051664554101</v>
      </c>
      <c r="AR853" s="14"/>
      <c r="AS853" s="14">
        <v>0.22318537551105599</v>
      </c>
      <c r="AT853" s="14">
        <v>0.214721061740902</v>
      </c>
      <c r="AU853" s="14"/>
      <c r="AV853" s="14">
        <v>0.28045261881389599</v>
      </c>
      <c r="AW853" s="14">
        <v>0.19809418056463199</v>
      </c>
      <c r="AX853" s="14"/>
      <c r="AY853" s="14">
        <v>0.24392724350235101</v>
      </c>
      <c r="AZ853" s="14">
        <v>0.15606249358357299</v>
      </c>
      <c r="BA853" s="14"/>
      <c r="BB853" s="14">
        <v>0.25085416147478701</v>
      </c>
      <c r="BC853" s="14">
        <v>0.18963737201810199</v>
      </c>
    </row>
    <row r="854" spans="2:55" x14ac:dyDescent="0.35">
      <c r="B854" t="s">
        <v>379</v>
      </c>
      <c r="C854" s="14">
        <v>0.47644721891485697</v>
      </c>
      <c r="D854" s="14">
        <v>0.47832174685578199</v>
      </c>
      <c r="E854" s="14">
        <v>0.474091101540148</v>
      </c>
      <c r="F854" s="14"/>
      <c r="G854" s="14">
        <v>0.48607949758862601</v>
      </c>
      <c r="H854" s="14">
        <v>0.50929124256018998</v>
      </c>
      <c r="I854" s="14">
        <v>0.51303610092771501</v>
      </c>
      <c r="J854" s="14">
        <v>0.47093669111959802</v>
      </c>
      <c r="K854" s="14">
        <v>0.43928598080713299</v>
      </c>
      <c r="L854" s="14">
        <v>0.44276809152584601</v>
      </c>
      <c r="M854" s="14"/>
      <c r="N854" s="14">
        <v>0.49597384565517699</v>
      </c>
      <c r="O854" s="14">
        <v>0.47276416512242603</v>
      </c>
      <c r="P854" s="14">
        <v>0.462981329491094</v>
      </c>
      <c r="Q854" s="14">
        <v>0.468790369178401</v>
      </c>
      <c r="R854" s="14"/>
      <c r="S854" s="14">
        <v>0.51109957021871</v>
      </c>
      <c r="T854" s="14">
        <v>0.45768800141108601</v>
      </c>
      <c r="U854" s="14">
        <v>0.48463391516277099</v>
      </c>
      <c r="V854" s="14">
        <v>0.458220333226941</v>
      </c>
      <c r="W854" s="14">
        <v>0.47995280545834601</v>
      </c>
      <c r="X854" s="14">
        <v>0.48581710742245199</v>
      </c>
      <c r="Y854" s="14">
        <v>0.41296775246234402</v>
      </c>
      <c r="Z854" s="14">
        <v>0.61498149949755199</v>
      </c>
      <c r="AA854" s="14">
        <v>0.45479779914135199</v>
      </c>
      <c r="AB854" s="14">
        <v>0.47277034251086703</v>
      </c>
      <c r="AC854" s="14">
        <v>0.388722380440362</v>
      </c>
      <c r="AD854" s="14">
        <v>0.61214448314520797</v>
      </c>
      <c r="AE854" s="14"/>
      <c r="AF854" s="14">
        <v>0.47606176796393102</v>
      </c>
      <c r="AG854" s="14">
        <v>0.49310307845465101</v>
      </c>
      <c r="AH854" s="14">
        <v>0.484009921521111</v>
      </c>
      <c r="AI854" s="14">
        <v>0.42287396052964099</v>
      </c>
      <c r="AJ854" s="14">
        <v>0.52015349569720903</v>
      </c>
      <c r="AK854" s="14"/>
      <c r="AL854" s="14">
        <v>0.49452689176624498</v>
      </c>
      <c r="AM854" s="14">
        <v>0.42437111093736901</v>
      </c>
      <c r="AN854" s="14">
        <v>0.30900463965730501</v>
      </c>
      <c r="AO854" s="14"/>
      <c r="AP854" s="14">
        <v>0.47317786030398001</v>
      </c>
      <c r="AQ854" s="14">
        <v>0.477193073227483</v>
      </c>
      <c r="AR854" s="14"/>
      <c r="AS854" s="14">
        <v>0.46859488691390599</v>
      </c>
      <c r="AT854" s="14">
        <v>0.47428753815824998</v>
      </c>
      <c r="AU854" s="14"/>
      <c r="AV854" s="14">
        <v>0.480961024009952</v>
      </c>
      <c r="AW854" s="14">
        <v>0.47680608297743399</v>
      </c>
      <c r="AX854" s="14"/>
      <c r="AY854" s="14">
        <v>0.483037551858156</v>
      </c>
      <c r="AZ854" s="14">
        <v>0.43346001103673698</v>
      </c>
      <c r="BA854" s="14"/>
      <c r="BB854" s="14">
        <v>0.48702621427345899</v>
      </c>
      <c r="BC854" s="14">
        <v>0.395588463833625</v>
      </c>
    </row>
    <row r="855" spans="2:55" x14ac:dyDescent="0.35">
      <c r="B855" t="s">
        <v>380</v>
      </c>
      <c r="C855" s="14">
        <v>0.184467204367738</v>
      </c>
      <c r="D855" s="14">
        <v>0.18959528312236401</v>
      </c>
      <c r="E855" s="14">
        <v>0.17999887681724</v>
      </c>
      <c r="F855" s="14"/>
      <c r="G855" s="14">
        <v>0.19793740894112999</v>
      </c>
      <c r="H855" s="14">
        <v>0.12673203787663001</v>
      </c>
      <c r="I855" s="14">
        <v>0.13686180058393399</v>
      </c>
      <c r="J855" s="14">
        <v>0.21311146473544201</v>
      </c>
      <c r="K855" s="14">
        <v>0.23547893379082899</v>
      </c>
      <c r="L855" s="14">
        <v>0.20405105339308599</v>
      </c>
      <c r="M855" s="14"/>
      <c r="N855" s="14">
        <v>0.16886175606614301</v>
      </c>
      <c r="O855" s="14">
        <v>0.19579219413811</v>
      </c>
      <c r="P855" s="14">
        <v>0.19310476365093299</v>
      </c>
      <c r="Q855" s="14">
        <v>0.18343475249847299</v>
      </c>
      <c r="R855" s="14"/>
      <c r="S855" s="14">
        <v>0.16697371728968199</v>
      </c>
      <c r="T855" s="14">
        <v>0.18007935907724601</v>
      </c>
      <c r="U855" s="14">
        <v>0.17485849780135199</v>
      </c>
      <c r="V855" s="14">
        <v>0.20337428372174801</v>
      </c>
      <c r="W855" s="14">
        <v>0.188300964581086</v>
      </c>
      <c r="X855" s="14">
        <v>0.16898636688770999</v>
      </c>
      <c r="Y855" s="14">
        <v>0.22558282873553401</v>
      </c>
      <c r="Z855" s="14">
        <v>0.128810515277269</v>
      </c>
      <c r="AA855" s="14">
        <v>0.19433350601812099</v>
      </c>
      <c r="AB855" s="14">
        <v>0.193948921454279</v>
      </c>
      <c r="AC855" s="14">
        <v>0.188773569674794</v>
      </c>
      <c r="AD855" s="14">
        <v>0.18453727094122399</v>
      </c>
      <c r="AE855" s="14"/>
      <c r="AF855" s="14">
        <v>0.190601031629648</v>
      </c>
      <c r="AG855" s="14">
        <v>0.14380541249854001</v>
      </c>
      <c r="AH855" s="14">
        <v>0.18867812348676999</v>
      </c>
      <c r="AI855" s="14">
        <v>0.239470878532689</v>
      </c>
      <c r="AJ855" s="14">
        <v>0.112197616406622</v>
      </c>
      <c r="AK855" s="14"/>
      <c r="AL855" s="14">
        <v>0.18930453063060701</v>
      </c>
      <c r="AM855" s="14">
        <v>0.108098825455785</v>
      </c>
      <c r="AN855" s="14">
        <v>0.25014145098312701</v>
      </c>
      <c r="AO855" s="14"/>
      <c r="AP855" s="14">
        <v>0.21385458753370901</v>
      </c>
      <c r="AQ855" s="14">
        <v>0.16241507487526299</v>
      </c>
      <c r="AR855" s="14"/>
      <c r="AS855" s="14">
        <v>0.19620903103750001</v>
      </c>
      <c r="AT855" s="14">
        <v>0.172477926983229</v>
      </c>
      <c r="AU855" s="14"/>
      <c r="AV855" s="14">
        <v>0.164117458852653</v>
      </c>
      <c r="AW855" s="14">
        <v>0.18527677080892099</v>
      </c>
      <c r="AX855" s="14"/>
      <c r="AY855" s="14">
        <v>0.16759362597351399</v>
      </c>
      <c r="AZ855" s="14">
        <v>0.18291479689009699</v>
      </c>
      <c r="BA855" s="14"/>
      <c r="BB855" s="14">
        <v>0.16655368242527699</v>
      </c>
      <c r="BC855" s="14">
        <v>0.181641621502136</v>
      </c>
    </row>
    <row r="856" spans="2:55" x14ac:dyDescent="0.35">
      <c r="B856" t="s">
        <v>381</v>
      </c>
      <c r="C856" s="14">
        <v>7.7733140762909006E-2</v>
      </c>
      <c r="D856" s="14">
        <v>6.6649428373717207E-2</v>
      </c>
      <c r="E856" s="14">
        <v>8.8794285621265706E-2</v>
      </c>
      <c r="F856" s="14"/>
      <c r="G856" s="14">
        <v>5.8370730342169899E-2</v>
      </c>
      <c r="H856" s="14">
        <v>6.6932446101321499E-2</v>
      </c>
      <c r="I856" s="14">
        <v>7.5938962912580205E-2</v>
      </c>
      <c r="J856" s="14">
        <v>8.8386943120178904E-2</v>
      </c>
      <c r="K856" s="14">
        <v>7.2002259193301693E-2</v>
      </c>
      <c r="L856" s="14">
        <v>9.6065214996517698E-2</v>
      </c>
      <c r="M856" s="14"/>
      <c r="N856" s="14">
        <v>6.1160939432164503E-2</v>
      </c>
      <c r="O856" s="14">
        <v>7.8791017417158604E-2</v>
      </c>
      <c r="P856" s="14">
        <v>7.8896066074646901E-2</v>
      </c>
      <c r="Q856" s="14">
        <v>9.4121356929247793E-2</v>
      </c>
      <c r="R856" s="14"/>
      <c r="S856" s="14">
        <v>6.2391555877383098E-2</v>
      </c>
      <c r="T856" s="14">
        <v>0.107579406221421</v>
      </c>
      <c r="U856" s="14">
        <v>7.2488490838132094E-2</v>
      </c>
      <c r="V856" s="14">
        <v>6.5326988607095404E-2</v>
      </c>
      <c r="W856" s="14">
        <v>9.4751958636438594E-2</v>
      </c>
      <c r="X856" s="14">
        <v>6.1226086240032201E-2</v>
      </c>
      <c r="Y856" s="14">
        <v>0.115332220155659</v>
      </c>
      <c r="Z856" s="14">
        <v>5.5532399942071299E-2</v>
      </c>
      <c r="AA856" s="14">
        <v>6.8448659365626593E-2</v>
      </c>
      <c r="AB856" s="14">
        <v>5.5230277641059901E-2</v>
      </c>
      <c r="AC856" s="14">
        <v>0.113373829668366</v>
      </c>
      <c r="AD856" s="14">
        <v>5.2443473625501003E-2</v>
      </c>
      <c r="AE856" s="14"/>
      <c r="AF856" s="14">
        <v>8.1603228633689198E-2</v>
      </c>
      <c r="AG856" s="14">
        <v>7.1461056775556198E-2</v>
      </c>
      <c r="AH856" s="14">
        <v>7.2802282121525702E-2</v>
      </c>
      <c r="AI856" s="14">
        <v>0.10044130260821101</v>
      </c>
      <c r="AJ856" s="14">
        <v>0.111141387939001</v>
      </c>
      <c r="AK856" s="14"/>
      <c r="AL856" s="14">
        <v>7.7561931795177202E-2</v>
      </c>
      <c r="AM856" s="14">
        <v>5.93095389078667E-2</v>
      </c>
      <c r="AN856" s="14">
        <v>0.112790625697823</v>
      </c>
      <c r="AO856" s="14"/>
      <c r="AP856" s="14">
        <v>8.5317940712745705E-2</v>
      </c>
      <c r="AQ856" s="14">
        <v>7.0712011644245995E-2</v>
      </c>
      <c r="AR856" s="14"/>
      <c r="AS856" s="14">
        <v>6.6642813575644805E-2</v>
      </c>
      <c r="AT856" s="14">
        <v>9.4787852616102994E-2</v>
      </c>
      <c r="AU856" s="14"/>
      <c r="AV856" s="14">
        <v>4.9058750152023399E-2</v>
      </c>
      <c r="AW856" s="14">
        <v>8.9707749467190803E-2</v>
      </c>
      <c r="AX856" s="14"/>
      <c r="AY856" s="14">
        <v>6.6585309091481998E-2</v>
      </c>
      <c r="AZ856" s="14">
        <v>0.136107604807778</v>
      </c>
      <c r="BA856" s="14"/>
      <c r="BB856" s="14">
        <v>6.1831567295176401E-2</v>
      </c>
      <c r="BC856" s="14">
        <v>0.150126237996699</v>
      </c>
    </row>
    <row r="857" spans="2:55" x14ac:dyDescent="0.35">
      <c r="B857" t="s">
        <v>382</v>
      </c>
      <c r="C857" s="14">
        <v>3.3668032685497298E-2</v>
      </c>
      <c r="D857" s="14">
        <v>2.6037077074082399E-2</v>
      </c>
      <c r="E857" s="14">
        <v>4.12249803165151E-2</v>
      </c>
      <c r="F857" s="14"/>
      <c r="G857" s="14">
        <v>1.0734550292160101E-2</v>
      </c>
      <c r="H857" s="14">
        <v>2.7725079976966799E-2</v>
      </c>
      <c r="I857" s="14">
        <v>4.1838406650868999E-2</v>
      </c>
      <c r="J857" s="14">
        <v>2.665694371483E-2</v>
      </c>
      <c r="K857" s="14">
        <v>5.1807995900469E-2</v>
      </c>
      <c r="L857" s="14">
        <v>4.0614930293724802E-2</v>
      </c>
      <c r="M857" s="14"/>
      <c r="N857" s="14">
        <v>2.46592881864156E-2</v>
      </c>
      <c r="O857" s="14">
        <v>2.74687213370595E-2</v>
      </c>
      <c r="P857" s="14">
        <v>4.54190921255695E-2</v>
      </c>
      <c r="Q857" s="14">
        <v>3.97700531710838E-2</v>
      </c>
      <c r="R857" s="14"/>
      <c r="S857" s="14">
        <v>1.7266873646796299E-2</v>
      </c>
      <c r="T857" s="14">
        <v>5.2349543222342497E-2</v>
      </c>
      <c r="U857" s="14">
        <v>5.6199143555552E-2</v>
      </c>
      <c r="V857" s="14">
        <v>3.0616207732102399E-2</v>
      </c>
      <c r="W857" s="14">
        <v>4.6323212899541097E-2</v>
      </c>
      <c r="X857" s="14">
        <v>2.64996784306572E-2</v>
      </c>
      <c r="Y857" s="14">
        <v>3.2229606452812899E-2</v>
      </c>
      <c r="Z857" s="14">
        <v>2.5066671912061599E-2</v>
      </c>
      <c r="AA857" s="14">
        <v>2.5573549761981399E-2</v>
      </c>
      <c r="AB857" s="14">
        <v>3.23855558588758E-2</v>
      </c>
      <c r="AC857" s="14">
        <v>4.5526279290533003E-2</v>
      </c>
      <c r="AD857" s="14">
        <v>0</v>
      </c>
      <c r="AE857" s="14"/>
      <c r="AF857" s="14">
        <v>3.4358678154860003E-2</v>
      </c>
      <c r="AG857" s="14">
        <v>2.0392524282613799E-2</v>
      </c>
      <c r="AH857" s="14">
        <v>2.69101434600891E-2</v>
      </c>
      <c r="AI857" s="14">
        <v>8.4652599294574596E-2</v>
      </c>
      <c r="AJ857" s="14">
        <v>1.80416195035298E-2</v>
      </c>
      <c r="AK857" s="14"/>
      <c r="AL857" s="14">
        <v>3.0237118047039501E-2</v>
      </c>
      <c r="AM857" s="14">
        <v>2.14889518259198E-2</v>
      </c>
      <c r="AN857" s="14">
        <v>0.10447906763404501</v>
      </c>
      <c r="AO857" s="14"/>
      <c r="AP857" s="14">
        <v>3.41944834455798E-2</v>
      </c>
      <c r="AQ857" s="14">
        <v>3.33832764813689E-2</v>
      </c>
      <c r="AR857" s="14"/>
      <c r="AS857" s="14">
        <v>3.2547096239403897E-2</v>
      </c>
      <c r="AT857" s="14">
        <v>3.6791052496611999E-2</v>
      </c>
      <c r="AU857" s="14"/>
      <c r="AV857" s="14">
        <v>2.1818939252497199E-2</v>
      </c>
      <c r="AW857" s="14">
        <v>3.7467008097189801E-2</v>
      </c>
      <c r="AX857" s="14"/>
      <c r="AY857" s="14">
        <v>2.7817429493392401E-2</v>
      </c>
      <c r="AZ857" s="14">
        <v>8.6240594799387296E-2</v>
      </c>
      <c r="BA857" s="14"/>
      <c r="BB857" s="14">
        <v>2.4920910063986099E-2</v>
      </c>
      <c r="BC857" s="14">
        <v>8.3006304649437701E-2</v>
      </c>
    </row>
    <row r="858" spans="2:55" x14ac:dyDescent="0.35">
      <c r="B858" t="s">
        <v>205</v>
      </c>
      <c r="C858" s="14">
        <v>1.01696001474018E-2</v>
      </c>
      <c r="D858" s="14">
        <v>1.3225917118390801E-2</v>
      </c>
      <c r="E858" s="14">
        <v>7.2126008958144404E-3</v>
      </c>
      <c r="F858" s="14"/>
      <c r="G858" s="14">
        <v>6.15015606604333E-3</v>
      </c>
      <c r="H858" s="14">
        <v>9.8702675075498392E-3</v>
      </c>
      <c r="I858" s="14">
        <v>5.0617450690296504E-3</v>
      </c>
      <c r="J858" s="14">
        <v>1.59052370468779E-2</v>
      </c>
      <c r="K858" s="14">
        <v>9.4066031307774196E-3</v>
      </c>
      <c r="L858" s="14">
        <v>1.3081791554658599E-2</v>
      </c>
      <c r="M858" s="14"/>
      <c r="N858" s="14">
        <v>5.0529357950134897E-3</v>
      </c>
      <c r="O858" s="14">
        <v>1.5415421460859601E-2</v>
      </c>
      <c r="P858" s="14">
        <v>6.1386124701255096E-3</v>
      </c>
      <c r="Q858" s="14">
        <v>1.3870808887133001E-2</v>
      </c>
      <c r="R858" s="14"/>
      <c r="S858" s="14">
        <v>0</v>
      </c>
      <c r="T858" s="14">
        <v>1.31873753046272E-2</v>
      </c>
      <c r="U858" s="14">
        <v>2.7437125466512498E-2</v>
      </c>
      <c r="V858" s="14">
        <v>9.8156373728148002E-3</v>
      </c>
      <c r="W858" s="14">
        <v>0</v>
      </c>
      <c r="X858" s="14">
        <v>4.0697609506185799E-3</v>
      </c>
      <c r="Y858" s="14">
        <v>0</v>
      </c>
      <c r="Z858" s="14">
        <v>0</v>
      </c>
      <c r="AA858" s="14">
        <v>1.34043791616262E-2</v>
      </c>
      <c r="AB858" s="14">
        <v>1.55764483060331E-2</v>
      </c>
      <c r="AC858" s="14">
        <v>1.9116627876460599E-2</v>
      </c>
      <c r="AD858" s="14">
        <v>3.9236245939530602E-2</v>
      </c>
      <c r="AE858" s="14"/>
      <c r="AF858" s="14">
        <v>7.1511997898292597E-3</v>
      </c>
      <c r="AG858" s="14">
        <v>6.5767656795175499E-3</v>
      </c>
      <c r="AH858" s="14">
        <v>1.50548634258569E-2</v>
      </c>
      <c r="AI858" s="14">
        <v>6.9550554022098903E-3</v>
      </c>
      <c r="AJ858" s="14">
        <v>1.0073337842308299E-2</v>
      </c>
      <c r="AK858" s="14"/>
      <c r="AL858" s="14">
        <v>8.3827760610468809E-3</v>
      </c>
      <c r="AM858" s="14">
        <v>0</v>
      </c>
      <c r="AN858" s="14">
        <v>5.3819179481656598E-2</v>
      </c>
      <c r="AO858" s="14"/>
      <c r="AP858" s="14">
        <v>1.47965835767403E-2</v>
      </c>
      <c r="AQ858" s="14">
        <v>6.6360471260982603E-3</v>
      </c>
      <c r="AR858" s="14"/>
      <c r="AS858" s="14">
        <v>1.2820796722488301E-2</v>
      </c>
      <c r="AT858" s="14">
        <v>6.9345680049047601E-3</v>
      </c>
      <c r="AU858" s="14"/>
      <c r="AV858" s="14">
        <v>3.5912089189780502E-3</v>
      </c>
      <c r="AW858" s="14">
        <v>1.2648208084632901E-2</v>
      </c>
      <c r="AX858" s="14"/>
      <c r="AY858" s="14">
        <v>1.1038840081105301E-2</v>
      </c>
      <c r="AZ858" s="14">
        <v>5.2144988824276801E-3</v>
      </c>
      <c r="BA858" s="14"/>
      <c r="BB858" s="14">
        <v>8.8134644673147702E-3</v>
      </c>
      <c r="BC858" s="14">
        <v>0</v>
      </c>
    </row>
    <row r="859" spans="2:55" x14ac:dyDescent="0.35">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c r="AD859" s="14"/>
      <c r="AE859" s="14"/>
      <c r="AF859" s="14"/>
      <c r="AG859" s="14"/>
      <c r="AH859" s="14"/>
      <c r="AI859" s="14"/>
      <c r="AJ859" s="14"/>
      <c r="AK859" s="14"/>
      <c r="AL859" s="14"/>
      <c r="AM859" s="14"/>
      <c r="AN859" s="14"/>
      <c r="AO859" s="14"/>
      <c r="AP859" s="14"/>
      <c r="AQ859" s="14"/>
      <c r="AR859" s="14"/>
      <c r="AS859" s="14"/>
      <c r="AT859" s="14"/>
      <c r="AU859" s="14"/>
      <c r="AV859" s="14"/>
      <c r="AW859" s="14"/>
      <c r="AX859" s="14"/>
      <c r="AY859" s="14"/>
      <c r="AZ859" s="14"/>
      <c r="BA859" s="14"/>
      <c r="BB859" s="14"/>
      <c r="BC859" s="14"/>
    </row>
    <row r="860" spans="2:55" x14ac:dyDescent="0.35">
      <c r="B860" s="6" t="s">
        <v>399</v>
      </c>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c r="AD860" s="14"/>
      <c r="AE860" s="14"/>
      <c r="AF860" s="14"/>
      <c r="AG860" s="14"/>
      <c r="AH860" s="14"/>
      <c r="AI860" s="14"/>
      <c r="AJ860" s="14"/>
      <c r="AK860" s="14"/>
      <c r="AL860" s="14"/>
      <c r="AM860" s="14"/>
      <c r="AN860" s="14"/>
      <c r="AO860" s="14"/>
      <c r="AP860" s="14"/>
      <c r="AQ860" s="14"/>
      <c r="AR860" s="14"/>
      <c r="AS860" s="14"/>
      <c r="AT860" s="14"/>
      <c r="AU860" s="14"/>
      <c r="AV860" s="14"/>
      <c r="AW860" s="14"/>
      <c r="AX860" s="14"/>
      <c r="AY860" s="14"/>
      <c r="AZ860" s="14"/>
      <c r="BA860" s="14"/>
      <c r="BB860" s="14"/>
      <c r="BC860" s="14"/>
    </row>
    <row r="861" spans="2:55" x14ac:dyDescent="0.35">
      <c r="B861" s="21" t="s">
        <v>82</v>
      </c>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c r="AD861" s="14"/>
      <c r="AE861" s="14"/>
      <c r="AF861" s="14"/>
      <c r="AG861" s="14"/>
      <c r="AH861" s="14"/>
      <c r="AI861" s="14"/>
      <c r="AJ861" s="14"/>
      <c r="AK861" s="14"/>
      <c r="AL861" s="14"/>
      <c r="AM861" s="14"/>
      <c r="AN861" s="14"/>
      <c r="AO861" s="14"/>
      <c r="AP861" s="14"/>
      <c r="AQ861" s="14"/>
      <c r="AR861" s="14"/>
      <c r="AS861" s="14"/>
      <c r="AT861" s="14"/>
      <c r="AU861" s="14"/>
      <c r="AV861" s="14"/>
      <c r="AW861" s="14"/>
      <c r="AX861" s="14"/>
      <c r="AY861" s="14"/>
      <c r="AZ861" s="14"/>
      <c r="BA861" s="14"/>
      <c r="BB861" s="14"/>
      <c r="BC861" s="14"/>
    </row>
    <row r="862" spans="2:55" x14ac:dyDescent="0.35">
      <c r="B862" t="s">
        <v>392</v>
      </c>
      <c r="C862" s="14">
        <v>0.166656631222598</v>
      </c>
      <c r="D862" s="14">
        <v>0.19520710274620401</v>
      </c>
      <c r="E862" s="14">
        <v>0.139268359166799</v>
      </c>
      <c r="F862" s="14"/>
      <c r="G862" s="14">
        <v>0.194142593146163</v>
      </c>
      <c r="H862" s="14">
        <v>0.15460065897512301</v>
      </c>
      <c r="I862" s="14">
        <v>0.146320085114961</v>
      </c>
      <c r="J862" s="14">
        <v>0.155982450403201</v>
      </c>
      <c r="K862" s="14">
        <v>0.162118823331275</v>
      </c>
      <c r="L862" s="14">
        <v>0.18660218696765599</v>
      </c>
      <c r="M862" s="14"/>
      <c r="N862" s="14">
        <v>0.17505776379930199</v>
      </c>
      <c r="O862" s="14">
        <v>0.13719745525503799</v>
      </c>
      <c r="P862" s="14">
        <v>0.19158705542214299</v>
      </c>
      <c r="Q862" s="14">
        <v>0.167636180070661</v>
      </c>
      <c r="R862" s="14"/>
      <c r="S862" s="14">
        <v>0.14786618738499399</v>
      </c>
      <c r="T862" s="14">
        <v>0.202293559287238</v>
      </c>
      <c r="U862" s="14">
        <v>0.12441866005388399</v>
      </c>
      <c r="V862" s="14">
        <v>0.119338327656107</v>
      </c>
      <c r="W862" s="14">
        <v>0.18943063451008399</v>
      </c>
      <c r="X862" s="14">
        <v>0.156470383525496</v>
      </c>
      <c r="Y862" s="14">
        <v>0.156483674725303</v>
      </c>
      <c r="Z862" s="14">
        <v>0.163280750440504</v>
      </c>
      <c r="AA862" s="14">
        <v>0.188996966777848</v>
      </c>
      <c r="AB862" s="14">
        <v>0.20378975997075399</v>
      </c>
      <c r="AC862" s="14">
        <v>0.17900285757406401</v>
      </c>
      <c r="AD862" s="14">
        <v>0.149344844527833</v>
      </c>
      <c r="AE862" s="14"/>
      <c r="AF862" s="14">
        <v>0.15144033022364101</v>
      </c>
      <c r="AG862" s="14">
        <v>0.179254704140132</v>
      </c>
      <c r="AH862" s="14">
        <v>0.17874105154625899</v>
      </c>
      <c r="AI862" s="14">
        <v>0.158237595486063</v>
      </c>
      <c r="AJ862" s="14">
        <v>0.12208947232661101</v>
      </c>
      <c r="AK862" s="14"/>
      <c r="AL862" s="14">
        <v>0.159988990053823</v>
      </c>
      <c r="AM862" s="14">
        <v>0.232220924653676</v>
      </c>
      <c r="AN862" s="14">
        <v>0.14642824738808299</v>
      </c>
      <c r="AO862" s="14"/>
      <c r="AP862" s="14">
        <v>0.15484605634287599</v>
      </c>
      <c r="AQ862" s="14">
        <v>0.175043939353318</v>
      </c>
      <c r="AR862" s="14"/>
      <c r="AS862" s="14">
        <v>0.177502033726474</v>
      </c>
      <c r="AT862" s="14">
        <v>0.15114700879385001</v>
      </c>
      <c r="AU862" s="14"/>
      <c r="AV862" s="14">
        <v>0.17328866265478099</v>
      </c>
      <c r="AW862" s="14">
        <v>0.16420925760084301</v>
      </c>
      <c r="AX862" s="14"/>
      <c r="AY862" s="14">
        <v>0.17258750607338499</v>
      </c>
      <c r="AZ862" s="14">
        <v>0.18944916381558999</v>
      </c>
      <c r="BA862" s="14"/>
      <c r="BB862" s="14">
        <v>0.17759483619854399</v>
      </c>
      <c r="BC862" s="14">
        <v>0.19720259315709901</v>
      </c>
    </row>
    <row r="863" spans="2:55" x14ac:dyDescent="0.35">
      <c r="B863" t="s">
        <v>393</v>
      </c>
      <c r="C863" s="14">
        <v>0.209919399904407</v>
      </c>
      <c r="D863" s="14">
        <v>0.216100542963825</v>
      </c>
      <c r="E863" s="14">
        <v>0.204501498616596</v>
      </c>
      <c r="F863" s="14"/>
      <c r="G863" s="14">
        <v>0.26196205196046601</v>
      </c>
      <c r="H863" s="14">
        <v>0.22386169900892999</v>
      </c>
      <c r="I863" s="14">
        <v>0.28128251766467399</v>
      </c>
      <c r="J863" s="14">
        <v>0.17598525369885401</v>
      </c>
      <c r="K863" s="14">
        <v>0.18759792864656399</v>
      </c>
      <c r="L863" s="14">
        <v>0.14859210944013601</v>
      </c>
      <c r="M863" s="14"/>
      <c r="N863" s="14">
        <v>0.220281954799871</v>
      </c>
      <c r="O863" s="14">
        <v>0.210938423082555</v>
      </c>
      <c r="P863" s="14">
        <v>0.21711454603302899</v>
      </c>
      <c r="Q863" s="14">
        <v>0.19302000940810199</v>
      </c>
      <c r="R863" s="14"/>
      <c r="S863" s="14">
        <v>0.25221034623991101</v>
      </c>
      <c r="T863" s="14">
        <v>0.160489989505294</v>
      </c>
      <c r="U863" s="14">
        <v>0.19973256914188101</v>
      </c>
      <c r="V863" s="14">
        <v>0.23237989752958299</v>
      </c>
      <c r="W863" s="14">
        <v>0.181587723359733</v>
      </c>
      <c r="X863" s="14">
        <v>0.245993839509146</v>
      </c>
      <c r="Y863" s="14">
        <v>0.216698402807909</v>
      </c>
      <c r="Z863" s="14">
        <v>0.12756161458792101</v>
      </c>
      <c r="AA863" s="14">
        <v>0.22127783487283501</v>
      </c>
      <c r="AB863" s="14">
        <v>0.20115398083997801</v>
      </c>
      <c r="AC863" s="14">
        <v>0.230047645265824</v>
      </c>
      <c r="AD863" s="14">
        <v>0.18823734971469899</v>
      </c>
      <c r="AE863" s="14"/>
      <c r="AF863" s="14">
        <v>0.21023905574811899</v>
      </c>
      <c r="AG863" s="14">
        <v>0.25013922802938199</v>
      </c>
      <c r="AH863" s="14">
        <v>0.21125174859432</v>
      </c>
      <c r="AI863" s="14">
        <v>0.20464908698704701</v>
      </c>
      <c r="AJ863" s="14">
        <v>0.171407465450816</v>
      </c>
      <c r="AK863" s="14"/>
      <c r="AL863" s="14">
        <v>0.20788817075038499</v>
      </c>
      <c r="AM863" s="14">
        <v>0.304640144528666</v>
      </c>
      <c r="AN863" s="14">
        <v>7.1497020226484603E-2</v>
      </c>
      <c r="AO863" s="14"/>
      <c r="AP863" s="14">
        <v>0.190727710206155</v>
      </c>
      <c r="AQ863" s="14">
        <v>0.225944146018492</v>
      </c>
      <c r="AR863" s="14"/>
      <c r="AS863" s="14">
        <v>0.226473116945339</v>
      </c>
      <c r="AT863" s="14">
        <v>0.18506695964743</v>
      </c>
      <c r="AU863" s="14"/>
      <c r="AV863" s="14">
        <v>0.26682978354460801</v>
      </c>
      <c r="AW863" s="14">
        <v>0.19232433877819299</v>
      </c>
      <c r="AX863" s="14"/>
      <c r="AY863" s="14">
        <v>0.22036580896174399</v>
      </c>
      <c r="AZ863" s="14">
        <v>0.15371217307065299</v>
      </c>
      <c r="BA863" s="14"/>
      <c r="BB863" s="14">
        <v>0.223198677390297</v>
      </c>
      <c r="BC863" s="14">
        <v>0.21854746600733499</v>
      </c>
    </row>
    <row r="864" spans="2:55" x14ac:dyDescent="0.35">
      <c r="B864" t="s">
        <v>394</v>
      </c>
      <c r="C864" s="14">
        <v>0.18693987846299201</v>
      </c>
      <c r="D864" s="14">
        <v>0.18836997529795599</v>
      </c>
      <c r="E864" s="14">
        <v>0.185154343081953</v>
      </c>
      <c r="F864" s="14"/>
      <c r="G864" s="14">
        <v>0.23172242453095901</v>
      </c>
      <c r="H864" s="14">
        <v>0.24478290568977201</v>
      </c>
      <c r="I864" s="14">
        <v>0.171574369946664</v>
      </c>
      <c r="J864" s="14">
        <v>0.15358300954187401</v>
      </c>
      <c r="K864" s="14">
        <v>0.17274051451471001</v>
      </c>
      <c r="L864" s="14">
        <v>0.15910938299081601</v>
      </c>
      <c r="M864" s="14"/>
      <c r="N864" s="14">
        <v>0.193287562962598</v>
      </c>
      <c r="O864" s="14">
        <v>0.184591757052775</v>
      </c>
      <c r="P864" s="14">
        <v>0.16163982586537501</v>
      </c>
      <c r="Q864" s="14">
        <v>0.206247348793522</v>
      </c>
      <c r="R864" s="14"/>
      <c r="S864" s="14">
        <v>0.22464390533880599</v>
      </c>
      <c r="T864" s="14">
        <v>0.172106958240729</v>
      </c>
      <c r="U864" s="14">
        <v>0.184073032257103</v>
      </c>
      <c r="V864" s="14">
        <v>0.18389544482380499</v>
      </c>
      <c r="W864" s="14">
        <v>0.21490844343318999</v>
      </c>
      <c r="X864" s="14">
        <v>0.21526049364187799</v>
      </c>
      <c r="Y864" s="14">
        <v>0.18635825174655701</v>
      </c>
      <c r="Z864" s="14">
        <v>0.171996050740826</v>
      </c>
      <c r="AA864" s="14">
        <v>0.128434360257243</v>
      </c>
      <c r="AB864" s="14">
        <v>0.16689076282291501</v>
      </c>
      <c r="AC864" s="14">
        <v>0.19717443805968399</v>
      </c>
      <c r="AD864" s="14">
        <v>0.22113816168529399</v>
      </c>
      <c r="AE864" s="14"/>
      <c r="AF864" s="14">
        <v>0.177203251842765</v>
      </c>
      <c r="AG864" s="14">
        <v>0.196520542466637</v>
      </c>
      <c r="AH864" s="14">
        <v>0.15575034041337901</v>
      </c>
      <c r="AI864" s="14">
        <v>0.19594788197697899</v>
      </c>
      <c r="AJ864" s="14">
        <v>0.25333058554803201</v>
      </c>
      <c r="AK864" s="14"/>
      <c r="AL864" s="14">
        <v>0.18450680343581299</v>
      </c>
      <c r="AM864" s="14">
        <v>0.23540682709888899</v>
      </c>
      <c r="AN864" s="14">
        <v>0.13613300152346</v>
      </c>
      <c r="AO864" s="14"/>
      <c r="AP864" s="14">
        <v>0.16728614318864399</v>
      </c>
      <c r="AQ864" s="14">
        <v>0.20136636046987799</v>
      </c>
      <c r="AR864" s="14"/>
      <c r="AS864" s="14">
        <v>0.182845462581012</v>
      </c>
      <c r="AT864" s="14">
        <v>0.18122898667808399</v>
      </c>
      <c r="AU864" s="14"/>
      <c r="AV864" s="14">
        <v>0.219311073684061</v>
      </c>
      <c r="AW864" s="14">
        <v>0.17299537742927301</v>
      </c>
      <c r="AX864" s="14"/>
      <c r="AY864" s="14">
        <v>0.176191049768713</v>
      </c>
      <c r="AZ864" s="14">
        <v>0.17918208470592101</v>
      </c>
      <c r="BA864" s="14"/>
      <c r="BB864" s="14">
        <v>0.18054804381887599</v>
      </c>
      <c r="BC864" s="14">
        <v>0.187515849576354</v>
      </c>
    </row>
    <row r="865" spans="2:55" x14ac:dyDescent="0.35">
      <c r="B865" t="s">
        <v>395</v>
      </c>
      <c r="C865" s="14">
        <v>0.22022681046349801</v>
      </c>
      <c r="D865" s="14">
        <v>0.17601248553454299</v>
      </c>
      <c r="E865" s="14">
        <v>0.26204520755481397</v>
      </c>
      <c r="F865" s="14"/>
      <c r="G865" s="14">
        <v>0.16382529219360201</v>
      </c>
      <c r="H865" s="14">
        <v>0.21137515159540801</v>
      </c>
      <c r="I865" s="14">
        <v>0.232579114119606</v>
      </c>
      <c r="J865" s="14">
        <v>0.31418829937930598</v>
      </c>
      <c r="K865" s="14">
        <v>0.21761717630253199</v>
      </c>
      <c r="L865" s="14">
        <v>0.18007011363536099</v>
      </c>
      <c r="M865" s="14"/>
      <c r="N865" s="14">
        <v>0.19346511971590999</v>
      </c>
      <c r="O865" s="14">
        <v>0.23513564771856499</v>
      </c>
      <c r="P865" s="14">
        <v>0.222353512606489</v>
      </c>
      <c r="Q865" s="14">
        <v>0.225545261927103</v>
      </c>
      <c r="R865" s="14"/>
      <c r="S865" s="14">
        <v>0.226612337504109</v>
      </c>
      <c r="T865" s="14">
        <v>0.21185935787218199</v>
      </c>
      <c r="U865" s="14">
        <v>0.27495590149481097</v>
      </c>
      <c r="V865" s="14">
        <v>0.204413265184406</v>
      </c>
      <c r="W865" s="14">
        <v>0.160225703944891</v>
      </c>
      <c r="X865" s="14">
        <v>0.22620328785250199</v>
      </c>
      <c r="Y865" s="14">
        <v>0.20117441228486199</v>
      </c>
      <c r="Z865" s="14">
        <v>0.36736015820039902</v>
      </c>
      <c r="AA865" s="14">
        <v>0.248834965741872</v>
      </c>
      <c r="AB865" s="14">
        <v>0.17509820898501999</v>
      </c>
      <c r="AC865" s="14">
        <v>0.14977041337876701</v>
      </c>
      <c r="AD865" s="14">
        <v>0.251497784211967</v>
      </c>
      <c r="AE865" s="14"/>
      <c r="AF865" s="14">
        <v>0.22752214270142701</v>
      </c>
      <c r="AG865" s="14">
        <v>0.228483432938235</v>
      </c>
      <c r="AH865" s="14">
        <v>0.181076951502182</v>
      </c>
      <c r="AI865" s="14">
        <v>0.21042603708399901</v>
      </c>
      <c r="AJ865" s="14">
        <v>0.246173973752248</v>
      </c>
      <c r="AK865" s="14"/>
      <c r="AL865" s="14">
        <v>0.23650973993087199</v>
      </c>
      <c r="AM865" s="14">
        <v>0.11024703246426</v>
      </c>
      <c r="AN865" s="14">
        <v>0.18091824954992</v>
      </c>
      <c r="AO865" s="14"/>
      <c r="AP865" s="14">
        <v>0.22035010046485101</v>
      </c>
      <c r="AQ865" s="14">
        <v>0.22458526639662801</v>
      </c>
      <c r="AR865" s="14"/>
      <c r="AS865" s="14">
        <v>0.194914254847249</v>
      </c>
      <c r="AT865" s="14">
        <v>0.26165355442891902</v>
      </c>
      <c r="AU865" s="14"/>
      <c r="AV865" s="14">
        <v>0.20431310950579701</v>
      </c>
      <c r="AW865" s="14">
        <v>0.22764233943421799</v>
      </c>
      <c r="AX865" s="14"/>
      <c r="AY865" s="14">
        <v>0.218141269767158</v>
      </c>
      <c r="AZ865" s="14">
        <v>0.26268278958135999</v>
      </c>
      <c r="BA865" s="14"/>
      <c r="BB865" s="14">
        <v>0.211641941195266</v>
      </c>
      <c r="BC865" s="14">
        <v>0.188565072930866</v>
      </c>
    </row>
    <row r="866" spans="2:55" x14ac:dyDescent="0.35">
      <c r="B866" t="s">
        <v>396</v>
      </c>
      <c r="C866" s="14">
        <v>8.1186342414483303E-2</v>
      </c>
      <c r="D866" s="14">
        <v>7.2962085194837295E-2</v>
      </c>
      <c r="E866" s="14">
        <v>8.9456047783567E-2</v>
      </c>
      <c r="F866" s="14"/>
      <c r="G866" s="14">
        <v>6.7760781343128407E-2</v>
      </c>
      <c r="H866" s="14">
        <v>8.3599879101720495E-2</v>
      </c>
      <c r="I866" s="14">
        <v>6.0598199510975399E-2</v>
      </c>
      <c r="J866" s="14">
        <v>9.6386859770317898E-2</v>
      </c>
      <c r="K866" s="14">
        <v>0.10415909269528301</v>
      </c>
      <c r="L866" s="14">
        <v>7.7066393193657601E-2</v>
      </c>
      <c r="M866" s="14"/>
      <c r="N866" s="14">
        <v>9.3952520366683695E-2</v>
      </c>
      <c r="O866" s="14">
        <v>9.0533651518865901E-2</v>
      </c>
      <c r="P866" s="14">
        <v>5.9259005990407801E-2</v>
      </c>
      <c r="Q866" s="14">
        <v>7.75997634472117E-2</v>
      </c>
      <c r="R866" s="14"/>
      <c r="S866" s="14">
        <v>7.0466722065844895E-2</v>
      </c>
      <c r="T866" s="14">
        <v>8.4639478090122899E-2</v>
      </c>
      <c r="U866" s="14">
        <v>9.8737475530608798E-2</v>
      </c>
      <c r="V866" s="14">
        <v>8.8843884988618796E-2</v>
      </c>
      <c r="W866" s="14">
        <v>0.11377512812955499</v>
      </c>
      <c r="X866" s="14">
        <v>7.5619153763985397E-2</v>
      </c>
      <c r="Y866" s="14">
        <v>7.9805643270754595E-2</v>
      </c>
      <c r="Z866" s="14">
        <v>6.9930078275100394E-2</v>
      </c>
      <c r="AA866" s="14">
        <v>8.5870917901338106E-2</v>
      </c>
      <c r="AB866" s="14">
        <v>6.8882144159414793E-2</v>
      </c>
      <c r="AC866" s="14">
        <v>6.4964467480629007E-2</v>
      </c>
      <c r="AD866" s="14">
        <v>5.2959912879609099E-2</v>
      </c>
      <c r="AE866" s="14"/>
      <c r="AF866" s="14">
        <v>8.2918427215823307E-2</v>
      </c>
      <c r="AG866" s="14">
        <v>6.60143501154693E-2</v>
      </c>
      <c r="AH866" s="14">
        <v>9.7913625287094602E-2</v>
      </c>
      <c r="AI866" s="14">
        <v>8.0759927381759203E-2</v>
      </c>
      <c r="AJ866" s="14">
        <v>0.122822354138398</v>
      </c>
      <c r="AK866" s="14"/>
      <c r="AL866" s="14">
        <v>7.7826082797586196E-2</v>
      </c>
      <c r="AM866" s="14">
        <v>7.9049189510511195E-2</v>
      </c>
      <c r="AN866" s="14">
        <v>0.13323920537967099</v>
      </c>
      <c r="AO866" s="14"/>
      <c r="AP866" s="14">
        <v>8.8555902461877903E-2</v>
      </c>
      <c r="AQ866" s="14">
        <v>7.4396503279578002E-2</v>
      </c>
      <c r="AR866" s="14"/>
      <c r="AS866" s="14">
        <v>8.0090393833364998E-2</v>
      </c>
      <c r="AT866" s="14">
        <v>8.8704440251942296E-2</v>
      </c>
      <c r="AU866" s="14"/>
      <c r="AV866" s="14">
        <v>7.6896747836837295E-2</v>
      </c>
      <c r="AW866" s="14">
        <v>8.3714738300250197E-2</v>
      </c>
      <c r="AX866" s="14"/>
      <c r="AY866" s="14">
        <v>8.3708628462765305E-2</v>
      </c>
      <c r="AZ866" s="14">
        <v>0.106885267912788</v>
      </c>
      <c r="BA866" s="14"/>
      <c r="BB866" s="14">
        <v>7.0180720924830298E-2</v>
      </c>
      <c r="BC866" s="14">
        <v>9.4874709164702101E-2</v>
      </c>
    </row>
    <row r="867" spans="2:55" x14ac:dyDescent="0.35">
      <c r="B867" t="s">
        <v>397</v>
      </c>
      <c r="C867" s="14">
        <v>0.13507093753202101</v>
      </c>
      <c r="D867" s="14">
        <v>0.151347808262634</v>
      </c>
      <c r="E867" s="14">
        <v>0.119574543796271</v>
      </c>
      <c r="F867" s="14"/>
      <c r="G867" s="14">
        <v>8.0586856825681105E-2</v>
      </c>
      <c r="H867" s="14">
        <v>8.1779705629045796E-2</v>
      </c>
      <c r="I867" s="14">
        <v>0.10764571364311901</v>
      </c>
      <c r="J867" s="14">
        <v>0.10387412720644799</v>
      </c>
      <c r="K867" s="14">
        <v>0.15576646450963499</v>
      </c>
      <c r="L867" s="14">
        <v>0.24855981377237299</v>
      </c>
      <c r="M867" s="14"/>
      <c r="N867" s="14">
        <v>0.123955078355636</v>
      </c>
      <c r="O867" s="14">
        <v>0.14160306537220099</v>
      </c>
      <c r="P867" s="14">
        <v>0.148046054082557</v>
      </c>
      <c r="Q867" s="14">
        <v>0.12995143635340001</v>
      </c>
      <c r="R867" s="14"/>
      <c r="S867" s="14">
        <v>7.8200501466335004E-2</v>
      </c>
      <c r="T867" s="14">
        <v>0.16861065700443401</v>
      </c>
      <c r="U867" s="14">
        <v>0.118082361521712</v>
      </c>
      <c r="V867" s="14">
        <v>0.17112917981747999</v>
      </c>
      <c r="W867" s="14">
        <v>0.14007236662254699</v>
      </c>
      <c r="X867" s="14">
        <v>8.0452841706993197E-2</v>
      </c>
      <c r="Y867" s="14">
        <v>0.15947961516461501</v>
      </c>
      <c r="Z867" s="14">
        <v>9.9871347755249598E-2</v>
      </c>
      <c r="AA867" s="14">
        <v>0.126584954448864</v>
      </c>
      <c r="AB867" s="14">
        <v>0.18418514322191801</v>
      </c>
      <c r="AC867" s="14">
        <v>0.17904017824103099</v>
      </c>
      <c r="AD867" s="14">
        <v>0.13682194698059699</v>
      </c>
      <c r="AE867" s="14"/>
      <c r="AF867" s="14">
        <v>0.150676792268224</v>
      </c>
      <c r="AG867" s="14">
        <v>7.9587742310144899E-2</v>
      </c>
      <c r="AH867" s="14">
        <v>0.175266282656765</v>
      </c>
      <c r="AI867" s="14">
        <v>0.14997947108415299</v>
      </c>
      <c r="AJ867" s="14">
        <v>8.4176148783894497E-2</v>
      </c>
      <c r="AK867" s="14"/>
      <c r="AL867" s="14">
        <v>0.13328021303151999</v>
      </c>
      <c r="AM867" s="14">
        <v>3.8435881743997501E-2</v>
      </c>
      <c r="AN867" s="14">
        <v>0.33178427593238202</v>
      </c>
      <c r="AO867" s="14"/>
      <c r="AP867" s="14">
        <v>0.17823408733559601</v>
      </c>
      <c r="AQ867" s="14">
        <v>9.8663784482106595E-2</v>
      </c>
      <c r="AR867" s="14"/>
      <c r="AS867" s="14">
        <v>0.13817473806656</v>
      </c>
      <c r="AT867" s="14">
        <v>0.13219905019977499</v>
      </c>
      <c r="AU867" s="14"/>
      <c r="AV867" s="14">
        <v>5.93606227739161E-2</v>
      </c>
      <c r="AW867" s="14">
        <v>0.15911394845722299</v>
      </c>
      <c r="AX867" s="14"/>
      <c r="AY867" s="14">
        <v>0.12900573696623399</v>
      </c>
      <c r="AZ867" s="14">
        <v>0.10808852091368799</v>
      </c>
      <c r="BA867" s="14"/>
      <c r="BB867" s="14">
        <v>0.136835780472187</v>
      </c>
      <c r="BC867" s="14">
        <v>0.113294309163644</v>
      </c>
    </row>
    <row r="868" spans="2:55" x14ac:dyDescent="0.35">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c r="AD868" s="14"/>
      <c r="AE868" s="14"/>
      <c r="AF868" s="14"/>
      <c r="AG868" s="14"/>
      <c r="AH868" s="14"/>
      <c r="AI868" s="14"/>
      <c r="AJ868" s="14"/>
      <c r="AK868" s="14"/>
      <c r="AL868" s="14"/>
      <c r="AM868" s="14"/>
      <c r="AN868" s="14"/>
      <c r="AO868" s="14"/>
      <c r="AP868" s="14"/>
      <c r="AQ868" s="14"/>
      <c r="AR868" s="14"/>
      <c r="AS868" s="14"/>
      <c r="AT868" s="14"/>
      <c r="AU868" s="14"/>
      <c r="AV868" s="14"/>
      <c r="AW868" s="14"/>
      <c r="AX868" s="14"/>
      <c r="AY868" s="14"/>
      <c r="AZ868" s="14"/>
      <c r="BA868" s="14"/>
      <c r="BB868" s="14"/>
      <c r="BC868" s="14"/>
    </row>
    <row r="869" spans="2:55" x14ac:dyDescent="0.35">
      <c r="B869" s="6" t="s">
        <v>400</v>
      </c>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c r="AD869" s="14"/>
      <c r="AE869" s="14"/>
      <c r="AF869" s="14"/>
      <c r="AG869" s="14"/>
      <c r="AH869" s="14"/>
      <c r="AI869" s="14"/>
      <c r="AJ869" s="14"/>
      <c r="AK869" s="14"/>
      <c r="AL869" s="14"/>
      <c r="AM869" s="14"/>
      <c r="AN869" s="14"/>
      <c r="AO869" s="14"/>
      <c r="AP869" s="14"/>
      <c r="AQ869" s="14"/>
      <c r="AR869" s="14"/>
      <c r="AS869" s="14"/>
      <c r="AT869" s="14"/>
      <c r="AU869" s="14"/>
      <c r="AV869" s="14"/>
      <c r="AW869" s="14"/>
      <c r="AX869" s="14"/>
      <c r="AY869" s="14"/>
      <c r="AZ869" s="14"/>
      <c r="BA869" s="14"/>
      <c r="BB869" s="14"/>
      <c r="BC869" s="14"/>
    </row>
    <row r="870" spans="2:55" x14ac:dyDescent="0.35">
      <c r="B870" s="21" t="s">
        <v>82</v>
      </c>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c r="AD870" s="14"/>
      <c r="AE870" s="14"/>
      <c r="AF870" s="14"/>
      <c r="AG870" s="14"/>
      <c r="AH870" s="14"/>
      <c r="AI870" s="14"/>
      <c r="AJ870" s="14"/>
      <c r="AK870" s="14"/>
      <c r="AL870" s="14"/>
      <c r="AM870" s="14"/>
      <c r="AN870" s="14"/>
      <c r="AO870" s="14"/>
      <c r="AP870" s="14"/>
      <c r="AQ870" s="14"/>
      <c r="AR870" s="14"/>
      <c r="AS870" s="14"/>
      <c r="AT870" s="14"/>
      <c r="AU870" s="14"/>
      <c r="AV870" s="14"/>
      <c r="AW870" s="14"/>
      <c r="AX870" s="14"/>
      <c r="AY870" s="14"/>
      <c r="AZ870" s="14"/>
      <c r="BA870" s="14"/>
      <c r="BB870" s="14"/>
      <c r="BC870" s="14"/>
    </row>
    <row r="871" spans="2:55" x14ac:dyDescent="0.35">
      <c r="B871" t="s">
        <v>392</v>
      </c>
      <c r="C871" s="14">
        <v>0.15821572790344701</v>
      </c>
      <c r="D871" s="14">
        <v>0.18077525980203901</v>
      </c>
      <c r="E871" s="14">
        <v>0.13563541074453001</v>
      </c>
      <c r="F871" s="14"/>
      <c r="G871" s="14">
        <v>0.15723525531510699</v>
      </c>
      <c r="H871" s="14">
        <v>0.13831391404614199</v>
      </c>
      <c r="I871" s="14">
        <v>0.12943507748996599</v>
      </c>
      <c r="J871" s="14">
        <v>0.153699346141491</v>
      </c>
      <c r="K871" s="14">
        <v>0.18546175243160701</v>
      </c>
      <c r="L871" s="14">
        <v>0.183962114139262</v>
      </c>
      <c r="M871" s="14"/>
      <c r="N871" s="14">
        <v>0.144142880777378</v>
      </c>
      <c r="O871" s="14">
        <v>0.13928404093278399</v>
      </c>
      <c r="P871" s="14">
        <v>0.16093223806877099</v>
      </c>
      <c r="Q871" s="14">
        <v>0.19196323027651299</v>
      </c>
      <c r="R871" s="14"/>
      <c r="S871" s="14">
        <v>0.120880080097724</v>
      </c>
      <c r="T871" s="14">
        <v>0.18844150162307</v>
      </c>
      <c r="U871" s="14">
        <v>0.14931187343073599</v>
      </c>
      <c r="V871" s="14">
        <v>0.13727978115063899</v>
      </c>
      <c r="W871" s="14">
        <v>0.172583799177256</v>
      </c>
      <c r="X871" s="14">
        <v>0.163146144477125</v>
      </c>
      <c r="Y871" s="14">
        <v>0.17398626077763801</v>
      </c>
      <c r="Z871" s="14">
        <v>0.174253575176535</v>
      </c>
      <c r="AA871" s="14">
        <v>0.15607806320815301</v>
      </c>
      <c r="AB871" s="14">
        <v>0.190866906002959</v>
      </c>
      <c r="AC871" s="14">
        <v>0.10469663751478001</v>
      </c>
      <c r="AD871" s="14">
        <v>0.175344975852151</v>
      </c>
      <c r="AE871" s="14"/>
      <c r="AF871" s="14">
        <v>0.15697833274491901</v>
      </c>
      <c r="AG871" s="14">
        <v>0.155837271332844</v>
      </c>
      <c r="AH871" s="14">
        <v>0.14830680447292899</v>
      </c>
      <c r="AI871" s="14">
        <v>0.20138143978597201</v>
      </c>
      <c r="AJ871" s="14">
        <v>0.125352690840315</v>
      </c>
      <c r="AK871" s="14"/>
      <c r="AL871" s="14">
        <v>0.15426032996987599</v>
      </c>
      <c r="AM871" s="14">
        <v>0.19261836167776999</v>
      </c>
      <c r="AN871" s="14">
        <v>0.154163376954427</v>
      </c>
      <c r="AO871" s="14"/>
      <c r="AP871" s="14">
        <v>0.14588450192552899</v>
      </c>
      <c r="AQ871" s="14">
        <v>0.16917905776639999</v>
      </c>
      <c r="AR871" s="14"/>
      <c r="AS871" s="14">
        <v>0.17108261894735599</v>
      </c>
      <c r="AT871" s="14">
        <v>0.14413153537278101</v>
      </c>
      <c r="AU871" s="14"/>
      <c r="AV871" s="14">
        <v>0.13957854720687901</v>
      </c>
      <c r="AW871" s="14">
        <v>0.162576244327402</v>
      </c>
      <c r="AX871" s="14"/>
      <c r="AY871" s="14">
        <v>0.15468130153797899</v>
      </c>
      <c r="AZ871" s="14">
        <v>0.21012321886701399</v>
      </c>
      <c r="BA871" s="14"/>
      <c r="BB871" s="14">
        <v>0.16393863441721901</v>
      </c>
      <c r="BC871" s="14">
        <v>0.20501520297846501</v>
      </c>
    </row>
    <row r="872" spans="2:55" x14ac:dyDescent="0.35">
      <c r="B872" t="s">
        <v>393</v>
      </c>
      <c r="C872" s="14">
        <v>0.215439492886736</v>
      </c>
      <c r="D872" s="14">
        <v>0.20308324399216399</v>
      </c>
      <c r="E872" s="14">
        <v>0.227152444803399</v>
      </c>
      <c r="F872" s="14"/>
      <c r="G872" s="14">
        <v>0.17049662934410101</v>
      </c>
      <c r="H872" s="14">
        <v>0.26516949355839697</v>
      </c>
      <c r="I872" s="14">
        <v>0.26233116751665497</v>
      </c>
      <c r="J872" s="14">
        <v>0.19367005456023201</v>
      </c>
      <c r="K872" s="14">
        <v>0.22619227250385099</v>
      </c>
      <c r="L872" s="14">
        <v>0.176832689753775</v>
      </c>
      <c r="M872" s="14"/>
      <c r="N872" s="14">
        <v>0.23717886550417699</v>
      </c>
      <c r="O872" s="14">
        <v>0.226465532002355</v>
      </c>
      <c r="P872" s="14">
        <v>0.221073948596644</v>
      </c>
      <c r="Q872" s="14">
        <v>0.177268977497129</v>
      </c>
      <c r="R872" s="14"/>
      <c r="S872" s="14">
        <v>0.22727882296570801</v>
      </c>
      <c r="T872" s="14">
        <v>0.173567814327308</v>
      </c>
      <c r="U872" s="14">
        <v>0.21446956278920401</v>
      </c>
      <c r="V872" s="14">
        <v>0.21945717046941601</v>
      </c>
      <c r="W872" s="14">
        <v>0.21121606837380399</v>
      </c>
      <c r="X872" s="14">
        <v>0.24779483579588801</v>
      </c>
      <c r="Y872" s="14">
        <v>0.19705571090881999</v>
      </c>
      <c r="Z872" s="14">
        <v>0.14480948212449901</v>
      </c>
      <c r="AA872" s="14">
        <v>0.21470679843946899</v>
      </c>
      <c r="AB872" s="14">
        <v>0.21136728041053601</v>
      </c>
      <c r="AC872" s="14">
        <v>0.27950648201638001</v>
      </c>
      <c r="AD872" s="14">
        <v>0.295904060478554</v>
      </c>
      <c r="AE872" s="14"/>
      <c r="AF872" s="14">
        <v>0.229199437760988</v>
      </c>
      <c r="AG872" s="14">
        <v>0.232555260247651</v>
      </c>
      <c r="AH872" s="14">
        <v>0.19215460337953</v>
      </c>
      <c r="AI872" s="14">
        <v>0.22153634206561101</v>
      </c>
      <c r="AJ872" s="14">
        <v>0.23900824572292201</v>
      </c>
      <c r="AK872" s="14"/>
      <c r="AL872" s="14">
        <v>0.21535324633603101</v>
      </c>
      <c r="AM872" s="14">
        <v>0.27456504120669301</v>
      </c>
      <c r="AN872" s="14">
        <v>0.112059948941446</v>
      </c>
      <c r="AO872" s="14"/>
      <c r="AP872" s="14">
        <v>0.184407252698159</v>
      </c>
      <c r="AQ872" s="14">
        <v>0.238358020797204</v>
      </c>
      <c r="AR872" s="14"/>
      <c r="AS872" s="14">
        <v>0.20875145469554399</v>
      </c>
      <c r="AT872" s="14">
        <v>0.21941439356701201</v>
      </c>
      <c r="AU872" s="14"/>
      <c r="AV872" s="14">
        <v>0.25474718925424</v>
      </c>
      <c r="AW872" s="14">
        <v>0.20446333622017401</v>
      </c>
      <c r="AX872" s="14"/>
      <c r="AY872" s="14">
        <v>0.217275580407082</v>
      </c>
      <c r="AZ872" s="14">
        <v>0.177075081401838</v>
      </c>
      <c r="BA872" s="14"/>
      <c r="BB872" s="14">
        <v>0.225517921377896</v>
      </c>
      <c r="BC872" s="14">
        <v>0.20341686161344699</v>
      </c>
    </row>
    <row r="873" spans="2:55" x14ac:dyDescent="0.35">
      <c r="B873" t="s">
        <v>394</v>
      </c>
      <c r="C873" s="14">
        <v>0.18129226827272199</v>
      </c>
      <c r="D873" s="14">
        <v>0.19660462941173801</v>
      </c>
      <c r="E873" s="14">
        <v>0.166873726842061</v>
      </c>
      <c r="F873" s="14"/>
      <c r="G873" s="14">
        <v>0.290816785794552</v>
      </c>
      <c r="H873" s="14">
        <v>0.22824404275273799</v>
      </c>
      <c r="I873" s="14">
        <v>0.21501289263430601</v>
      </c>
      <c r="J873" s="14">
        <v>0.15403102867965501</v>
      </c>
      <c r="K873" s="14">
        <v>0.128090384235822</v>
      </c>
      <c r="L873" s="14">
        <v>0.100803896550046</v>
      </c>
      <c r="M873" s="14"/>
      <c r="N873" s="14">
        <v>0.17330602378912299</v>
      </c>
      <c r="O873" s="14">
        <v>0.182869266753937</v>
      </c>
      <c r="P873" s="14">
        <v>0.18781837922761599</v>
      </c>
      <c r="Q873" s="14">
        <v>0.183980913560886</v>
      </c>
      <c r="R873" s="14"/>
      <c r="S873" s="14">
        <v>0.252223425359767</v>
      </c>
      <c r="T873" s="14">
        <v>0.14614353828121601</v>
      </c>
      <c r="U873" s="14">
        <v>0.16887630395719</v>
      </c>
      <c r="V873" s="14">
        <v>0.165745007465083</v>
      </c>
      <c r="W873" s="14">
        <v>0.20084931327469199</v>
      </c>
      <c r="X873" s="14">
        <v>0.177278795197685</v>
      </c>
      <c r="Y873" s="14">
        <v>0.15858071478758901</v>
      </c>
      <c r="Z873" s="14">
        <v>0.14672587049537</v>
      </c>
      <c r="AA873" s="14">
        <v>0.196652106095315</v>
      </c>
      <c r="AB873" s="14">
        <v>0.16673809495066899</v>
      </c>
      <c r="AC873" s="14">
        <v>0.17488621685332201</v>
      </c>
      <c r="AD873" s="14">
        <v>0.153770021356987</v>
      </c>
      <c r="AE873" s="14"/>
      <c r="AF873" s="14">
        <v>0.13053688007816699</v>
      </c>
      <c r="AG873" s="14">
        <v>0.214122944120403</v>
      </c>
      <c r="AH873" s="14">
        <v>0.20283448235100801</v>
      </c>
      <c r="AI873" s="14">
        <v>0.149626649226796</v>
      </c>
      <c r="AJ873" s="14">
        <v>0.237631653883045</v>
      </c>
      <c r="AK873" s="14"/>
      <c r="AL873" s="14">
        <v>0.18403175889078899</v>
      </c>
      <c r="AM873" s="14">
        <v>0.239982401797319</v>
      </c>
      <c r="AN873" s="14">
        <v>3.80904437842218E-2</v>
      </c>
      <c r="AO873" s="14"/>
      <c r="AP873" s="14">
        <v>0.16341392943306299</v>
      </c>
      <c r="AQ873" s="14">
        <v>0.19347150390166601</v>
      </c>
      <c r="AR873" s="14"/>
      <c r="AS873" s="14">
        <v>0.190865466611123</v>
      </c>
      <c r="AT873" s="14">
        <v>0.1637276848709</v>
      </c>
      <c r="AU873" s="14"/>
      <c r="AV873" s="14">
        <v>0.211225682381396</v>
      </c>
      <c r="AW873" s="14">
        <v>0.16877280624997501</v>
      </c>
      <c r="AX873" s="14"/>
      <c r="AY873" s="14">
        <v>0.18724911448054099</v>
      </c>
      <c r="AZ873" s="14">
        <v>0.16069604963213499</v>
      </c>
      <c r="BA873" s="14"/>
      <c r="BB873" s="14">
        <v>0.177740225344129</v>
      </c>
      <c r="BC873" s="14">
        <v>0.15393747881907899</v>
      </c>
    </row>
    <row r="874" spans="2:55" x14ac:dyDescent="0.35">
      <c r="B874" t="s">
        <v>395</v>
      </c>
      <c r="C874" s="14">
        <v>0.19296879342277401</v>
      </c>
      <c r="D874" s="14">
        <v>0.178127731924765</v>
      </c>
      <c r="E874" s="14">
        <v>0.20708934723990799</v>
      </c>
      <c r="F874" s="14"/>
      <c r="G874" s="14">
        <v>0.22455315799139899</v>
      </c>
      <c r="H874" s="14">
        <v>0.19841508927322901</v>
      </c>
      <c r="I874" s="14">
        <v>0.19313812133119701</v>
      </c>
      <c r="J874" s="14">
        <v>0.22540519878939499</v>
      </c>
      <c r="K874" s="14">
        <v>0.156489394863813</v>
      </c>
      <c r="L874" s="14">
        <v>0.16555287600469901</v>
      </c>
      <c r="M874" s="14"/>
      <c r="N874" s="14">
        <v>0.19678635034427</v>
      </c>
      <c r="O874" s="14">
        <v>0.18953953775068699</v>
      </c>
      <c r="P874" s="14">
        <v>0.18261240130258899</v>
      </c>
      <c r="Q874" s="14">
        <v>0.195095965985284</v>
      </c>
      <c r="R874" s="14"/>
      <c r="S874" s="14">
        <v>0.21055805441997699</v>
      </c>
      <c r="T874" s="14">
        <v>0.20211545100241199</v>
      </c>
      <c r="U874" s="14">
        <v>0.17044502258765501</v>
      </c>
      <c r="V874" s="14">
        <v>0.177237885253796</v>
      </c>
      <c r="W874" s="14">
        <v>0.158869066472827</v>
      </c>
      <c r="X874" s="14">
        <v>0.22043226569074101</v>
      </c>
      <c r="Y874" s="14">
        <v>0.157862917763189</v>
      </c>
      <c r="Z874" s="14">
        <v>0.308165890505743</v>
      </c>
      <c r="AA874" s="14">
        <v>0.18625932371770601</v>
      </c>
      <c r="AB874" s="14">
        <v>0.21523565028089101</v>
      </c>
      <c r="AC874" s="14">
        <v>0.13103120017821601</v>
      </c>
      <c r="AD874" s="14">
        <v>0.17651380760789601</v>
      </c>
      <c r="AE874" s="14"/>
      <c r="AF874" s="14">
        <v>0.192517449637124</v>
      </c>
      <c r="AG874" s="14">
        <v>0.20403447849467601</v>
      </c>
      <c r="AH874" s="14">
        <v>0.17641011324408401</v>
      </c>
      <c r="AI874" s="14">
        <v>0.177439544713416</v>
      </c>
      <c r="AJ874" s="14">
        <v>0.15021885265446799</v>
      </c>
      <c r="AK874" s="14"/>
      <c r="AL874" s="14">
        <v>0.195214455828433</v>
      </c>
      <c r="AM874" s="14">
        <v>0.167374694259951</v>
      </c>
      <c r="AN874" s="14">
        <v>0.20599601801105299</v>
      </c>
      <c r="AO874" s="14"/>
      <c r="AP874" s="14">
        <v>0.19887786414101299</v>
      </c>
      <c r="AQ874" s="14">
        <v>0.19304855359765899</v>
      </c>
      <c r="AR874" s="14"/>
      <c r="AS874" s="14">
        <v>0.177141663718894</v>
      </c>
      <c r="AT874" s="14">
        <v>0.21236414932175801</v>
      </c>
      <c r="AU874" s="14"/>
      <c r="AV874" s="14">
        <v>0.218180793518962</v>
      </c>
      <c r="AW874" s="14">
        <v>0.18689572097220999</v>
      </c>
      <c r="AX874" s="14"/>
      <c r="AY874" s="14">
        <v>0.185819883170114</v>
      </c>
      <c r="AZ874" s="14">
        <v>0.20705854047891301</v>
      </c>
      <c r="BA874" s="14"/>
      <c r="BB874" s="14">
        <v>0.17910381484570301</v>
      </c>
      <c r="BC874" s="14">
        <v>0.210382366878267</v>
      </c>
    </row>
    <row r="875" spans="2:55" x14ac:dyDescent="0.35">
      <c r="B875" t="s">
        <v>396</v>
      </c>
      <c r="C875" s="14">
        <v>7.0011094717394501E-2</v>
      </c>
      <c r="D875" s="14">
        <v>5.4647288520033498E-2</v>
      </c>
      <c r="E875" s="14">
        <v>8.5219486213136297E-2</v>
      </c>
      <c r="F875" s="14"/>
      <c r="G875" s="14">
        <v>4.6060746383247898E-2</v>
      </c>
      <c r="H875" s="14">
        <v>9.1533192900027302E-2</v>
      </c>
      <c r="I875" s="14">
        <v>6.5421801007157401E-2</v>
      </c>
      <c r="J875" s="14">
        <v>7.4636803708978502E-2</v>
      </c>
      <c r="K875" s="14">
        <v>6.9340516811907907E-2</v>
      </c>
      <c r="L875" s="14">
        <v>6.8666072526312794E-2</v>
      </c>
      <c r="M875" s="14"/>
      <c r="N875" s="14">
        <v>8.6980944706027297E-2</v>
      </c>
      <c r="O875" s="14">
        <v>7.5055975686749599E-2</v>
      </c>
      <c r="P875" s="14">
        <v>6.3441654028701597E-2</v>
      </c>
      <c r="Q875" s="14">
        <v>5.27757783604791E-2</v>
      </c>
      <c r="R875" s="14"/>
      <c r="S875" s="14">
        <v>8.1044037626690504E-2</v>
      </c>
      <c r="T875" s="14">
        <v>7.5522763982573002E-2</v>
      </c>
      <c r="U875" s="14">
        <v>7.8308381655678605E-2</v>
      </c>
      <c r="V875" s="14">
        <v>8.90998217422449E-2</v>
      </c>
      <c r="W875" s="14">
        <v>7.1731615368410898E-2</v>
      </c>
      <c r="X875" s="14">
        <v>5.7823501077181497E-2</v>
      </c>
      <c r="Y875" s="14">
        <v>9.7751568297852795E-2</v>
      </c>
      <c r="Z875" s="14">
        <v>9.3579639695169498E-2</v>
      </c>
      <c r="AA875" s="14">
        <v>5.3633637000190901E-2</v>
      </c>
      <c r="AB875" s="14">
        <v>3.7305882744355298E-2</v>
      </c>
      <c r="AC875" s="14">
        <v>5.4654307680800103E-2</v>
      </c>
      <c r="AD875" s="14">
        <v>2.6550048643160701E-2</v>
      </c>
      <c r="AE875" s="14"/>
      <c r="AF875" s="14">
        <v>7.2284178231824897E-2</v>
      </c>
      <c r="AG875" s="14">
        <v>7.0471569009711701E-2</v>
      </c>
      <c r="AH875" s="14">
        <v>8.7395876519745397E-2</v>
      </c>
      <c r="AI875" s="14">
        <v>5.5653282023620902E-2</v>
      </c>
      <c r="AJ875" s="14">
        <v>8.7795764078387503E-2</v>
      </c>
      <c r="AK875" s="14"/>
      <c r="AL875" s="14">
        <v>6.6916103048465098E-2</v>
      </c>
      <c r="AM875" s="14">
        <v>7.0236999255315305E-2</v>
      </c>
      <c r="AN875" s="14">
        <v>0.11407202532414</v>
      </c>
      <c r="AO875" s="14"/>
      <c r="AP875" s="14">
        <v>7.7873743481573193E-2</v>
      </c>
      <c r="AQ875" s="14">
        <v>6.3465097139153007E-2</v>
      </c>
      <c r="AR875" s="14"/>
      <c r="AS875" s="14">
        <v>7.0778671115451205E-2</v>
      </c>
      <c r="AT875" s="14">
        <v>7.2533845127129501E-2</v>
      </c>
      <c r="AU875" s="14"/>
      <c r="AV875" s="14">
        <v>8.5558287412999603E-2</v>
      </c>
      <c r="AW875" s="14">
        <v>6.67823941462415E-2</v>
      </c>
      <c r="AX875" s="14"/>
      <c r="AY875" s="14">
        <v>7.7426634295505795E-2</v>
      </c>
      <c r="AZ875" s="14">
        <v>7.6410399832141401E-2</v>
      </c>
      <c r="BA875" s="14"/>
      <c r="BB875" s="14">
        <v>6.8981713954703303E-2</v>
      </c>
      <c r="BC875" s="14">
        <v>5.6176017197035799E-2</v>
      </c>
    </row>
    <row r="876" spans="2:55" x14ac:dyDescent="0.35">
      <c r="B876" t="s">
        <v>397</v>
      </c>
      <c r="C876" s="14">
        <v>0.18207262279692699</v>
      </c>
      <c r="D876" s="14">
        <v>0.18676184634926099</v>
      </c>
      <c r="E876" s="14">
        <v>0.17802958415696599</v>
      </c>
      <c r="F876" s="14"/>
      <c r="G876" s="14">
        <v>0.11083742517159401</v>
      </c>
      <c r="H876" s="14">
        <v>7.8324267469466705E-2</v>
      </c>
      <c r="I876" s="14">
        <v>0.13466094002071699</v>
      </c>
      <c r="J876" s="14">
        <v>0.198557568120249</v>
      </c>
      <c r="K876" s="14">
        <v>0.234425679152999</v>
      </c>
      <c r="L876" s="14">
        <v>0.30418235102590502</v>
      </c>
      <c r="M876" s="14"/>
      <c r="N876" s="14">
        <v>0.161604934879024</v>
      </c>
      <c r="O876" s="14">
        <v>0.186785646873487</v>
      </c>
      <c r="P876" s="14">
        <v>0.184121378775679</v>
      </c>
      <c r="Q876" s="14">
        <v>0.198915134319708</v>
      </c>
      <c r="R876" s="14"/>
      <c r="S876" s="14">
        <v>0.10801557953013299</v>
      </c>
      <c r="T876" s="14">
        <v>0.21420893078342301</v>
      </c>
      <c r="U876" s="14">
        <v>0.218588855579537</v>
      </c>
      <c r="V876" s="14">
        <v>0.21118033391882199</v>
      </c>
      <c r="W876" s="14">
        <v>0.18475013733300999</v>
      </c>
      <c r="X876" s="14">
        <v>0.133524457761378</v>
      </c>
      <c r="Y876" s="14">
        <v>0.21476282746491199</v>
      </c>
      <c r="Z876" s="14">
        <v>0.13246554200268401</v>
      </c>
      <c r="AA876" s="14">
        <v>0.19267007153916499</v>
      </c>
      <c r="AB876" s="14">
        <v>0.17848618561058999</v>
      </c>
      <c r="AC876" s="14">
        <v>0.25522515575650201</v>
      </c>
      <c r="AD876" s="14">
        <v>0.171917086061251</v>
      </c>
      <c r="AE876" s="14"/>
      <c r="AF876" s="14">
        <v>0.21848372154697701</v>
      </c>
      <c r="AG876" s="14">
        <v>0.12297847679471401</v>
      </c>
      <c r="AH876" s="14">
        <v>0.19289812003270301</v>
      </c>
      <c r="AI876" s="14">
        <v>0.19436274218458399</v>
      </c>
      <c r="AJ876" s="14">
        <v>0.15999279282086301</v>
      </c>
      <c r="AK876" s="14"/>
      <c r="AL876" s="14">
        <v>0.18422410592640601</v>
      </c>
      <c r="AM876" s="14">
        <v>5.5222501802951802E-2</v>
      </c>
      <c r="AN876" s="14">
        <v>0.375618186984713</v>
      </c>
      <c r="AO876" s="14"/>
      <c r="AP876" s="14">
        <v>0.22954270832066301</v>
      </c>
      <c r="AQ876" s="14">
        <v>0.14247776679791799</v>
      </c>
      <c r="AR876" s="14"/>
      <c r="AS876" s="14">
        <v>0.181380124911631</v>
      </c>
      <c r="AT876" s="14">
        <v>0.18782839174041999</v>
      </c>
      <c r="AU876" s="14"/>
      <c r="AV876" s="14">
        <v>9.0709500225524098E-2</v>
      </c>
      <c r="AW876" s="14">
        <v>0.21050949808399799</v>
      </c>
      <c r="AX876" s="14"/>
      <c r="AY876" s="14">
        <v>0.17754748610877799</v>
      </c>
      <c r="AZ876" s="14">
        <v>0.168636709787959</v>
      </c>
      <c r="BA876" s="14"/>
      <c r="BB876" s="14">
        <v>0.18471769006034999</v>
      </c>
      <c r="BC876" s="14">
        <v>0.17107207251370701</v>
      </c>
    </row>
    <row r="877" spans="2:55" x14ac:dyDescent="0.35">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c r="AD877" s="14"/>
      <c r="AE877" s="14"/>
      <c r="AF877" s="14"/>
      <c r="AG877" s="14"/>
      <c r="AH877" s="14"/>
      <c r="AI877" s="14"/>
      <c r="AJ877" s="14"/>
      <c r="AK877" s="14"/>
      <c r="AL877" s="14"/>
      <c r="AM877" s="14"/>
      <c r="AN877" s="14"/>
      <c r="AO877" s="14"/>
      <c r="AP877" s="14"/>
      <c r="AQ877" s="14"/>
      <c r="AR877" s="14"/>
      <c r="AS877" s="14"/>
      <c r="AT877" s="14"/>
      <c r="AU877" s="14"/>
      <c r="AV877" s="14"/>
      <c r="AW877" s="14"/>
      <c r="AX877" s="14"/>
      <c r="AY877" s="14"/>
      <c r="AZ877" s="14"/>
      <c r="BA877" s="14"/>
      <c r="BB877" s="14"/>
      <c r="BC877" s="14"/>
    </row>
    <row r="878" spans="2:55" x14ac:dyDescent="0.35">
      <c r="B878" s="6" t="s">
        <v>401</v>
      </c>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c r="AD878" s="14"/>
      <c r="AE878" s="14"/>
      <c r="AF878" s="14"/>
      <c r="AG878" s="14"/>
      <c r="AH878" s="14"/>
      <c r="AI878" s="14"/>
      <c r="AJ878" s="14"/>
      <c r="AK878" s="14"/>
      <c r="AL878" s="14"/>
      <c r="AM878" s="14"/>
      <c r="AN878" s="14"/>
      <c r="AO878" s="14"/>
      <c r="AP878" s="14"/>
      <c r="AQ878" s="14"/>
      <c r="AR878" s="14"/>
      <c r="AS878" s="14"/>
      <c r="AT878" s="14"/>
      <c r="AU878" s="14"/>
      <c r="AV878" s="14"/>
      <c r="AW878" s="14"/>
      <c r="AX878" s="14"/>
      <c r="AY878" s="14"/>
      <c r="AZ878" s="14"/>
      <c r="BA878" s="14"/>
      <c r="BB878" s="14"/>
      <c r="BC878" s="14"/>
    </row>
    <row r="879" spans="2:55" x14ac:dyDescent="0.35">
      <c r="B879" s="21" t="s">
        <v>82</v>
      </c>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c r="AD879" s="14"/>
      <c r="AE879" s="14"/>
      <c r="AF879" s="14"/>
      <c r="AG879" s="14"/>
      <c r="AH879" s="14"/>
      <c r="AI879" s="14"/>
      <c r="AJ879" s="14"/>
      <c r="AK879" s="14"/>
      <c r="AL879" s="14"/>
      <c r="AM879" s="14"/>
      <c r="AN879" s="14"/>
      <c r="AO879" s="14"/>
      <c r="AP879" s="14"/>
      <c r="AQ879" s="14"/>
      <c r="AR879" s="14"/>
      <c r="AS879" s="14"/>
      <c r="AT879" s="14"/>
      <c r="AU879" s="14"/>
      <c r="AV879" s="14"/>
      <c r="AW879" s="14"/>
      <c r="AX879" s="14"/>
      <c r="AY879" s="14"/>
      <c r="AZ879" s="14"/>
      <c r="BA879" s="14"/>
      <c r="BB879" s="14"/>
      <c r="BC879" s="14"/>
    </row>
    <row r="880" spans="2:55" x14ac:dyDescent="0.35">
      <c r="B880" t="s">
        <v>392</v>
      </c>
      <c r="C880" s="14">
        <v>0.34345377524207099</v>
      </c>
      <c r="D880" s="14">
        <v>0.37410527096874202</v>
      </c>
      <c r="E880" s="14">
        <v>0.314534244752398</v>
      </c>
      <c r="F880" s="14"/>
      <c r="G880" s="14">
        <v>0.28527034943051399</v>
      </c>
      <c r="H880" s="14">
        <v>0.27481770876393002</v>
      </c>
      <c r="I880" s="14">
        <v>0.28236928879748102</v>
      </c>
      <c r="J880" s="14">
        <v>0.33720431549518098</v>
      </c>
      <c r="K880" s="14">
        <v>0.35684881759918502</v>
      </c>
      <c r="L880" s="14">
        <v>0.48393400485975102</v>
      </c>
      <c r="M880" s="14"/>
      <c r="N880" s="14">
        <v>0.35180958653900102</v>
      </c>
      <c r="O880" s="14">
        <v>0.29388067357467101</v>
      </c>
      <c r="P880" s="14">
        <v>0.35956431013522999</v>
      </c>
      <c r="Q880" s="14">
        <v>0.36857000370520498</v>
      </c>
      <c r="R880" s="14"/>
      <c r="S880" s="14">
        <v>0.28963077610954102</v>
      </c>
      <c r="T880" s="14">
        <v>0.35171741362736297</v>
      </c>
      <c r="U880" s="14">
        <v>0.35442633562808901</v>
      </c>
      <c r="V880" s="14">
        <v>0.332252991880993</v>
      </c>
      <c r="W880" s="14">
        <v>0.414618202146736</v>
      </c>
      <c r="X880" s="14">
        <v>0.334996039082395</v>
      </c>
      <c r="Y880" s="14">
        <v>0.40676618119085001</v>
      </c>
      <c r="Z880" s="14">
        <v>0.379900895734612</v>
      </c>
      <c r="AA880" s="14">
        <v>0.30231700962631602</v>
      </c>
      <c r="AB880" s="14">
        <v>0.38847425372564098</v>
      </c>
      <c r="AC880" s="14">
        <v>0.23240728345463699</v>
      </c>
      <c r="AD880" s="14">
        <v>0.40607481835131098</v>
      </c>
      <c r="AE880" s="14"/>
      <c r="AF880" s="14">
        <v>0.37120291494840402</v>
      </c>
      <c r="AG880" s="14">
        <v>0.339430261101547</v>
      </c>
      <c r="AH880" s="14">
        <v>0.33254628262327002</v>
      </c>
      <c r="AI880" s="14">
        <v>0.37615280951381302</v>
      </c>
      <c r="AJ880" s="14">
        <v>0.274735611850632</v>
      </c>
      <c r="AK880" s="14"/>
      <c r="AL880" s="14">
        <v>0.33934548636766498</v>
      </c>
      <c r="AM880" s="14">
        <v>0.38047115405455301</v>
      </c>
      <c r="AN880" s="14">
        <v>0.33697114912436299</v>
      </c>
      <c r="AO880" s="14"/>
      <c r="AP880" s="14">
        <v>0.289594002067041</v>
      </c>
      <c r="AQ880" s="14">
        <v>0.39021479117386898</v>
      </c>
      <c r="AR880" s="14"/>
      <c r="AS880" s="14">
        <v>0.31064624019798898</v>
      </c>
      <c r="AT880" s="14">
        <v>0.39050658170024999</v>
      </c>
      <c r="AU880" s="14"/>
      <c r="AV880" s="14">
        <v>0.321090813959785</v>
      </c>
      <c r="AW880" s="14">
        <v>0.35450438293162601</v>
      </c>
      <c r="AX880" s="14"/>
      <c r="AY880" s="14">
        <v>0.32884277492412001</v>
      </c>
      <c r="AZ880" s="14">
        <v>0.415497363136556</v>
      </c>
      <c r="BA880" s="14"/>
      <c r="BB880" s="14">
        <v>0.35332068152053198</v>
      </c>
      <c r="BC880" s="14">
        <v>0.40310031861500201</v>
      </c>
    </row>
    <row r="881" spans="2:55" x14ac:dyDescent="0.35">
      <c r="B881" t="s">
        <v>393</v>
      </c>
      <c r="C881" s="14">
        <v>0.26512864199479902</v>
      </c>
      <c r="D881" s="14">
        <v>0.26668542041365001</v>
      </c>
      <c r="E881" s="14">
        <v>0.26344952420709999</v>
      </c>
      <c r="F881" s="14"/>
      <c r="G881" s="14">
        <v>0.30291768795991902</v>
      </c>
      <c r="H881" s="14">
        <v>0.28037561936551703</v>
      </c>
      <c r="I881" s="14">
        <v>0.29651174166177902</v>
      </c>
      <c r="J881" s="14">
        <v>0.253730325320218</v>
      </c>
      <c r="K881" s="14">
        <v>0.26734809378248198</v>
      </c>
      <c r="L881" s="14">
        <v>0.20989143146059699</v>
      </c>
      <c r="M881" s="14"/>
      <c r="N881" s="14">
        <v>0.26915504042525101</v>
      </c>
      <c r="O881" s="14">
        <v>0.30795814226095902</v>
      </c>
      <c r="P881" s="14">
        <v>0.23504851566868701</v>
      </c>
      <c r="Q881" s="14">
        <v>0.24282007304099301</v>
      </c>
      <c r="R881" s="14"/>
      <c r="S881" s="14">
        <v>0.29615060708732699</v>
      </c>
      <c r="T881" s="14">
        <v>0.234362397070985</v>
      </c>
      <c r="U881" s="14">
        <v>0.242203074798296</v>
      </c>
      <c r="V881" s="14">
        <v>0.29132989812396898</v>
      </c>
      <c r="W881" s="14">
        <v>0.24148862332989701</v>
      </c>
      <c r="X881" s="14">
        <v>0.27063503562611602</v>
      </c>
      <c r="Y881" s="14">
        <v>0.21756037210593601</v>
      </c>
      <c r="Z881" s="14">
        <v>0.293071026341787</v>
      </c>
      <c r="AA881" s="14">
        <v>0.28855400049379099</v>
      </c>
      <c r="AB881" s="14">
        <v>0.24246397880089901</v>
      </c>
      <c r="AC881" s="14">
        <v>0.30107411589051902</v>
      </c>
      <c r="AD881" s="14">
        <v>0.28591524233760801</v>
      </c>
      <c r="AE881" s="14"/>
      <c r="AF881" s="14">
        <v>0.237587329100308</v>
      </c>
      <c r="AG881" s="14">
        <v>0.29577652981344099</v>
      </c>
      <c r="AH881" s="14">
        <v>0.22375425615178299</v>
      </c>
      <c r="AI881" s="14">
        <v>0.240484742520268</v>
      </c>
      <c r="AJ881" s="14">
        <v>0.237544046641154</v>
      </c>
      <c r="AK881" s="14"/>
      <c r="AL881" s="14">
        <v>0.27161765679160599</v>
      </c>
      <c r="AM881" s="14">
        <v>0.28363513598245699</v>
      </c>
      <c r="AN881" s="14">
        <v>0.139165701728866</v>
      </c>
      <c r="AO881" s="14"/>
      <c r="AP881" s="14">
        <v>0.23317682912910201</v>
      </c>
      <c r="AQ881" s="14">
        <v>0.28943936291154099</v>
      </c>
      <c r="AR881" s="14"/>
      <c r="AS881" s="14">
        <v>0.24956560073981801</v>
      </c>
      <c r="AT881" s="14">
        <v>0.285622438985279</v>
      </c>
      <c r="AU881" s="14"/>
      <c r="AV881" s="14">
        <v>0.30091935724658597</v>
      </c>
      <c r="AW881" s="14">
        <v>0.25340285612860097</v>
      </c>
      <c r="AX881" s="14"/>
      <c r="AY881" s="14">
        <v>0.25519692301116598</v>
      </c>
      <c r="AZ881" s="14">
        <v>0.29912509365818202</v>
      </c>
      <c r="BA881" s="14"/>
      <c r="BB881" s="14">
        <v>0.26635943390443401</v>
      </c>
      <c r="BC881" s="14">
        <v>0.26698459630196802</v>
      </c>
    </row>
    <row r="882" spans="2:55" x14ac:dyDescent="0.35">
      <c r="B882" t="s">
        <v>394</v>
      </c>
      <c r="C882" s="14">
        <v>0.13437779824406401</v>
      </c>
      <c r="D882" s="14">
        <v>0.122344381597525</v>
      </c>
      <c r="E882" s="14">
        <v>0.145536939111817</v>
      </c>
      <c r="F882" s="14"/>
      <c r="G882" s="14">
        <v>0.127485932798032</v>
      </c>
      <c r="H882" s="14">
        <v>0.19137128348080501</v>
      </c>
      <c r="I882" s="14">
        <v>0.15281165339453301</v>
      </c>
      <c r="J882" s="14">
        <v>0.14265140726843301</v>
      </c>
      <c r="K882" s="14">
        <v>0.119819147703342</v>
      </c>
      <c r="L882" s="14">
        <v>8.0327750661314007E-2</v>
      </c>
      <c r="M882" s="14"/>
      <c r="N882" s="14">
        <v>0.126018403842104</v>
      </c>
      <c r="O882" s="14">
        <v>0.15697720380195401</v>
      </c>
      <c r="P882" s="14">
        <v>0.11970806831267</v>
      </c>
      <c r="Q882" s="14">
        <v>0.133863273146926</v>
      </c>
      <c r="R882" s="14"/>
      <c r="S882" s="14">
        <v>0.168329738589479</v>
      </c>
      <c r="T882" s="14">
        <v>0.13901635359081799</v>
      </c>
      <c r="U882" s="14">
        <v>0.13289520007771199</v>
      </c>
      <c r="V882" s="14">
        <v>0.105428078185033</v>
      </c>
      <c r="W882" s="14">
        <v>0.124011213593132</v>
      </c>
      <c r="X882" s="14">
        <v>0.14526537280079899</v>
      </c>
      <c r="Y882" s="14">
        <v>0.154373625536459</v>
      </c>
      <c r="Z882" s="14">
        <v>0.11072447849999301</v>
      </c>
      <c r="AA882" s="14">
        <v>0.13530990538262899</v>
      </c>
      <c r="AB882" s="14">
        <v>0.11135057957740099</v>
      </c>
      <c r="AC882" s="14">
        <v>0.111721351437747</v>
      </c>
      <c r="AD882" s="14">
        <v>0.12008582922802399</v>
      </c>
      <c r="AE882" s="14"/>
      <c r="AF882" s="14">
        <v>0.13436491973126299</v>
      </c>
      <c r="AG882" s="14">
        <v>0.13676209952089699</v>
      </c>
      <c r="AH882" s="14">
        <v>0.164229287956976</v>
      </c>
      <c r="AI882" s="14">
        <v>0.11799101370687901</v>
      </c>
      <c r="AJ882" s="14">
        <v>0.163620350189771</v>
      </c>
      <c r="AK882" s="14"/>
      <c r="AL882" s="14">
        <v>0.13535842657720501</v>
      </c>
      <c r="AM882" s="14">
        <v>0.154364369678055</v>
      </c>
      <c r="AN882" s="14">
        <v>8.4925889714634994E-2</v>
      </c>
      <c r="AO882" s="14"/>
      <c r="AP882" s="14">
        <v>0.139520481490535</v>
      </c>
      <c r="AQ882" s="14">
        <v>0.12930201084515999</v>
      </c>
      <c r="AR882" s="14"/>
      <c r="AS882" s="14">
        <v>0.140859047763917</v>
      </c>
      <c r="AT882" s="14">
        <v>0.12972415615024499</v>
      </c>
      <c r="AU882" s="14"/>
      <c r="AV882" s="14">
        <v>0.15262517538439399</v>
      </c>
      <c r="AW882" s="14">
        <v>0.12705755769557101</v>
      </c>
      <c r="AX882" s="14"/>
      <c r="AY882" s="14">
        <v>0.13064492279012599</v>
      </c>
      <c r="AZ882" s="14">
        <v>0.148487533063383</v>
      </c>
      <c r="BA882" s="14"/>
      <c r="BB882" s="14">
        <v>0.12572772881796401</v>
      </c>
      <c r="BC882" s="14">
        <v>0.11194143733557201</v>
      </c>
    </row>
    <row r="883" spans="2:55" x14ac:dyDescent="0.35">
      <c r="B883" t="s">
        <v>395</v>
      </c>
      <c r="C883" s="14">
        <v>7.8936491887998297E-2</v>
      </c>
      <c r="D883" s="14">
        <v>6.7391029669121402E-2</v>
      </c>
      <c r="E883" s="14">
        <v>9.0442642406054902E-2</v>
      </c>
      <c r="F883" s="14"/>
      <c r="G883" s="14">
        <v>0.106487089539463</v>
      </c>
      <c r="H883" s="14">
        <v>7.8001228525458099E-2</v>
      </c>
      <c r="I883" s="14">
        <v>7.03826985253201E-2</v>
      </c>
      <c r="J883" s="14">
        <v>8.5228774068701801E-2</v>
      </c>
      <c r="K883" s="14">
        <v>8.6339717233288094E-2</v>
      </c>
      <c r="L883" s="14">
        <v>5.8338761169812903E-2</v>
      </c>
      <c r="M883" s="14"/>
      <c r="N883" s="14">
        <v>7.5743495859312504E-2</v>
      </c>
      <c r="O883" s="14">
        <v>5.73479458143029E-2</v>
      </c>
      <c r="P883" s="14">
        <v>0.106487484058119</v>
      </c>
      <c r="Q883" s="14">
        <v>8.1248249081791304E-2</v>
      </c>
      <c r="R883" s="14"/>
      <c r="S883" s="14">
        <v>0.104187039256379</v>
      </c>
      <c r="T883" s="14">
        <v>8.7012971779515003E-2</v>
      </c>
      <c r="U883" s="14">
        <v>8.6750309363016004E-2</v>
      </c>
      <c r="V883" s="14">
        <v>6.8195634553624304E-2</v>
      </c>
      <c r="W883" s="14">
        <v>6.7058766253767096E-2</v>
      </c>
      <c r="X883" s="14">
        <v>9.0131676197192298E-2</v>
      </c>
      <c r="Y883" s="14">
        <v>4.3050234180901703E-2</v>
      </c>
      <c r="Z883" s="14">
        <v>4.8219750732110003E-2</v>
      </c>
      <c r="AA883" s="14">
        <v>8.9533283207608796E-2</v>
      </c>
      <c r="AB883" s="14">
        <v>8.5956183844768802E-2</v>
      </c>
      <c r="AC883" s="14">
        <v>8.4464604850899502E-2</v>
      </c>
      <c r="AD883" s="14">
        <v>0</v>
      </c>
      <c r="AE883" s="14"/>
      <c r="AF883" s="14">
        <v>7.3039834891582098E-2</v>
      </c>
      <c r="AG883" s="14">
        <v>7.9388775924592106E-2</v>
      </c>
      <c r="AH883" s="14">
        <v>8.9094896914939298E-2</v>
      </c>
      <c r="AI883" s="14">
        <v>0.105369998844786</v>
      </c>
      <c r="AJ883" s="14">
        <v>0.15016317061975401</v>
      </c>
      <c r="AK883" s="14"/>
      <c r="AL883" s="14">
        <v>7.6534334380286395E-2</v>
      </c>
      <c r="AM883" s="14">
        <v>9.9850580498703295E-2</v>
      </c>
      <c r="AN883" s="14">
        <v>7.6438324997988694E-2</v>
      </c>
      <c r="AO883" s="14"/>
      <c r="AP883" s="14">
        <v>7.8578598647682393E-2</v>
      </c>
      <c r="AQ883" s="14">
        <v>8.1600490734529699E-2</v>
      </c>
      <c r="AR883" s="14"/>
      <c r="AS883" s="14">
        <v>7.5256612514051704E-2</v>
      </c>
      <c r="AT883" s="14">
        <v>8.2696403948292904E-2</v>
      </c>
      <c r="AU883" s="14"/>
      <c r="AV883" s="14">
        <v>8.7368511146598493E-2</v>
      </c>
      <c r="AW883" s="14">
        <v>7.5997630589600004E-2</v>
      </c>
      <c r="AX883" s="14"/>
      <c r="AY883" s="14">
        <v>8.3590204513019795E-2</v>
      </c>
      <c r="AZ883" s="14">
        <v>6.7177529596091898E-2</v>
      </c>
      <c r="BA883" s="14"/>
      <c r="BB883" s="14">
        <v>7.4550344128015894E-2</v>
      </c>
      <c r="BC883" s="14">
        <v>7.2347366918387307E-2</v>
      </c>
    </row>
    <row r="884" spans="2:55" x14ac:dyDescent="0.35">
      <c r="B884" t="s">
        <v>396</v>
      </c>
      <c r="C884" s="14">
        <v>2.63127210542629E-2</v>
      </c>
      <c r="D884" s="14">
        <v>1.6046550954947E-2</v>
      </c>
      <c r="E884" s="14">
        <v>3.6414799520523601E-2</v>
      </c>
      <c r="F884" s="14"/>
      <c r="G884" s="14">
        <v>2.6026270715983599E-2</v>
      </c>
      <c r="H884" s="14">
        <v>2.7682506305015099E-2</v>
      </c>
      <c r="I884" s="14">
        <v>2.3891908416215999E-2</v>
      </c>
      <c r="J884" s="14">
        <v>1.9940607501358801E-2</v>
      </c>
      <c r="K884" s="14">
        <v>2.5882605895046099E-2</v>
      </c>
      <c r="L884" s="14">
        <v>3.2822434498450799E-2</v>
      </c>
      <c r="M884" s="14"/>
      <c r="N884" s="14">
        <v>2.7962774810356701E-2</v>
      </c>
      <c r="O884" s="14">
        <v>2.9473368975925202E-2</v>
      </c>
      <c r="P884" s="14">
        <v>2.5889744824024001E-2</v>
      </c>
      <c r="Q884" s="14">
        <v>2.1826057685265601E-2</v>
      </c>
      <c r="R884" s="14"/>
      <c r="S884" s="14">
        <v>3.3604115579455099E-2</v>
      </c>
      <c r="T884" s="14">
        <v>3.3813601884234601E-2</v>
      </c>
      <c r="U884" s="14">
        <v>2.6890462021960101E-2</v>
      </c>
      <c r="V884" s="14">
        <v>1.5536181473033799E-2</v>
      </c>
      <c r="W884" s="14">
        <v>3.5437424587518598E-2</v>
      </c>
      <c r="X884" s="14">
        <v>3.0597511027577701E-2</v>
      </c>
      <c r="Y884" s="14">
        <v>3.16647025385468E-2</v>
      </c>
      <c r="Z884" s="14">
        <v>1.1412419188260799E-2</v>
      </c>
      <c r="AA884" s="14">
        <v>2.1285717197975101E-2</v>
      </c>
      <c r="AB884" s="14">
        <v>1.2358303325065699E-2</v>
      </c>
      <c r="AC884" s="14">
        <v>3.9844198789528502E-2</v>
      </c>
      <c r="AD884" s="14">
        <v>0</v>
      </c>
      <c r="AE884" s="14"/>
      <c r="AF884" s="14">
        <v>3.8105962552270903E-2</v>
      </c>
      <c r="AG884" s="14">
        <v>2.9265968589379202E-2</v>
      </c>
      <c r="AH884" s="14">
        <v>2.4021157682733701E-2</v>
      </c>
      <c r="AI884" s="14">
        <v>3.0657281352664701E-2</v>
      </c>
      <c r="AJ884" s="14">
        <v>9.34425428063561E-3</v>
      </c>
      <c r="AK884" s="14"/>
      <c r="AL884" s="14">
        <v>2.32172618767989E-2</v>
      </c>
      <c r="AM884" s="14">
        <v>3.6292669187094097E-2</v>
      </c>
      <c r="AN884" s="14">
        <v>5.3121272329519999E-2</v>
      </c>
      <c r="AO884" s="14"/>
      <c r="AP884" s="14">
        <v>2.9235888526651901E-2</v>
      </c>
      <c r="AQ884" s="14">
        <v>2.3820757413209499E-2</v>
      </c>
      <c r="AR884" s="14"/>
      <c r="AS884" s="14">
        <v>2.7384296304694501E-2</v>
      </c>
      <c r="AT884" s="14">
        <v>2.66140687041461E-2</v>
      </c>
      <c r="AU884" s="14"/>
      <c r="AV884" s="14">
        <v>3.2188135364255598E-2</v>
      </c>
      <c r="AW884" s="14">
        <v>2.4677419993169501E-2</v>
      </c>
      <c r="AX884" s="14"/>
      <c r="AY884" s="14">
        <v>2.5834226496838801E-2</v>
      </c>
      <c r="AZ884" s="14">
        <v>3.12468076066321E-2</v>
      </c>
      <c r="BA884" s="14"/>
      <c r="BB884" s="14">
        <v>2.5310581242484999E-2</v>
      </c>
      <c r="BC884" s="14">
        <v>3.2767033826161703E-2</v>
      </c>
    </row>
    <row r="885" spans="2:55" x14ac:dyDescent="0.35">
      <c r="B885" t="s">
        <v>397</v>
      </c>
      <c r="C885" s="14">
        <v>0.15179057157680501</v>
      </c>
      <c r="D885" s="14">
        <v>0.15342734639601599</v>
      </c>
      <c r="E885" s="14">
        <v>0.14962185000210701</v>
      </c>
      <c r="F885" s="14"/>
      <c r="G885" s="14">
        <v>0.15181266955608899</v>
      </c>
      <c r="H885" s="14">
        <v>0.147751653559275</v>
      </c>
      <c r="I885" s="14">
        <v>0.17403270920467101</v>
      </c>
      <c r="J885" s="14">
        <v>0.16124457034610801</v>
      </c>
      <c r="K885" s="14">
        <v>0.143761617786657</v>
      </c>
      <c r="L885" s="14">
        <v>0.134685617350075</v>
      </c>
      <c r="M885" s="14"/>
      <c r="N885" s="14">
        <v>0.14931069852397399</v>
      </c>
      <c r="O885" s="14">
        <v>0.154362665572187</v>
      </c>
      <c r="P885" s="14">
        <v>0.15330187700127099</v>
      </c>
      <c r="Q885" s="14">
        <v>0.15167234333981999</v>
      </c>
      <c r="R885" s="14"/>
      <c r="S885" s="14">
        <v>0.108097723377819</v>
      </c>
      <c r="T885" s="14">
        <v>0.154077262047084</v>
      </c>
      <c r="U885" s="14">
        <v>0.156834618110927</v>
      </c>
      <c r="V885" s="14">
        <v>0.187257215783346</v>
      </c>
      <c r="W885" s="14">
        <v>0.11738577008895</v>
      </c>
      <c r="X885" s="14">
        <v>0.128374365265921</v>
      </c>
      <c r="Y885" s="14">
        <v>0.146584884447306</v>
      </c>
      <c r="Z885" s="14">
        <v>0.15667142950323701</v>
      </c>
      <c r="AA885" s="14">
        <v>0.16300008409167999</v>
      </c>
      <c r="AB885" s="14">
        <v>0.159396700726224</v>
      </c>
      <c r="AC885" s="14">
        <v>0.230488445576669</v>
      </c>
      <c r="AD885" s="14">
        <v>0.18792411008305801</v>
      </c>
      <c r="AE885" s="14"/>
      <c r="AF885" s="14">
        <v>0.14569903877617099</v>
      </c>
      <c r="AG885" s="14">
        <v>0.119376365050144</v>
      </c>
      <c r="AH885" s="14">
        <v>0.16635411867029901</v>
      </c>
      <c r="AI885" s="14">
        <v>0.129344154061589</v>
      </c>
      <c r="AJ885" s="14">
        <v>0.164592566418053</v>
      </c>
      <c r="AK885" s="14"/>
      <c r="AL885" s="14">
        <v>0.15392683400644</v>
      </c>
      <c r="AM885" s="14">
        <v>4.5386090599138201E-2</v>
      </c>
      <c r="AN885" s="14">
        <v>0.30937766210462703</v>
      </c>
      <c r="AO885" s="14"/>
      <c r="AP885" s="14">
        <v>0.22989420013898801</v>
      </c>
      <c r="AQ885" s="14">
        <v>8.5622586921690502E-2</v>
      </c>
      <c r="AR885" s="14"/>
      <c r="AS885" s="14">
        <v>0.19628820247952999</v>
      </c>
      <c r="AT885" s="14">
        <v>8.4836350511787298E-2</v>
      </c>
      <c r="AU885" s="14"/>
      <c r="AV885" s="14">
        <v>0.105808006898381</v>
      </c>
      <c r="AW885" s="14">
        <v>0.164360152661432</v>
      </c>
      <c r="AX885" s="14"/>
      <c r="AY885" s="14">
        <v>0.17589094826472901</v>
      </c>
      <c r="AZ885" s="14">
        <v>3.8465672939154497E-2</v>
      </c>
      <c r="BA885" s="14"/>
      <c r="BB885" s="14">
        <v>0.154731230386569</v>
      </c>
      <c r="BC885" s="14">
        <v>0.112859247002909</v>
      </c>
    </row>
    <row r="886" spans="2:55" x14ac:dyDescent="0.35">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c r="AD886" s="14"/>
      <c r="AE886" s="14"/>
      <c r="AF886" s="14"/>
      <c r="AG886" s="14"/>
      <c r="AH886" s="14"/>
      <c r="AI886" s="14"/>
      <c r="AJ886" s="14"/>
      <c r="AK886" s="14"/>
      <c r="AL886" s="14"/>
      <c r="AM886" s="14"/>
      <c r="AN886" s="14"/>
      <c r="AO886" s="14"/>
      <c r="AP886" s="14"/>
      <c r="AQ886" s="14"/>
      <c r="AR886" s="14"/>
      <c r="AS886" s="14"/>
      <c r="AT886" s="14"/>
      <c r="AU886" s="14"/>
      <c r="AV886" s="14"/>
      <c r="AW886" s="14"/>
      <c r="AX886" s="14"/>
      <c r="AY886" s="14"/>
      <c r="AZ886" s="14"/>
      <c r="BA886" s="14"/>
      <c r="BB886" s="14"/>
      <c r="BC886" s="14"/>
    </row>
    <row r="887" spans="2:55" x14ac:dyDescent="0.35">
      <c r="B887" s="6" t="s">
        <v>402</v>
      </c>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c r="AD887" s="14"/>
      <c r="AE887" s="14"/>
      <c r="AF887" s="14"/>
      <c r="AG887" s="14"/>
      <c r="AH887" s="14"/>
      <c r="AI887" s="14"/>
      <c r="AJ887" s="14"/>
      <c r="AK887" s="14"/>
      <c r="AL887" s="14"/>
      <c r="AM887" s="14"/>
      <c r="AN887" s="14"/>
      <c r="AO887" s="14"/>
      <c r="AP887" s="14"/>
      <c r="AQ887" s="14"/>
      <c r="AR887" s="14"/>
      <c r="AS887" s="14"/>
      <c r="AT887" s="14"/>
      <c r="AU887" s="14"/>
      <c r="AV887" s="14"/>
      <c r="AW887" s="14"/>
      <c r="AX887" s="14"/>
      <c r="AY887" s="14"/>
      <c r="AZ887" s="14"/>
      <c r="BA887" s="14"/>
      <c r="BB887" s="14"/>
      <c r="BC887" s="14"/>
    </row>
    <row r="888" spans="2:55" x14ac:dyDescent="0.35">
      <c r="B888" s="21" t="s">
        <v>82</v>
      </c>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c r="AD888" s="14"/>
      <c r="AE888" s="14"/>
      <c r="AF888" s="14"/>
      <c r="AG888" s="14"/>
      <c r="AH888" s="14"/>
      <c r="AI888" s="14"/>
      <c r="AJ888" s="14"/>
      <c r="AK888" s="14"/>
      <c r="AL888" s="14"/>
      <c r="AM888" s="14"/>
      <c r="AN888" s="14"/>
      <c r="AO888" s="14"/>
      <c r="AP888" s="14"/>
      <c r="AQ888" s="14"/>
      <c r="AR888" s="14"/>
      <c r="AS888" s="14"/>
      <c r="AT888" s="14"/>
      <c r="AU888" s="14"/>
      <c r="AV888" s="14"/>
      <c r="AW888" s="14"/>
      <c r="AX888" s="14"/>
      <c r="AY888" s="14"/>
      <c r="AZ888" s="14"/>
      <c r="BA888" s="14"/>
      <c r="BB888" s="14"/>
      <c r="BC888" s="14"/>
    </row>
    <row r="889" spans="2:55" x14ac:dyDescent="0.35">
      <c r="B889" t="s">
        <v>392</v>
      </c>
      <c r="C889" s="14">
        <v>0.20406343672071001</v>
      </c>
      <c r="D889" s="14">
        <v>0.221061456702209</v>
      </c>
      <c r="E889" s="14">
        <v>0.186109449900246</v>
      </c>
      <c r="F889" s="14"/>
      <c r="G889" s="14">
        <v>0.136981003024468</v>
      </c>
      <c r="H889" s="14">
        <v>0.165243235313698</v>
      </c>
      <c r="I889" s="14">
        <v>0.16803823757518399</v>
      </c>
      <c r="J889" s="14">
        <v>0.23634565554529299</v>
      </c>
      <c r="K889" s="14">
        <v>0.25140719501042103</v>
      </c>
      <c r="L889" s="14">
        <v>0.25152308478774998</v>
      </c>
      <c r="M889" s="14"/>
      <c r="N889" s="14">
        <v>0.178450779208531</v>
      </c>
      <c r="O889" s="14">
        <v>0.180014574102007</v>
      </c>
      <c r="P889" s="14">
        <v>0.230379950903809</v>
      </c>
      <c r="Q889" s="14">
        <v>0.23329491263325999</v>
      </c>
      <c r="R889" s="14"/>
      <c r="S889" s="14">
        <v>0.130935777666183</v>
      </c>
      <c r="T889" s="14">
        <v>0.22177486347792499</v>
      </c>
      <c r="U889" s="14">
        <v>0.17665178452267399</v>
      </c>
      <c r="V889" s="14">
        <v>0.18695626782038</v>
      </c>
      <c r="W889" s="14">
        <v>0.23183405025741999</v>
      </c>
      <c r="X889" s="14">
        <v>0.22529119135831199</v>
      </c>
      <c r="Y889" s="14">
        <v>0.23797230105064701</v>
      </c>
      <c r="Z889" s="14">
        <v>0.22804094052918999</v>
      </c>
      <c r="AA889" s="14">
        <v>0.15873836616290701</v>
      </c>
      <c r="AB889" s="14">
        <v>0.27529025875810298</v>
      </c>
      <c r="AC889" s="14">
        <v>0.27146063426057399</v>
      </c>
      <c r="AD889" s="14">
        <v>0.18258307066166701</v>
      </c>
      <c r="AE889" s="14"/>
      <c r="AF889" s="14">
        <v>0.19379237638098301</v>
      </c>
      <c r="AG889" s="14">
        <v>0.18784615597805801</v>
      </c>
      <c r="AH889" s="14">
        <v>0.225552242583381</v>
      </c>
      <c r="AI889" s="14">
        <v>0.28437096753190899</v>
      </c>
      <c r="AJ889" s="14">
        <v>0.12597490192837499</v>
      </c>
      <c r="AK889" s="14"/>
      <c r="AL889" s="14">
        <v>0.197834292449386</v>
      </c>
      <c r="AM889" s="14">
        <v>0.209343153492725</v>
      </c>
      <c r="AN889" s="14">
        <v>0.28420521495506901</v>
      </c>
      <c r="AO889" s="14"/>
      <c r="AP889" s="14">
        <v>0.188281311185026</v>
      </c>
      <c r="AQ889" s="14">
        <v>0.21976712950827701</v>
      </c>
      <c r="AR889" s="14"/>
      <c r="AS889" s="14">
        <v>0.20471821186172701</v>
      </c>
      <c r="AT889" s="14">
        <v>0.20417880363163801</v>
      </c>
      <c r="AU889" s="14"/>
      <c r="AV889" s="14">
        <v>0.18355008666016601</v>
      </c>
      <c r="AW889" s="14">
        <v>0.213361602023908</v>
      </c>
      <c r="AX889" s="14"/>
      <c r="AY889" s="14">
        <v>0.19746965327163901</v>
      </c>
      <c r="AZ889" s="14">
        <v>0.23067838728325199</v>
      </c>
      <c r="BA889" s="14"/>
      <c r="BB889" s="14">
        <v>0.20568179356819599</v>
      </c>
      <c r="BC889" s="14">
        <v>0.256859963942701</v>
      </c>
    </row>
    <row r="890" spans="2:55" x14ac:dyDescent="0.35">
      <c r="B890" t="s">
        <v>393</v>
      </c>
      <c r="C890" s="14">
        <v>0.20579913359634799</v>
      </c>
      <c r="D890" s="14">
        <v>0.21130532984703701</v>
      </c>
      <c r="E890" s="14">
        <v>0.20102817315725399</v>
      </c>
      <c r="F890" s="14"/>
      <c r="G890" s="14">
        <v>0.25232924879427199</v>
      </c>
      <c r="H890" s="14">
        <v>0.19973009517611001</v>
      </c>
      <c r="I890" s="14">
        <v>0.217085732800994</v>
      </c>
      <c r="J890" s="14">
        <v>0.18658788074673599</v>
      </c>
      <c r="K890" s="14">
        <v>0.223940569588302</v>
      </c>
      <c r="L890" s="14">
        <v>0.17424614169368699</v>
      </c>
      <c r="M890" s="14"/>
      <c r="N890" s="14">
        <v>0.22920578587579299</v>
      </c>
      <c r="O890" s="14">
        <v>0.207543179603459</v>
      </c>
      <c r="P890" s="14">
        <v>0.21236338178487901</v>
      </c>
      <c r="Q890" s="14">
        <v>0.172656078139581</v>
      </c>
      <c r="R890" s="14"/>
      <c r="S890" s="14">
        <v>0.24815675256059799</v>
      </c>
      <c r="T890" s="14">
        <v>0.186756957408962</v>
      </c>
      <c r="U890" s="14">
        <v>0.206932530634794</v>
      </c>
      <c r="V890" s="14">
        <v>0.20837422773082001</v>
      </c>
      <c r="W890" s="14">
        <v>0.12820303668309399</v>
      </c>
      <c r="X890" s="14">
        <v>0.200768565697243</v>
      </c>
      <c r="Y890" s="14">
        <v>0.153479855515709</v>
      </c>
      <c r="Z890" s="14">
        <v>0.19613234676775601</v>
      </c>
      <c r="AA890" s="14">
        <v>0.23880212499460801</v>
      </c>
      <c r="AB890" s="14">
        <v>0.21382630670139599</v>
      </c>
      <c r="AC890" s="14">
        <v>0.27116438677457</v>
      </c>
      <c r="AD890" s="14">
        <v>0.174233677175051</v>
      </c>
      <c r="AE890" s="14"/>
      <c r="AF890" s="14">
        <v>0.212922457741681</v>
      </c>
      <c r="AG890" s="14">
        <v>0.244430621445064</v>
      </c>
      <c r="AH890" s="14">
        <v>0.14401177731054399</v>
      </c>
      <c r="AI890" s="14">
        <v>0.15525114704948501</v>
      </c>
      <c r="AJ890" s="14">
        <v>0.18399531023222901</v>
      </c>
      <c r="AK890" s="14"/>
      <c r="AL890" s="14">
        <v>0.20113394093617301</v>
      </c>
      <c r="AM890" s="14">
        <v>0.30471617897305903</v>
      </c>
      <c r="AN890" s="14">
        <v>9.7789514165111002E-2</v>
      </c>
      <c r="AO890" s="14"/>
      <c r="AP890" s="14">
        <v>0.19231850628229499</v>
      </c>
      <c r="AQ890" s="14">
        <v>0.21417564336079201</v>
      </c>
      <c r="AR890" s="14"/>
      <c r="AS890" s="14">
        <v>0.22338466482837099</v>
      </c>
      <c r="AT890" s="14">
        <v>0.18219395641090499</v>
      </c>
      <c r="AU890" s="14"/>
      <c r="AV890" s="14">
        <v>0.218074426351689</v>
      </c>
      <c r="AW890" s="14">
        <v>0.19808256544549899</v>
      </c>
      <c r="AX890" s="14"/>
      <c r="AY890" s="14">
        <v>0.218344595829361</v>
      </c>
      <c r="AZ890" s="14">
        <v>0.132412631125396</v>
      </c>
      <c r="BA890" s="14"/>
      <c r="BB890" s="14">
        <v>0.22425537594845499</v>
      </c>
      <c r="BC890" s="14">
        <v>0.15336249265479099</v>
      </c>
    </row>
    <row r="891" spans="2:55" x14ac:dyDescent="0.35">
      <c r="B891" t="s">
        <v>394</v>
      </c>
      <c r="C891" s="14">
        <v>0.19203931821034301</v>
      </c>
      <c r="D891" s="14">
        <v>0.197639179104418</v>
      </c>
      <c r="E891" s="14">
        <v>0.18713640002867701</v>
      </c>
      <c r="F891" s="14"/>
      <c r="G891" s="14">
        <v>0.23587133011898101</v>
      </c>
      <c r="H891" s="14">
        <v>0.22915172208402301</v>
      </c>
      <c r="I891" s="14">
        <v>0.19180423410216199</v>
      </c>
      <c r="J891" s="14">
        <v>0.16289191221261501</v>
      </c>
      <c r="K891" s="14">
        <v>0.16072142429264699</v>
      </c>
      <c r="L891" s="14">
        <v>0.177560236199891</v>
      </c>
      <c r="M891" s="14"/>
      <c r="N891" s="14">
        <v>0.18015374094004</v>
      </c>
      <c r="O891" s="14">
        <v>0.18166391242264801</v>
      </c>
      <c r="P891" s="14">
        <v>0.20751066248707101</v>
      </c>
      <c r="Q891" s="14">
        <v>0.20161993687101601</v>
      </c>
      <c r="R891" s="14"/>
      <c r="S891" s="14">
        <v>0.22228764971475601</v>
      </c>
      <c r="T891" s="14">
        <v>0.159178843774996</v>
      </c>
      <c r="U891" s="14">
        <v>0.18298806655091299</v>
      </c>
      <c r="V891" s="14">
        <v>0.17199004536807899</v>
      </c>
      <c r="W891" s="14">
        <v>0.26944500131749799</v>
      </c>
      <c r="X891" s="14">
        <v>0.198734057879696</v>
      </c>
      <c r="Y891" s="14">
        <v>0.22656066982772499</v>
      </c>
      <c r="Z891" s="14">
        <v>0.169572353133775</v>
      </c>
      <c r="AA891" s="14">
        <v>0.182252539355792</v>
      </c>
      <c r="AB891" s="14">
        <v>0.18642304775799201</v>
      </c>
      <c r="AC891" s="14">
        <v>8.1626512591763997E-2</v>
      </c>
      <c r="AD891" s="14">
        <v>0.25178631719703298</v>
      </c>
      <c r="AE891" s="14"/>
      <c r="AF891" s="14">
        <v>0.216386929565556</v>
      </c>
      <c r="AG891" s="14">
        <v>0.17392669839323699</v>
      </c>
      <c r="AH891" s="14">
        <v>0.18065026481558299</v>
      </c>
      <c r="AI891" s="14">
        <v>0.20021869392409999</v>
      </c>
      <c r="AJ891" s="14">
        <v>0.17597427858606901</v>
      </c>
      <c r="AK891" s="14"/>
      <c r="AL891" s="14">
        <v>0.197071037465188</v>
      </c>
      <c r="AM891" s="14">
        <v>0.175217291351141</v>
      </c>
      <c r="AN891" s="14">
        <v>0.149522282202601</v>
      </c>
      <c r="AO891" s="14"/>
      <c r="AP891" s="14">
        <v>0.17671414706586999</v>
      </c>
      <c r="AQ891" s="14">
        <v>0.20275490754657299</v>
      </c>
      <c r="AR891" s="14"/>
      <c r="AS891" s="14">
        <v>0.18884404668354801</v>
      </c>
      <c r="AT891" s="14">
        <v>0.18835366050465399</v>
      </c>
      <c r="AU891" s="14"/>
      <c r="AV891" s="14">
        <v>0.20374746579755501</v>
      </c>
      <c r="AW891" s="14">
        <v>0.18730312433128901</v>
      </c>
      <c r="AX891" s="14"/>
      <c r="AY891" s="14">
        <v>0.18814851503605301</v>
      </c>
      <c r="AZ891" s="14">
        <v>0.23471155367000801</v>
      </c>
      <c r="BA891" s="14"/>
      <c r="BB891" s="14">
        <v>0.182153651347434</v>
      </c>
      <c r="BC891" s="14">
        <v>0.187937405243957</v>
      </c>
    </row>
    <row r="892" spans="2:55" x14ac:dyDescent="0.35">
      <c r="B892" t="s">
        <v>395</v>
      </c>
      <c r="C892" s="14">
        <v>0.26504851601426499</v>
      </c>
      <c r="D892" s="14">
        <v>0.23543121493413899</v>
      </c>
      <c r="E892" s="14">
        <v>0.293762423048754</v>
      </c>
      <c r="F892" s="14"/>
      <c r="G892" s="14">
        <v>0.25044499042188301</v>
      </c>
      <c r="H892" s="14">
        <v>0.271354999764848</v>
      </c>
      <c r="I892" s="14">
        <v>0.28571605132844102</v>
      </c>
      <c r="J892" s="14">
        <v>0.284485025934824</v>
      </c>
      <c r="K892" s="14">
        <v>0.231382405942305</v>
      </c>
      <c r="L892" s="14">
        <v>0.25951481227524498</v>
      </c>
      <c r="M892" s="14"/>
      <c r="N892" s="14">
        <v>0.275441767342751</v>
      </c>
      <c r="O892" s="14">
        <v>0.28031337688693903</v>
      </c>
      <c r="P892" s="14">
        <v>0.25091114820378302</v>
      </c>
      <c r="Q892" s="14">
        <v>0.25248758744272198</v>
      </c>
      <c r="R892" s="14"/>
      <c r="S892" s="14">
        <v>0.27568217998959099</v>
      </c>
      <c r="T892" s="14">
        <v>0.28136088778589802</v>
      </c>
      <c r="U892" s="14">
        <v>0.27589277667376699</v>
      </c>
      <c r="V892" s="14">
        <v>0.303845221968845</v>
      </c>
      <c r="W892" s="14">
        <v>0.22750632943155299</v>
      </c>
      <c r="X892" s="14">
        <v>0.25150210060450001</v>
      </c>
      <c r="Y892" s="14">
        <v>0.23947082099776801</v>
      </c>
      <c r="Z892" s="14">
        <v>0.29468267799653503</v>
      </c>
      <c r="AA892" s="14">
        <v>0.276721200863834</v>
      </c>
      <c r="AB892" s="14">
        <v>0.21349706805869101</v>
      </c>
      <c r="AC892" s="14">
        <v>0.26004030733411598</v>
      </c>
      <c r="AD892" s="14">
        <v>0.27602067749089298</v>
      </c>
      <c r="AE892" s="14"/>
      <c r="AF892" s="14">
        <v>0.26277404887186701</v>
      </c>
      <c r="AG892" s="14">
        <v>0.27409705664891199</v>
      </c>
      <c r="AH892" s="14">
        <v>0.26809221195802002</v>
      </c>
      <c r="AI892" s="14">
        <v>0.23244077204328301</v>
      </c>
      <c r="AJ892" s="14">
        <v>0.34536458000180498</v>
      </c>
      <c r="AK892" s="14"/>
      <c r="AL892" s="14">
        <v>0.27482234843922998</v>
      </c>
      <c r="AM892" s="14">
        <v>0.22166580617624701</v>
      </c>
      <c r="AN892" s="14">
        <v>0.20140660630200699</v>
      </c>
      <c r="AO892" s="14"/>
      <c r="AP892" s="14">
        <v>0.287033403016835</v>
      </c>
      <c r="AQ892" s="14">
        <v>0.25043042989902298</v>
      </c>
      <c r="AR892" s="14"/>
      <c r="AS892" s="14">
        <v>0.253719190310225</v>
      </c>
      <c r="AT892" s="14">
        <v>0.28027663445608503</v>
      </c>
      <c r="AU892" s="14"/>
      <c r="AV892" s="14">
        <v>0.26784121060212002</v>
      </c>
      <c r="AW892" s="14">
        <v>0.26733011626551001</v>
      </c>
      <c r="AX892" s="14"/>
      <c r="AY892" s="14">
        <v>0.26022607040360901</v>
      </c>
      <c r="AZ892" s="14">
        <v>0.25206606336201698</v>
      </c>
      <c r="BA892" s="14"/>
      <c r="BB892" s="14">
        <v>0.26484310446365</v>
      </c>
      <c r="BC892" s="14">
        <v>0.26025548031597601</v>
      </c>
    </row>
    <row r="893" spans="2:55" x14ac:dyDescent="0.35">
      <c r="B893" t="s">
        <v>396</v>
      </c>
      <c r="C893" s="14">
        <v>9.2203414208285706E-2</v>
      </c>
      <c r="D893" s="14">
        <v>8.6306304607704595E-2</v>
      </c>
      <c r="E893" s="14">
        <v>9.8233147498643494E-2</v>
      </c>
      <c r="F893" s="14"/>
      <c r="G893" s="14">
        <v>8.7166150185032196E-2</v>
      </c>
      <c r="H893" s="14">
        <v>8.7704126752578507E-2</v>
      </c>
      <c r="I893" s="14">
        <v>8.4220526292817399E-2</v>
      </c>
      <c r="J893" s="14">
        <v>8.8308495085920494E-2</v>
      </c>
      <c r="K893" s="14">
        <v>0.110526343676616</v>
      </c>
      <c r="L893" s="14">
        <v>9.6590273791109293E-2</v>
      </c>
      <c r="M893" s="14"/>
      <c r="N893" s="14">
        <v>0.111377993093533</v>
      </c>
      <c r="O893" s="14">
        <v>0.110598420901853</v>
      </c>
      <c r="P893" s="14">
        <v>6.1661090644490997E-2</v>
      </c>
      <c r="Q893" s="14">
        <v>7.7817869855481697E-2</v>
      </c>
      <c r="R893" s="14"/>
      <c r="S893" s="14">
        <v>9.8216519783086806E-2</v>
      </c>
      <c r="T893" s="14">
        <v>0.116364722012424</v>
      </c>
      <c r="U893" s="14">
        <v>0.11709395720506199</v>
      </c>
      <c r="V893" s="14">
        <v>8.1938911942579698E-2</v>
      </c>
      <c r="W893" s="14">
        <v>0.117625967484497</v>
      </c>
      <c r="X893" s="14">
        <v>8.4787176215378901E-2</v>
      </c>
      <c r="Y893" s="14">
        <v>9.33778013523376E-2</v>
      </c>
      <c r="Z893" s="14">
        <v>8.3907436159346899E-2</v>
      </c>
      <c r="AA893" s="14">
        <v>8.7096558708822602E-2</v>
      </c>
      <c r="AB893" s="14">
        <v>6.0475607975310097E-2</v>
      </c>
      <c r="AC893" s="14">
        <v>6.6415422107217098E-2</v>
      </c>
      <c r="AD893" s="14">
        <v>5.1993660387345098E-2</v>
      </c>
      <c r="AE893" s="14"/>
      <c r="AF893" s="14">
        <v>7.5950579475053903E-2</v>
      </c>
      <c r="AG893" s="14">
        <v>9.3862902313960703E-2</v>
      </c>
      <c r="AH893" s="14">
        <v>0.12077590293616899</v>
      </c>
      <c r="AI893" s="14">
        <v>9.0230829077872499E-2</v>
      </c>
      <c r="AJ893" s="14">
        <v>0.127498168548694</v>
      </c>
      <c r="AK893" s="14"/>
      <c r="AL893" s="14">
        <v>9.4687014875903905E-2</v>
      </c>
      <c r="AM893" s="14">
        <v>6.7796240641035094E-2</v>
      </c>
      <c r="AN893" s="14">
        <v>9.9712389788404396E-2</v>
      </c>
      <c r="AO893" s="14"/>
      <c r="AP893" s="14">
        <v>8.7645266467745703E-2</v>
      </c>
      <c r="AQ893" s="14">
        <v>9.4966057456460098E-2</v>
      </c>
      <c r="AR893" s="14"/>
      <c r="AS893" s="14">
        <v>7.7997321377172898E-2</v>
      </c>
      <c r="AT893" s="14">
        <v>0.12013958303149901</v>
      </c>
      <c r="AU893" s="14"/>
      <c r="AV893" s="14">
        <v>0.108055924774331</v>
      </c>
      <c r="AW893" s="14">
        <v>8.8861570017211899E-2</v>
      </c>
      <c r="AX893" s="14"/>
      <c r="AY893" s="14">
        <v>9.2383277685517601E-2</v>
      </c>
      <c r="AZ893" s="14">
        <v>0.12605743488973101</v>
      </c>
      <c r="BA893" s="14"/>
      <c r="BB893" s="14">
        <v>8.5124449477848294E-2</v>
      </c>
      <c r="BC893" s="14">
        <v>8.94345613690809E-2</v>
      </c>
    </row>
    <row r="894" spans="2:55" x14ac:dyDescent="0.35">
      <c r="B894" t="s">
        <v>397</v>
      </c>
      <c r="C894" s="14">
        <v>4.0846181250048297E-2</v>
      </c>
      <c r="D894" s="14">
        <v>4.8256514804492202E-2</v>
      </c>
      <c r="E894" s="14">
        <v>3.3730406366424603E-2</v>
      </c>
      <c r="F894" s="14"/>
      <c r="G894" s="14">
        <v>3.7207277455364E-2</v>
      </c>
      <c r="H894" s="14">
        <v>4.6815820908742298E-2</v>
      </c>
      <c r="I894" s="14">
        <v>5.3135217900400898E-2</v>
      </c>
      <c r="J894" s="14">
        <v>4.1381030474611898E-2</v>
      </c>
      <c r="K894" s="14">
        <v>2.20220614897087E-2</v>
      </c>
      <c r="L894" s="14">
        <v>4.0565451252317399E-2</v>
      </c>
      <c r="M894" s="14"/>
      <c r="N894" s="14">
        <v>2.5369933539352799E-2</v>
      </c>
      <c r="O894" s="14">
        <v>3.9866536083093901E-2</v>
      </c>
      <c r="P894" s="14">
        <v>3.7173765975967103E-2</v>
      </c>
      <c r="Q894" s="14">
        <v>6.2123615057938703E-2</v>
      </c>
      <c r="R894" s="14"/>
      <c r="S894" s="14">
        <v>2.47211202857858E-2</v>
      </c>
      <c r="T894" s="14">
        <v>3.45637255397949E-2</v>
      </c>
      <c r="U894" s="14">
        <v>4.0440884412789598E-2</v>
      </c>
      <c r="V894" s="14">
        <v>4.6895325169297099E-2</v>
      </c>
      <c r="W894" s="14">
        <v>2.5385614825937701E-2</v>
      </c>
      <c r="X894" s="14">
        <v>3.8916908244870402E-2</v>
      </c>
      <c r="Y894" s="14">
        <v>4.9138551255813602E-2</v>
      </c>
      <c r="Z894" s="14">
        <v>2.7664245413398101E-2</v>
      </c>
      <c r="AA894" s="14">
        <v>5.6389209914036197E-2</v>
      </c>
      <c r="AB894" s="14">
        <v>5.0487710748507601E-2</v>
      </c>
      <c r="AC894" s="14">
        <v>4.9292736931758799E-2</v>
      </c>
      <c r="AD894" s="14">
        <v>6.3382597088010306E-2</v>
      </c>
      <c r="AE894" s="14"/>
      <c r="AF894" s="14">
        <v>3.8173607964859302E-2</v>
      </c>
      <c r="AG894" s="14">
        <v>2.5836565220768399E-2</v>
      </c>
      <c r="AH894" s="14">
        <v>6.0917600396303298E-2</v>
      </c>
      <c r="AI894" s="14">
        <v>3.74875903733497E-2</v>
      </c>
      <c r="AJ894" s="14">
        <v>4.1192760702829102E-2</v>
      </c>
      <c r="AK894" s="14"/>
      <c r="AL894" s="14">
        <v>3.4451365834118501E-2</v>
      </c>
      <c r="AM894" s="14">
        <v>2.12613293657931E-2</v>
      </c>
      <c r="AN894" s="14">
        <v>0.16736399258680801</v>
      </c>
      <c r="AO894" s="14"/>
      <c r="AP894" s="14">
        <v>6.8007365982227799E-2</v>
      </c>
      <c r="AQ894" s="14">
        <v>1.7905832228874399E-2</v>
      </c>
      <c r="AR894" s="14"/>
      <c r="AS894" s="14">
        <v>5.1336564938955997E-2</v>
      </c>
      <c r="AT894" s="14">
        <v>2.4857361965219898E-2</v>
      </c>
      <c r="AU894" s="14"/>
      <c r="AV894" s="14">
        <v>1.8730885814139502E-2</v>
      </c>
      <c r="AW894" s="14">
        <v>4.50610219165819E-2</v>
      </c>
      <c r="AX894" s="14"/>
      <c r="AY894" s="14">
        <v>4.3427887773820999E-2</v>
      </c>
      <c r="AZ894" s="14">
        <v>2.40739296695952E-2</v>
      </c>
      <c r="BA894" s="14"/>
      <c r="BB894" s="14">
        <v>3.7941625194416503E-2</v>
      </c>
      <c r="BC894" s="14">
        <v>5.2150096473494001E-2</v>
      </c>
    </row>
    <row r="895" spans="2:55" x14ac:dyDescent="0.35">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c r="AD895" s="14"/>
      <c r="AE895" s="14"/>
      <c r="AF895" s="14"/>
      <c r="AG895" s="14"/>
      <c r="AH895" s="14"/>
      <c r="AI895" s="14"/>
      <c r="AJ895" s="14"/>
      <c r="AK895" s="14"/>
      <c r="AL895" s="14"/>
      <c r="AM895" s="14"/>
      <c r="AN895" s="14"/>
      <c r="AO895" s="14"/>
      <c r="AP895" s="14"/>
      <c r="AQ895" s="14"/>
      <c r="AR895" s="14"/>
      <c r="AS895" s="14"/>
      <c r="AT895" s="14"/>
      <c r="AU895" s="14"/>
      <c r="AV895" s="14"/>
      <c r="AW895" s="14"/>
      <c r="AX895" s="14"/>
      <c r="AY895" s="14"/>
      <c r="AZ895" s="14"/>
      <c r="BA895" s="14"/>
      <c r="BB895" s="14"/>
      <c r="BC895" s="14"/>
    </row>
    <row r="896" spans="2:55" x14ac:dyDescent="0.35">
      <c r="B896" s="6" t="s">
        <v>403</v>
      </c>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c r="AD896" s="14"/>
      <c r="AE896" s="14"/>
      <c r="AF896" s="14"/>
      <c r="AG896" s="14"/>
      <c r="AH896" s="14"/>
      <c r="AI896" s="14"/>
      <c r="AJ896" s="14"/>
      <c r="AK896" s="14"/>
      <c r="AL896" s="14"/>
      <c r="AM896" s="14"/>
      <c r="AN896" s="14"/>
      <c r="AO896" s="14"/>
      <c r="AP896" s="14"/>
      <c r="AQ896" s="14"/>
      <c r="AR896" s="14"/>
      <c r="AS896" s="14"/>
      <c r="AT896" s="14"/>
      <c r="AU896" s="14"/>
      <c r="AV896" s="14"/>
      <c r="AW896" s="14"/>
      <c r="AX896" s="14"/>
      <c r="AY896" s="14"/>
      <c r="AZ896" s="14"/>
      <c r="BA896" s="14"/>
      <c r="BB896" s="14"/>
      <c r="BC896" s="14"/>
    </row>
    <row r="897" spans="2:55" x14ac:dyDescent="0.35">
      <c r="B897" s="21" t="s">
        <v>82</v>
      </c>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4"/>
    </row>
    <row r="898" spans="2:55" x14ac:dyDescent="0.35">
      <c r="B898" t="s">
        <v>392</v>
      </c>
      <c r="C898" s="14">
        <v>0.18063545797991801</v>
      </c>
      <c r="D898" s="14">
        <v>0.20214961825827901</v>
      </c>
      <c r="E898" s="14">
        <v>0.16015909460140099</v>
      </c>
      <c r="F898" s="14"/>
      <c r="G898" s="14">
        <v>0.18288916153814699</v>
      </c>
      <c r="H898" s="14">
        <v>0.15977167650064</v>
      </c>
      <c r="I898" s="14">
        <v>0.184009785051897</v>
      </c>
      <c r="J898" s="14">
        <v>0.197364038304256</v>
      </c>
      <c r="K898" s="14">
        <v>0.17607352548130001</v>
      </c>
      <c r="L898" s="14">
        <v>0.18292942084305</v>
      </c>
      <c r="M898" s="14"/>
      <c r="N898" s="14">
        <v>0.184241022118842</v>
      </c>
      <c r="O898" s="14">
        <v>0.15833645100309399</v>
      </c>
      <c r="P898" s="14">
        <v>0.18835939087480399</v>
      </c>
      <c r="Q898" s="14">
        <v>0.19457804806704199</v>
      </c>
      <c r="R898" s="14"/>
      <c r="S898" s="14">
        <v>0.15263139092122799</v>
      </c>
      <c r="T898" s="14">
        <v>0.21504594056648099</v>
      </c>
      <c r="U898" s="14">
        <v>0.15848981953949701</v>
      </c>
      <c r="V898" s="14">
        <v>0.15534197176574899</v>
      </c>
      <c r="W898" s="14">
        <v>0.20105102316050799</v>
      </c>
      <c r="X898" s="14">
        <v>0.16378876073231299</v>
      </c>
      <c r="Y898" s="14">
        <v>0.214737866268708</v>
      </c>
      <c r="Z898" s="14">
        <v>0.162450902119953</v>
      </c>
      <c r="AA898" s="14">
        <v>0.1281116477874</v>
      </c>
      <c r="AB898" s="14">
        <v>0.214024307440662</v>
      </c>
      <c r="AC898" s="14">
        <v>0.28731338291611203</v>
      </c>
      <c r="AD898" s="14">
        <v>0.148115828754497</v>
      </c>
      <c r="AE898" s="14"/>
      <c r="AF898" s="14">
        <v>0.155733784402875</v>
      </c>
      <c r="AG898" s="14">
        <v>0.197232309868521</v>
      </c>
      <c r="AH898" s="14">
        <v>0.150275155754275</v>
      </c>
      <c r="AI898" s="14">
        <v>0.22584702457143099</v>
      </c>
      <c r="AJ898" s="14">
        <v>0.12411768424587399</v>
      </c>
      <c r="AK898" s="14"/>
      <c r="AL898" s="14">
        <v>0.17247083602798599</v>
      </c>
      <c r="AM898" s="14">
        <v>0.212640403341013</v>
      </c>
      <c r="AN898" s="14">
        <v>0.24129264396041999</v>
      </c>
      <c r="AO898" s="14"/>
      <c r="AP898" s="14">
        <v>0.15239245465871701</v>
      </c>
      <c r="AQ898" s="14">
        <v>0.200638031084094</v>
      </c>
      <c r="AR898" s="14"/>
      <c r="AS898" s="14">
        <v>0.17877388445495901</v>
      </c>
      <c r="AT898" s="14">
        <v>0.177684870030625</v>
      </c>
      <c r="AU898" s="14"/>
      <c r="AV898" s="14">
        <v>0.16650499981144201</v>
      </c>
      <c r="AW898" s="14">
        <v>0.18259848993015201</v>
      </c>
      <c r="AX898" s="14"/>
      <c r="AY898" s="14">
        <v>0.17546513557342799</v>
      </c>
      <c r="AZ898" s="14">
        <v>0.20996891421233799</v>
      </c>
      <c r="BA898" s="14"/>
      <c r="BB898" s="14">
        <v>0.18151588270487101</v>
      </c>
      <c r="BC898" s="14">
        <v>0.23406456089036501</v>
      </c>
    </row>
    <row r="899" spans="2:55" x14ac:dyDescent="0.35">
      <c r="B899" t="s">
        <v>393</v>
      </c>
      <c r="C899" s="14">
        <v>0.189390588650245</v>
      </c>
      <c r="D899" s="14">
        <v>0.21088168162934301</v>
      </c>
      <c r="E899" s="14">
        <v>0.16802324663411999</v>
      </c>
      <c r="F899" s="14"/>
      <c r="G899" s="14">
        <v>0.27366244017240399</v>
      </c>
      <c r="H899" s="14">
        <v>0.28417485251373198</v>
      </c>
      <c r="I899" s="14">
        <v>0.23701551818909999</v>
      </c>
      <c r="J899" s="14">
        <v>0.12609987363755701</v>
      </c>
      <c r="K899" s="14">
        <v>0.173684528167737</v>
      </c>
      <c r="L899" s="14">
        <v>7.9307631297566406E-2</v>
      </c>
      <c r="M899" s="14"/>
      <c r="N899" s="14">
        <v>0.229661502582926</v>
      </c>
      <c r="O899" s="14">
        <v>0.200923557526131</v>
      </c>
      <c r="P899" s="14">
        <v>0.190182672626445</v>
      </c>
      <c r="Q899" s="14">
        <v>0.13473574222795401</v>
      </c>
      <c r="R899" s="14"/>
      <c r="S899" s="14">
        <v>0.28693294356424098</v>
      </c>
      <c r="T899" s="14">
        <v>0.10393994255835499</v>
      </c>
      <c r="U899" s="14">
        <v>0.16438738587229601</v>
      </c>
      <c r="V899" s="14">
        <v>0.19933951759197399</v>
      </c>
      <c r="W899" s="14">
        <v>0.18017883572785801</v>
      </c>
      <c r="X899" s="14">
        <v>0.236678657904658</v>
      </c>
      <c r="Y899" s="14">
        <v>0.133645105590565</v>
      </c>
      <c r="Z899" s="14">
        <v>0.133008476818576</v>
      </c>
      <c r="AA899" s="14">
        <v>0.20763775051488301</v>
      </c>
      <c r="AB899" s="14">
        <v>0.176886967311778</v>
      </c>
      <c r="AC899" s="14">
        <v>0.225954371706688</v>
      </c>
      <c r="AD899" s="14">
        <v>0.155198239682414</v>
      </c>
      <c r="AE899" s="14"/>
      <c r="AF899" s="14">
        <v>0.16438005258365401</v>
      </c>
      <c r="AG899" s="14">
        <v>0.24052868548641301</v>
      </c>
      <c r="AH899" s="14">
        <v>0.20051490502890901</v>
      </c>
      <c r="AI899" s="14">
        <v>0.135872501545796</v>
      </c>
      <c r="AJ899" s="14">
        <v>0.14746417825823499</v>
      </c>
      <c r="AK899" s="14"/>
      <c r="AL899" s="14">
        <v>0.17858825834634201</v>
      </c>
      <c r="AM899" s="14">
        <v>0.323651052661663</v>
      </c>
      <c r="AN899" s="14">
        <v>0.10700543010997</v>
      </c>
      <c r="AO899" s="14"/>
      <c r="AP899" s="14">
        <v>0.21548643784684399</v>
      </c>
      <c r="AQ899" s="14">
        <v>0.16667471441036399</v>
      </c>
      <c r="AR899" s="14"/>
      <c r="AS899" s="14">
        <v>0.219925571017038</v>
      </c>
      <c r="AT899" s="14">
        <v>0.15005325753448601</v>
      </c>
      <c r="AU899" s="14"/>
      <c r="AV899" s="14">
        <v>0.293961706309737</v>
      </c>
      <c r="AW899" s="14">
        <v>0.15589551533284701</v>
      </c>
      <c r="AX899" s="14"/>
      <c r="AY899" s="14">
        <v>0.21055473914088599</v>
      </c>
      <c r="AZ899" s="14">
        <v>0.111181694995654</v>
      </c>
      <c r="BA899" s="14"/>
      <c r="BB899" s="14">
        <v>0.20529077295669901</v>
      </c>
      <c r="BC899" s="14">
        <v>0.12923769513054201</v>
      </c>
    </row>
    <row r="900" spans="2:55" x14ac:dyDescent="0.35">
      <c r="B900" t="s">
        <v>394</v>
      </c>
      <c r="C900" s="14">
        <v>0.15309791942595599</v>
      </c>
      <c r="D900" s="14">
        <v>0.153949581624336</v>
      </c>
      <c r="E900" s="14">
        <v>0.15271687954368199</v>
      </c>
      <c r="F900" s="14"/>
      <c r="G900" s="14">
        <v>0.22832603744614</v>
      </c>
      <c r="H900" s="14">
        <v>0.21896706912345201</v>
      </c>
      <c r="I900" s="14">
        <v>0.17532346474368499</v>
      </c>
      <c r="J900" s="14">
        <v>0.121505207615671</v>
      </c>
      <c r="K900" s="14">
        <v>0.105149486111713</v>
      </c>
      <c r="L900" s="14">
        <v>8.9174444740148198E-2</v>
      </c>
      <c r="M900" s="14"/>
      <c r="N900" s="14">
        <v>0.166148508212419</v>
      </c>
      <c r="O900" s="14">
        <v>0.147245156966233</v>
      </c>
      <c r="P900" s="14">
        <v>0.142510509527776</v>
      </c>
      <c r="Q900" s="14">
        <v>0.15151443962689201</v>
      </c>
      <c r="R900" s="14"/>
      <c r="S900" s="14">
        <v>0.19420157390849099</v>
      </c>
      <c r="T900" s="14">
        <v>0.14422425858413099</v>
      </c>
      <c r="U900" s="14">
        <v>8.9493317280503401E-2</v>
      </c>
      <c r="V900" s="14">
        <v>0.114806553030919</v>
      </c>
      <c r="W900" s="14">
        <v>0.16990780170994599</v>
      </c>
      <c r="X900" s="14">
        <v>0.13296857474825099</v>
      </c>
      <c r="Y900" s="14">
        <v>0.150698231119335</v>
      </c>
      <c r="Z900" s="14">
        <v>0.15697771772423899</v>
      </c>
      <c r="AA900" s="14">
        <v>0.17742579706325501</v>
      </c>
      <c r="AB900" s="14">
        <v>0.16386624105590999</v>
      </c>
      <c r="AC900" s="14">
        <v>0.12956281076713699</v>
      </c>
      <c r="AD900" s="14">
        <v>0.223281324748098</v>
      </c>
      <c r="AE900" s="14"/>
      <c r="AF900" s="14">
        <v>0.146201241785373</v>
      </c>
      <c r="AG900" s="14">
        <v>0.15986401981225001</v>
      </c>
      <c r="AH900" s="14">
        <v>0.111240080390373</v>
      </c>
      <c r="AI900" s="14">
        <v>9.8832318351150403E-2</v>
      </c>
      <c r="AJ900" s="14">
        <v>0.22009853809320701</v>
      </c>
      <c r="AK900" s="14"/>
      <c r="AL900" s="14">
        <v>0.15270025170448201</v>
      </c>
      <c r="AM900" s="14">
        <v>0.20926547352910599</v>
      </c>
      <c r="AN900" s="14">
        <v>5.9426014100321597E-2</v>
      </c>
      <c r="AO900" s="14"/>
      <c r="AP900" s="14">
        <v>0.12922179619729601</v>
      </c>
      <c r="AQ900" s="14">
        <v>0.17256394480532</v>
      </c>
      <c r="AR900" s="14"/>
      <c r="AS900" s="14">
        <v>0.16552682831778601</v>
      </c>
      <c r="AT900" s="14">
        <v>0.13858461220993701</v>
      </c>
      <c r="AU900" s="14"/>
      <c r="AV900" s="14">
        <v>0.17648741025736001</v>
      </c>
      <c r="AW900" s="14">
        <v>0.143490185991483</v>
      </c>
      <c r="AX900" s="14"/>
      <c r="AY900" s="14">
        <v>0.15178660842201</v>
      </c>
      <c r="AZ900" s="14">
        <v>0.14498830970773599</v>
      </c>
      <c r="BA900" s="14"/>
      <c r="BB900" s="14">
        <v>0.15022611768175601</v>
      </c>
      <c r="BC900" s="14">
        <v>0.19024586736949101</v>
      </c>
    </row>
    <row r="901" spans="2:55" x14ac:dyDescent="0.35">
      <c r="B901" t="s">
        <v>395</v>
      </c>
      <c r="C901" s="14">
        <v>0.20545261977691201</v>
      </c>
      <c r="D901" s="14">
        <v>0.19189002112181999</v>
      </c>
      <c r="E901" s="14">
        <v>0.21831414701722901</v>
      </c>
      <c r="F901" s="14"/>
      <c r="G901" s="14">
        <v>0.15304978368727801</v>
      </c>
      <c r="H901" s="14">
        <v>0.14485235010009001</v>
      </c>
      <c r="I901" s="14">
        <v>0.181056633221439</v>
      </c>
      <c r="J901" s="14">
        <v>0.23225657245226</v>
      </c>
      <c r="K901" s="14">
        <v>0.20258895138824301</v>
      </c>
      <c r="L901" s="14">
        <v>0.28970428726903003</v>
      </c>
      <c r="M901" s="14"/>
      <c r="N901" s="14">
        <v>0.18459142153099001</v>
      </c>
      <c r="O901" s="14">
        <v>0.2130722679731</v>
      </c>
      <c r="P901" s="14">
        <v>0.229544175450031</v>
      </c>
      <c r="Q901" s="14">
        <v>0.198593270353218</v>
      </c>
      <c r="R901" s="14"/>
      <c r="S901" s="14">
        <v>0.17179522259872301</v>
      </c>
      <c r="T901" s="14">
        <v>0.22288288930021999</v>
      </c>
      <c r="U901" s="14">
        <v>0.241309591626614</v>
      </c>
      <c r="V901" s="14">
        <v>0.25158502833811303</v>
      </c>
      <c r="W901" s="14">
        <v>0.175873779989594</v>
      </c>
      <c r="X901" s="14">
        <v>0.21017126627329399</v>
      </c>
      <c r="Y901" s="14">
        <v>0.21684002261052901</v>
      </c>
      <c r="Z901" s="14">
        <v>0.238288593145637</v>
      </c>
      <c r="AA901" s="14">
        <v>0.20363466189137899</v>
      </c>
      <c r="AB901" s="14">
        <v>0.17698265647279901</v>
      </c>
      <c r="AC901" s="14">
        <v>0.15359476656608201</v>
      </c>
      <c r="AD901" s="14">
        <v>0.21229828413410801</v>
      </c>
      <c r="AE901" s="14"/>
      <c r="AF901" s="14">
        <v>0.23617922474407599</v>
      </c>
      <c r="AG901" s="14">
        <v>0.183962640772042</v>
      </c>
      <c r="AH901" s="14">
        <v>0.227736257864117</v>
      </c>
      <c r="AI901" s="14">
        <v>0.25526820330583699</v>
      </c>
      <c r="AJ901" s="14">
        <v>0.31586058297605601</v>
      </c>
      <c r="AK901" s="14"/>
      <c r="AL901" s="14">
        <v>0.2176909141458</v>
      </c>
      <c r="AM901" s="14">
        <v>0.14165442227407901</v>
      </c>
      <c r="AN901" s="14">
        <v>0.142531612270696</v>
      </c>
      <c r="AO901" s="14"/>
      <c r="AP901" s="14">
        <v>0.157727259767798</v>
      </c>
      <c r="AQ901" s="14">
        <v>0.24833107328878001</v>
      </c>
      <c r="AR901" s="14"/>
      <c r="AS901" s="14">
        <v>0.17178697176575</v>
      </c>
      <c r="AT901" s="14">
        <v>0.25025570881064901</v>
      </c>
      <c r="AU901" s="14"/>
      <c r="AV901" s="14">
        <v>0.220426514107745</v>
      </c>
      <c r="AW901" s="14">
        <v>0.20460194759309899</v>
      </c>
      <c r="AX901" s="14"/>
      <c r="AY901" s="14">
        <v>0.18909475843811399</v>
      </c>
      <c r="AZ901" s="14">
        <v>0.28751386103370802</v>
      </c>
      <c r="BA901" s="14"/>
      <c r="BB901" s="14">
        <v>0.19940056454902899</v>
      </c>
      <c r="BC901" s="14">
        <v>0.22777680667953201</v>
      </c>
    </row>
    <row r="902" spans="2:55" x14ac:dyDescent="0.35">
      <c r="B902" t="s">
        <v>396</v>
      </c>
      <c r="C902" s="14">
        <v>0.14609417720463999</v>
      </c>
      <c r="D902" s="14">
        <v>0.12579442921613099</v>
      </c>
      <c r="E902" s="14">
        <v>0.16532911082122501</v>
      </c>
      <c r="F902" s="14"/>
      <c r="G902" s="14">
        <v>5.5217897480431898E-2</v>
      </c>
      <c r="H902" s="14">
        <v>9.3524171122964697E-2</v>
      </c>
      <c r="I902" s="14">
        <v>9.8158688411016298E-2</v>
      </c>
      <c r="J902" s="14">
        <v>0.17590143103287001</v>
      </c>
      <c r="K902" s="14">
        <v>0.19415726889643101</v>
      </c>
      <c r="L902" s="14">
        <v>0.23177706035222501</v>
      </c>
      <c r="M902" s="14"/>
      <c r="N902" s="14">
        <v>0.13086764877398399</v>
      </c>
      <c r="O902" s="14">
        <v>0.169535722573496</v>
      </c>
      <c r="P902" s="14">
        <v>0.11321636523644001</v>
      </c>
      <c r="Q902" s="14">
        <v>0.166280337897177</v>
      </c>
      <c r="R902" s="14"/>
      <c r="S902" s="14">
        <v>0.106230792192936</v>
      </c>
      <c r="T902" s="14">
        <v>0.171740016828309</v>
      </c>
      <c r="U902" s="14">
        <v>0.22246670208077099</v>
      </c>
      <c r="V902" s="14">
        <v>0.15549251780804799</v>
      </c>
      <c r="W902" s="14">
        <v>0.145408391347705</v>
      </c>
      <c r="X902" s="14">
        <v>0.125590125108097</v>
      </c>
      <c r="Y902" s="14">
        <v>0.17044209097188601</v>
      </c>
      <c r="Z902" s="14">
        <v>0.120081461699357</v>
      </c>
      <c r="AA902" s="14">
        <v>0.17611016948633201</v>
      </c>
      <c r="AB902" s="14">
        <v>0.121304343122148</v>
      </c>
      <c r="AC902" s="14">
        <v>5.7618302010426899E-2</v>
      </c>
      <c r="AD902" s="14">
        <v>0.13422056989362399</v>
      </c>
      <c r="AE902" s="14"/>
      <c r="AF902" s="14">
        <v>0.15113358092021101</v>
      </c>
      <c r="AG902" s="14">
        <v>0.12402116437939199</v>
      </c>
      <c r="AH902" s="14">
        <v>0.204514330261517</v>
      </c>
      <c r="AI902" s="14">
        <v>0.18309640411588299</v>
      </c>
      <c r="AJ902" s="14">
        <v>0.106401793511508</v>
      </c>
      <c r="AK902" s="14"/>
      <c r="AL902" s="14">
        <v>0.15256385736608699</v>
      </c>
      <c r="AM902" s="14">
        <v>7.2126957932999405E-2</v>
      </c>
      <c r="AN902" s="14">
        <v>0.18403472836773299</v>
      </c>
      <c r="AO902" s="14"/>
      <c r="AP902" s="14">
        <v>0.11723675708879</v>
      </c>
      <c r="AQ902" s="14">
        <v>0.173550244576122</v>
      </c>
      <c r="AR902" s="14"/>
      <c r="AS902" s="14">
        <v>9.5529127029454999E-2</v>
      </c>
      <c r="AT902" s="14">
        <v>0.22000397572592301</v>
      </c>
      <c r="AU902" s="14"/>
      <c r="AV902" s="14">
        <v>8.8364344058997193E-2</v>
      </c>
      <c r="AW902" s="14">
        <v>0.166849587881994</v>
      </c>
      <c r="AX902" s="14"/>
      <c r="AY902" s="14">
        <v>0.13045581362678599</v>
      </c>
      <c r="AZ902" s="14">
        <v>0.209516466616231</v>
      </c>
      <c r="BA902" s="14"/>
      <c r="BB902" s="14">
        <v>0.130424558373885</v>
      </c>
      <c r="BC902" s="14">
        <v>0.153748821088836</v>
      </c>
    </row>
    <row r="903" spans="2:55" x14ac:dyDescent="0.35">
      <c r="B903" t="s">
        <v>397</v>
      </c>
      <c r="C903" s="14">
        <v>0.12532923696233</v>
      </c>
      <c r="D903" s="14">
        <v>0.11533466815009299</v>
      </c>
      <c r="E903" s="14">
        <v>0.13545752138234399</v>
      </c>
      <c r="F903" s="14"/>
      <c r="G903" s="14">
        <v>0.106854679675599</v>
      </c>
      <c r="H903" s="14">
        <v>9.8709880639120604E-2</v>
      </c>
      <c r="I903" s="14">
        <v>0.124435910382863</v>
      </c>
      <c r="J903" s="14">
        <v>0.14687287695738599</v>
      </c>
      <c r="K903" s="14">
        <v>0.14834623995457699</v>
      </c>
      <c r="L903" s="14">
        <v>0.12710715549798099</v>
      </c>
      <c r="M903" s="14"/>
      <c r="N903" s="14">
        <v>0.104489896780839</v>
      </c>
      <c r="O903" s="14">
        <v>0.110886843957946</v>
      </c>
      <c r="P903" s="14">
        <v>0.13618688628450501</v>
      </c>
      <c r="Q903" s="14">
        <v>0.154298161827717</v>
      </c>
      <c r="R903" s="14"/>
      <c r="S903" s="14">
        <v>8.8208076814380004E-2</v>
      </c>
      <c r="T903" s="14">
        <v>0.142166952162504</v>
      </c>
      <c r="U903" s="14">
        <v>0.12385318360031999</v>
      </c>
      <c r="V903" s="14">
        <v>0.123434411465197</v>
      </c>
      <c r="W903" s="14">
        <v>0.12758016806438899</v>
      </c>
      <c r="X903" s="14">
        <v>0.13080261523338699</v>
      </c>
      <c r="Y903" s="14">
        <v>0.113636683438977</v>
      </c>
      <c r="Z903" s="14">
        <v>0.189192848492239</v>
      </c>
      <c r="AA903" s="14">
        <v>0.107079973256752</v>
      </c>
      <c r="AB903" s="14">
        <v>0.146935484596703</v>
      </c>
      <c r="AC903" s="14">
        <v>0.145956366033554</v>
      </c>
      <c r="AD903" s="14">
        <v>0.126885752787258</v>
      </c>
      <c r="AE903" s="14"/>
      <c r="AF903" s="14">
        <v>0.14637211556381099</v>
      </c>
      <c r="AG903" s="14">
        <v>9.4391179681382095E-2</v>
      </c>
      <c r="AH903" s="14">
        <v>0.10571927070081</v>
      </c>
      <c r="AI903" s="14">
        <v>0.101083548109903</v>
      </c>
      <c r="AJ903" s="14">
        <v>8.6057222915119094E-2</v>
      </c>
      <c r="AK903" s="14"/>
      <c r="AL903" s="14">
        <v>0.125985882409303</v>
      </c>
      <c r="AM903" s="14">
        <v>4.06616902611397E-2</v>
      </c>
      <c r="AN903" s="14">
        <v>0.26570957119085897</v>
      </c>
      <c r="AO903" s="14"/>
      <c r="AP903" s="14">
        <v>0.22793529444055399</v>
      </c>
      <c r="AQ903" s="14">
        <v>3.8241991835320802E-2</v>
      </c>
      <c r="AR903" s="14"/>
      <c r="AS903" s="14">
        <v>0.168457617415012</v>
      </c>
      <c r="AT903" s="14">
        <v>6.3417575688380204E-2</v>
      </c>
      <c r="AU903" s="14"/>
      <c r="AV903" s="14">
        <v>5.42550254547189E-2</v>
      </c>
      <c r="AW903" s="14">
        <v>0.14656427327042501</v>
      </c>
      <c r="AX903" s="14"/>
      <c r="AY903" s="14">
        <v>0.14264294479877701</v>
      </c>
      <c r="AZ903" s="14">
        <v>3.6830753434333501E-2</v>
      </c>
      <c r="BA903" s="14"/>
      <c r="BB903" s="14">
        <v>0.13314210373376101</v>
      </c>
      <c r="BC903" s="14">
        <v>6.4926248841233505E-2</v>
      </c>
    </row>
    <row r="904" spans="2:55" x14ac:dyDescent="0.35">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14"/>
      <c r="BC904" s="14"/>
    </row>
    <row r="905" spans="2:55" x14ac:dyDescent="0.35">
      <c r="B905" s="6" t="s">
        <v>404</v>
      </c>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c r="AD905" s="14"/>
      <c r="AE905" s="14"/>
      <c r="AF905" s="14"/>
      <c r="AG905" s="14"/>
      <c r="AH905" s="14"/>
      <c r="AI905" s="14"/>
      <c r="AJ905" s="14"/>
      <c r="AK905" s="14"/>
      <c r="AL905" s="14"/>
      <c r="AM905" s="14"/>
      <c r="AN905" s="14"/>
      <c r="AO905" s="14"/>
      <c r="AP905" s="14"/>
      <c r="AQ905" s="14"/>
      <c r="AR905" s="14"/>
      <c r="AS905" s="14"/>
      <c r="AT905" s="14"/>
      <c r="AU905" s="14"/>
      <c r="AV905" s="14"/>
      <c r="AW905" s="14"/>
      <c r="AX905" s="14"/>
      <c r="AY905" s="14"/>
      <c r="AZ905" s="14"/>
      <c r="BA905" s="14"/>
      <c r="BB905" s="14"/>
      <c r="BC905" s="14"/>
    </row>
    <row r="906" spans="2:55" x14ac:dyDescent="0.35">
      <c r="B906" s="21" t="s">
        <v>82</v>
      </c>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c r="AD906" s="14"/>
      <c r="AE906" s="14"/>
      <c r="AF906" s="14"/>
      <c r="AG906" s="14"/>
      <c r="AH906" s="14"/>
      <c r="AI906" s="14"/>
      <c r="AJ906" s="14"/>
      <c r="AK906" s="14"/>
      <c r="AL906" s="14"/>
      <c r="AM906" s="14"/>
      <c r="AN906" s="14"/>
      <c r="AO906" s="14"/>
      <c r="AP906" s="14"/>
      <c r="AQ906" s="14"/>
      <c r="AR906" s="14"/>
      <c r="AS906" s="14"/>
      <c r="AT906" s="14"/>
      <c r="AU906" s="14"/>
      <c r="AV906" s="14"/>
      <c r="AW906" s="14"/>
      <c r="AX906" s="14"/>
      <c r="AY906" s="14"/>
      <c r="AZ906" s="14"/>
      <c r="BA906" s="14"/>
      <c r="BB906" s="14"/>
      <c r="BC906" s="14"/>
    </row>
    <row r="907" spans="2:55" x14ac:dyDescent="0.35">
      <c r="B907" t="s">
        <v>392</v>
      </c>
      <c r="C907" s="14">
        <v>0.15025902828708601</v>
      </c>
      <c r="D907" s="14">
        <v>0.16754722041442799</v>
      </c>
      <c r="E907" s="14">
        <v>0.13381980693776299</v>
      </c>
      <c r="F907" s="14"/>
      <c r="G907" s="14">
        <v>0.20682167601017101</v>
      </c>
      <c r="H907" s="14">
        <v>0.14696279318008201</v>
      </c>
      <c r="I907" s="14">
        <v>0.15261230460344299</v>
      </c>
      <c r="J907" s="14">
        <v>0.169896914262926</v>
      </c>
      <c r="K907" s="14">
        <v>0.13944093961654799</v>
      </c>
      <c r="L907" s="14">
        <v>0.10488633740169701</v>
      </c>
      <c r="M907" s="14"/>
      <c r="N907" s="14">
        <v>0.15067783434958601</v>
      </c>
      <c r="O907" s="14">
        <v>0.107600221972419</v>
      </c>
      <c r="P907" s="14">
        <v>0.18347173274600601</v>
      </c>
      <c r="Q907" s="14">
        <v>0.16617188067861499</v>
      </c>
      <c r="R907" s="14"/>
      <c r="S907" s="14">
        <v>0.152212563503208</v>
      </c>
      <c r="T907" s="14">
        <v>0.14011131411531799</v>
      </c>
      <c r="U907" s="14">
        <v>0.17250468352314</v>
      </c>
      <c r="V907" s="14">
        <v>0.165482231367301</v>
      </c>
      <c r="W907" s="14">
        <v>0.16506801599786</v>
      </c>
      <c r="X907" s="14">
        <v>0.162144737552464</v>
      </c>
      <c r="Y907" s="14">
        <v>0.111282520787494</v>
      </c>
      <c r="Z907" s="14">
        <v>0.158098163049536</v>
      </c>
      <c r="AA907" s="14">
        <v>0.14975030429102401</v>
      </c>
      <c r="AB907" s="14">
        <v>0.157588437058645</v>
      </c>
      <c r="AC907" s="14">
        <v>0.11165676785913201</v>
      </c>
      <c r="AD907" s="14">
        <v>0.14793307326133001</v>
      </c>
      <c r="AE907" s="14"/>
      <c r="AF907" s="14">
        <v>0.117068388048991</v>
      </c>
      <c r="AG907" s="14">
        <v>0.180693499151623</v>
      </c>
      <c r="AH907" s="14">
        <v>0.10329159096231399</v>
      </c>
      <c r="AI907" s="14">
        <v>0.17154273379173501</v>
      </c>
      <c r="AJ907" s="14">
        <v>9.3687928401078494E-2</v>
      </c>
      <c r="AK907" s="14"/>
      <c r="AL907" s="14">
        <v>0.143505971424357</v>
      </c>
      <c r="AM907" s="14">
        <v>0.18290557044792</v>
      </c>
      <c r="AN907" s="14">
        <v>0.18950332072554199</v>
      </c>
      <c r="AO907" s="14"/>
      <c r="AP907" s="14">
        <v>0.137210214015933</v>
      </c>
      <c r="AQ907" s="14">
        <v>0.160195262623919</v>
      </c>
      <c r="AR907" s="14"/>
      <c r="AS907" s="14">
        <v>0.14827872117492999</v>
      </c>
      <c r="AT907" s="14">
        <v>0.15185281788753399</v>
      </c>
      <c r="AU907" s="14"/>
      <c r="AV907" s="14">
        <v>0.16115573464507901</v>
      </c>
      <c r="AW907" s="14">
        <v>0.146888179989004</v>
      </c>
      <c r="AX907" s="14"/>
      <c r="AY907" s="14">
        <v>0.143934053963817</v>
      </c>
      <c r="AZ907" s="14">
        <v>0.21195740738702601</v>
      </c>
      <c r="BA907" s="14"/>
      <c r="BB907" s="14">
        <v>0.124955971859636</v>
      </c>
      <c r="BC907" s="14">
        <v>0.283579124394152</v>
      </c>
    </row>
    <row r="908" spans="2:55" x14ac:dyDescent="0.35">
      <c r="B908" t="s">
        <v>393</v>
      </c>
      <c r="C908" s="14">
        <v>0.15872109180431099</v>
      </c>
      <c r="D908" s="14">
        <v>0.16741477016864201</v>
      </c>
      <c r="E908" s="14">
        <v>0.150699085202288</v>
      </c>
      <c r="F908" s="14"/>
      <c r="G908" s="14">
        <v>0.20357539363539801</v>
      </c>
      <c r="H908" s="14">
        <v>0.24809943766600401</v>
      </c>
      <c r="I908" s="14">
        <v>0.20082480809226999</v>
      </c>
      <c r="J908" s="14">
        <v>0.141876871215628</v>
      </c>
      <c r="K908" s="14">
        <v>0.13668712319689399</v>
      </c>
      <c r="L908" s="14">
        <v>5.0105661466453302E-2</v>
      </c>
      <c r="M908" s="14"/>
      <c r="N908" s="14">
        <v>0.16913376647758799</v>
      </c>
      <c r="O908" s="14">
        <v>0.142320416798176</v>
      </c>
      <c r="P908" s="14">
        <v>0.16239343236950901</v>
      </c>
      <c r="Q908" s="14">
        <v>0.162568369176117</v>
      </c>
      <c r="R908" s="14"/>
      <c r="S908" s="14">
        <v>0.20902940171936299</v>
      </c>
      <c r="T908" s="14">
        <v>0.11171890677346701</v>
      </c>
      <c r="U908" s="14">
        <v>0.15273417173460799</v>
      </c>
      <c r="V908" s="14">
        <v>0.166358925417016</v>
      </c>
      <c r="W908" s="14">
        <v>0.177877251452256</v>
      </c>
      <c r="X908" s="14">
        <v>0.17155251181565101</v>
      </c>
      <c r="Y908" s="14">
        <v>0.17299246624485801</v>
      </c>
      <c r="Z908" s="14">
        <v>0.13030942025806899</v>
      </c>
      <c r="AA908" s="14">
        <v>0.18218340194225299</v>
      </c>
      <c r="AB908" s="14">
        <v>9.0641121266955199E-2</v>
      </c>
      <c r="AC908" s="14">
        <v>0.16295813937164</v>
      </c>
      <c r="AD908" s="14">
        <v>0.14853776676333699</v>
      </c>
      <c r="AE908" s="14"/>
      <c r="AF908" s="14">
        <v>0.14193471671396299</v>
      </c>
      <c r="AG908" s="14">
        <v>0.196821801519733</v>
      </c>
      <c r="AH908" s="14">
        <v>0.108768612399161</v>
      </c>
      <c r="AI908" s="14">
        <v>0.15741459823367099</v>
      </c>
      <c r="AJ908" s="14">
        <v>0.20394916031845001</v>
      </c>
      <c r="AK908" s="14"/>
      <c r="AL908" s="14">
        <v>0.15101247678259799</v>
      </c>
      <c r="AM908" s="14">
        <v>0.28772864209687299</v>
      </c>
      <c r="AN908" s="14">
        <v>4.1188278177735002E-2</v>
      </c>
      <c r="AO908" s="14"/>
      <c r="AP908" s="14">
        <v>0.14152038107856901</v>
      </c>
      <c r="AQ908" s="14">
        <v>0.16988650402816899</v>
      </c>
      <c r="AR908" s="14"/>
      <c r="AS908" s="14">
        <v>0.15973975933603601</v>
      </c>
      <c r="AT908" s="14">
        <v>0.148801699149678</v>
      </c>
      <c r="AU908" s="14"/>
      <c r="AV908" s="14">
        <v>0.24665347245876901</v>
      </c>
      <c r="AW908" s="14">
        <v>0.128709778993819</v>
      </c>
      <c r="AX908" s="14"/>
      <c r="AY908" s="14">
        <v>0.15769117026919</v>
      </c>
      <c r="AZ908" s="14">
        <v>0.13883808662283001</v>
      </c>
      <c r="BA908" s="14"/>
      <c r="BB908" s="14">
        <v>0.15638425212215801</v>
      </c>
      <c r="BC908" s="14">
        <v>0.18819607803150901</v>
      </c>
    </row>
    <row r="909" spans="2:55" x14ac:dyDescent="0.35">
      <c r="B909" t="s">
        <v>394</v>
      </c>
      <c r="C909" s="14">
        <v>0.13528937938018301</v>
      </c>
      <c r="D909" s="14">
        <v>0.14407137222125399</v>
      </c>
      <c r="E909" s="14">
        <v>0.12518624896910099</v>
      </c>
      <c r="F909" s="14"/>
      <c r="G909" s="14">
        <v>0.21879563838903501</v>
      </c>
      <c r="H909" s="14">
        <v>0.22118666126008699</v>
      </c>
      <c r="I909" s="14">
        <v>0.19049211310935499</v>
      </c>
      <c r="J909" s="14">
        <v>0.10603141216452899</v>
      </c>
      <c r="K909" s="14">
        <v>6.5609843186638803E-2</v>
      </c>
      <c r="L909" s="14">
        <v>3.5347274111160301E-2</v>
      </c>
      <c r="M909" s="14"/>
      <c r="N909" s="14">
        <v>0.14553585188777901</v>
      </c>
      <c r="O909" s="14">
        <v>0.13072205296909301</v>
      </c>
      <c r="P909" s="14">
        <v>0.119889239288422</v>
      </c>
      <c r="Q909" s="14">
        <v>0.14161526204123301</v>
      </c>
      <c r="R909" s="14"/>
      <c r="S909" s="14">
        <v>0.20303362067915301</v>
      </c>
      <c r="T909" s="14">
        <v>0.115641465650827</v>
      </c>
      <c r="U909" s="14">
        <v>0.100395214269446</v>
      </c>
      <c r="V909" s="14">
        <v>0.104872916731083</v>
      </c>
      <c r="W909" s="14">
        <v>0.114386585034667</v>
      </c>
      <c r="X909" s="14">
        <v>0.13825240743966399</v>
      </c>
      <c r="Y909" s="14">
        <v>0.13029764269928101</v>
      </c>
      <c r="Z909" s="14">
        <v>0.18095810561402001</v>
      </c>
      <c r="AA909" s="14">
        <v>0.151291179838037</v>
      </c>
      <c r="AB909" s="14">
        <v>0.134762591018281</v>
      </c>
      <c r="AC909" s="14">
        <v>0.104707957749358</v>
      </c>
      <c r="AD909" s="14">
        <v>7.4985950347063499E-2</v>
      </c>
      <c r="AE909" s="14"/>
      <c r="AF909" s="14">
        <v>8.6141000963473005E-2</v>
      </c>
      <c r="AG909" s="14">
        <v>0.15273765074842499</v>
      </c>
      <c r="AH909" s="14">
        <v>0.13740189381685</v>
      </c>
      <c r="AI909" s="14">
        <v>0.10504481292246</v>
      </c>
      <c r="AJ909" s="14">
        <v>0.20998040011038699</v>
      </c>
      <c r="AK909" s="14"/>
      <c r="AL909" s="14">
        <v>0.12697892192393001</v>
      </c>
      <c r="AM909" s="14">
        <v>0.23662172745847701</v>
      </c>
      <c r="AN909" s="14">
        <v>7.5371572835762901E-2</v>
      </c>
      <c r="AO909" s="14"/>
      <c r="AP909" s="14">
        <v>0.14532767021636001</v>
      </c>
      <c r="AQ909" s="14">
        <v>0.123675122977387</v>
      </c>
      <c r="AR909" s="14"/>
      <c r="AS909" s="14">
        <v>0.15067087659168399</v>
      </c>
      <c r="AT909" s="14">
        <v>0.11625802549283901</v>
      </c>
      <c r="AU909" s="14"/>
      <c r="AV909" s="14">
        <v>0.17241090603852899</v>
      </c>
      <c r="AW909" s="14">
        <v>0.120231059833459</v>
      </c>
      <c r="AX909" s="14"/>
      <c r="AY909" s="14">
        <v>0.12705756750730801</v>
      </c>
      <c r="AZ909" s="14">
        <v>0.13445892130405299</v>
      </c>
      <c r="BA909" s="14"/>
      <c r="BB909" s="14">
        <v>0.114949431249357</v>
      </c>
      <c r="BC909" s="14">
        <v>0.14120605868883301</v>
      </c>
    </row>
    <row r="910" spans="2:55" x14ac:dyDescent="0.35">
      <c r="B910" t="s">
        <v>395</v>
      </c>
      <c r="C910" s="14">
        <v>7.12455905209258E-2</v>
      </c>
      <c r="D910" s="14">
        <v>6.81388386615846E-2</v>
      </c>
      <c r="E910" s="14">
        <v>7.3471740910811906E-2</v>
      </c>
      <c r="F910" s="14"/>
      <c r="G910" s="14">
        <v>0.12793487502407899</v>
      </c>
      <c r="H910" s="14">
        <v>9.9119632065661198E-2</v>
      </c>
      <c r="I910" s="14">
        <v>6.3770595308069694E-2</v>
      </c>
      <c r="J910" s="14">
        <v>8.35036127836883E-2</v>
      </c>
      <c r="K910" s="14">
        <v>4.18358961738012E-2</v>
      </c>
      <c r="L910" s="14">
        <v>2.6744131975097899E-2</v>
      </c>
      <c r="M910" s="14"/>
      <c r="N910" s="14">
        <v>6.4212010339652098E-2</v>
      </c>
      <c r="O910" s="14">
        <v>7.1305910025398295E-2</v>
      </c>
      <c r="P910" s="14">
        <v>5.8465847504134402E-2</v>
      </c>
      <c r="Q910" s="14">
        <v>8.8440920674071694E-2</v>
      </c>
      <c r="R910" s="14"/>
      <c r="S910" s="14">
        <v>0.114544100331499</v>
      </c>
      <c r="T910" s="14">
        <v>8.65441153596819E-2</v>
      </c>
      <c r="U910" s="14">
        <v>6.6132535964358197E-2</v>
      </c>
      <c r="V910" s="14">
        <v>5.6748408378786502E-2</v>
      </c>
      <c r="W910" s="14">
        <v>3.8302213913277303E-2</v>
      </c>
      <c r="X910" s="14">
        <v>6.7713491748362498E-2</v>
      </c>
      <c r="Y910" s="14">
        <v>5.5137151167058002E-2</v>
      </c>
      <c r="Z910" s="14">
        <v>9.6016409601573496E-2</v>
      </c>
      <c r="AA910" s="14">
        <v>7.6560627380279897E-2</v>
      </c>
      <c r="AB910" s="14">
        <v>5.5527791989032599E-2</v>
      </c>
      <c r="AC910" s="14">
        <v>4.7906298991150502E-2</v>
      </c>
      <c r="AD910" s="14">
        <v>2.4146351148479801E-2</v>
      </c>
      <c r="AE910" s="14"/>
      <c r="AF910" s="14">
        <v>5.6870543819971101E-2</v>
      </c>
      <c r="AG910" s="14">
        <v>7.7403370998328502E-2</v>
      </c>
      <c r="AH910" s="14">
        <v>7.1082164306721096E-2</v>
      </c>
      <c r="AI910" s="14">
        <v>5.4501122008172601E-2</v>
      </c>
      <c r="AJ910" s="14">
        <v>0.112557407486799</v>
      </c>
      <c r="AK910" s="14"/>
      <c r="AL910" s="14">
        <v>6.3978165885646199E-2</v>
      </c>
      <c r="AM910" s="14">
        <v>0.13258707454482299</v>
      </c>
      <c r="AN910" s="14">
        <v>6.7105273609009503E-2</v>
      </c>
      <c r="AO910" s="14"/>
      <c r="AP910" s="14">
        <v>6.9246348238225605E-2</v>
      </c>
      <c r="AQ910" s="14">
        <v>7.50395972357559E-2</v>
      </c>
      <c r="AR910" s="14"/>
      <c r="AS910" s="14">
        <v>6.9015055147736606E-2</v>
      </c>
      <c r="AT910" s="14">
        <v>7.1319791064456697E-2</v>
      </c>
      <c r="AU910" s="14"/>
      <c r="AV910" s="14">
        <v>8.4069093598912403E-2</v>
      </c>
      <c r="AW910" s="14">
        <v>6.6093148752130695E-2</v>
      </c>
      <c r="AX910" s="14"/>
      <c r="AY910" s="14">
        <v>7.5446397876954202E-2</v>
      </c>
      <c r="AZ910" s="14">
        <v>8.5108861580675502E-2</v>
      </c>
      <c r="BA910" s="14"/>
      <c r="BB910" s="14">
        <v>6.5426983038743794E-2</v>
      </c>
      <c r="BC910" s="14">
        <v>9.5546534144638706E-2</v>
      </c>
    </row>
    <row r="911" spans="2:55" x14ac:dyDescent="0.35">
      <c r="B911" t="s">
        <v>396</v>
      </c>
      <c r="C911" s="14">
        <v>2.6418911155079799E-2</v>
      </c>
      <c r="D911" s="14">
        <v>1.29339991640803E-2</v>
      </c>
      <c r="E911" s="14">
        <v>3.9664316425821002E-2</v>
      </c>
      <c r="F911" s="14"/>
      <c r="G911" s="14">
        <v>3.2840068601306102E-2</v>
      </c>
      <c r="H911" s="14">
        <v>3.8537438222824197E-2</v>
      </c>
      <c r="I911" s="14">
        <v>3.1912030565940101E-2</v>
      </c>
      <c r="J911" s="14">
        <v>2.3892241837374002E-2</v>
      </c>
      <c r="K911" s="14">
        <v>2.7206525021670099E-2</v>
      </c>
      <c r="L911" s="14">
        <v>9.3076585455844092E-3</v>
      </c>
      <c r="M911" s="14"/>
      <c r="N911" s="14">
        <v>1.7443319928296001E-2</v>
      </c>
      <c r="O911" s="14">
        <v>4.3334901788805599E-2</v>
      </c>
      <c r="P911" s="14">
        <v>2.3223099112802799E-2</v>
      </c>
      <c r="Q911" s="14">
        <v>2.15380115566936E-2</v>
      </c>
      <c r="R911" s="14"/>
      <c r="S911" s="14">
        <v>2.17257403158168E-2</v>
      </c>
      <c r="T911" s="14">
        <v>2.96233863734791E-2</v>
      </c>
      <c r="U911" s="14">
        <v>2.8886843256934299E-2</v>
      </c>
      <c r="V911" s="14">
        <v>1.7145164575318599E-2</v>
      </c>
      <c r="W911" s="14">
        <v>6.1521342174992201E-2</v>
      </c>
      <c r="X911" s="14">
        <v>4.0844535325248503E-2</v>
      </c>
      <c r="Y911" s="14">
        <v>2.9712046031082E-2</v>
      </c>
      <c r="Z911" s="14">
        <v>0</v>
      </c>
      <c r="AA911" s="14">
        <v>1.9799061872269701E-2</v>
      </c>
      <c r="AB911" s="14">
        <v>7.02165952413248E-3</v>
      </c>
      <c r="AC911" s="14">
        <v>3.42949538113278E-2</v>
      </c>
      <c r="AD911" s="14">
        <v>2.64098642364483E-2</v>
      </c>
      <c r="AE911" s="14"/>
      <c r="AF911" s="14">
        <v>2.1694641692169801E-2</v>
      </c>
      <c r="AG911" s="14">
        <v>2.6230655538130698E-2</v>
      </c>
      <c r="AH911" s="14">
        <v>5.9649579238872E-2</v>
      </c>
      <c r="AI911" s="14">
        <v>3.3345350946331599E-2</v>
      </c>
      <c r="AJ911" s="14">
        <v>1.8142367301825401E-2</v>
      </c>
      <c r="AK911" s="14"/>
      <c r="AL911" s="14">
        <v>2.4708322524932099E-2</v>
      </c>
      <c r="AM911" s="14">
        <v>3.24338802361459E-2</v>
      </c>
      <c r="AN911" s="14">
        <v>4.0349057965308702E-2</v>
      </c>
      <c r="AO911" s="14"/>
      <c r="AP911" s="14">
        <v>2.5706160124313301E-2</v>
      </c>
      <c r="AQ911" s="14">
        <v>2.7093947707E-2</v>
      </c>
      <c r="AR911" s="14"/>
      <c r="AS911" s="14">
        <v>2.7797576372636801E-2</v>
      </c>
      <c r="AT911" s="14">
        <v>2.6268361093647899E-2</v>
      </c>
      <c r="AU911" s="14"/>
      <c r="AV911" s="14">
        <v>2.7484186049528299E-2</v>
      </c>
      <c r="AW911" s="14">
        <v>2.70007450311343E-2</v>
      </c>
      <c r="AX911" s="14"/>
      <c r="AY911" s="14">
        <v>2.5925649908881701E-2</v>
      </c>
      <c r="AZ911" s="14">
        <v>3.2716955724533099E-2</v>
      </c>
      <c r="BA911" s="14"/>
      <c r="BB911" s="14">
        <v>2.0511387282581402E-2</v>
      </c>
      <c r="BC911" s="14">
        <v>5.03869926555994E-2</v>
      </c>
    </row>
    <row r="912" spans="2:55" x14ac:dyDescent="0.35">
      <c r="B912" t="s">
        <v>397</v>
      </c>
      <c r="C912" s="14">
        <v>0.458065998852414</v>
      </c>
      <c r="D912" s="14">
        <v>0.439893799370011</v>
      </c>
      <c r="E912" s="14">
        <v>0.47715880155421397</v>
      </c>
      <c r="F912" s="14"/>
      <c r="G912" s="14">
        <v>0.21003234834001</v>
      </c>
      <c r="H912" s="14">
        <v>0.24609403760534199</v>
      </c>
      <c r="I912" s="14">
        <v>0.36038814832092197</v>
      </c>
      <c r="J912" s="14">
        <v>0.47479894773585501</v>
      </c>
      <c r="K912" s="14">
        <v>0.58921967280444798</v>
      </c>
      <c r="L912" s="14">
        <v>0.77360893650000695</v>
      </c>
      <c r="M912" s="14"/>
      <c r="N912" s="14">
        <v>0.452997217017099</v>
      </c>
      <c r="O912" s="14">
        <v>0.50471649644610905</v>
      </c>
      <c r="P912" s="14">
        <v>0.45255664897912601</v>
      </c>
      <c r="Q912" s="14">
        <v>0.41966555587326998</v>
      </c>
      <c r="R912" s="14"/>
      <c r="S912" s="14">
        <v>0.29945457345095999</v>
      </c>
      <c r="T912" s="14">
        <v>0.51636081172722703</v>
      </c>
      <c r="U912" s="14">
        <v>0.47934655125151299</v>
      </c>
      <c r="V912" s="14">
        <v>0.48939235353049498</v>
      </c>
      <c r="W912" s="14">
        <v>0.44284459142694799</v>
      </c>
      <c r="X912" s="14">
        <v>0.41949231611860999</v>
      </c>
      <c r="Y912" s="14">
        <v>0.50057817307022701</v>
      </c>
      <c r="Z912" s="14">
        <v>0.43461790147680102</v>
      </c>
      <c r="AA912" s="14">
        <v>0.42041542467613702</v>
      </c>
      <c r="AB912" s="14">
        <v>0.55445839914295403</v>
      </c>
      <c r="AC912" s="14">
        <v>0.53847588221739096</v>
      </c>
      <c r="AD912" s="14">
        <v>0.57798699424334099</v>
      </c>
      <c r="AE912" s="14"/>
      <c r="AF912" s="14">
        <v>0.57629070876143296</v>
      </c>
      <c r="AG912" s="14">
        <v>0.36611302204376001</v>
      </c>
      <c r="AH912" s="14">
        <v>0.51980615927608198</v>
      </c>
      <c r="AI912" s="14">
        <v>0.47815138209763097</v>
      </c>
      <c r="AJ912" s="14">
        <v>0.36168273638145998</v>
      </c>
      <c r="AK912" s="14"/>
      <c r="AL912" s="14">
        <v>0.48981614145853702</v>
      </c>
      <c r="AM912" s="14">
        <v>0.127723105215761</v>
      </c>
      <c r="AN912" s="14">
        <v>0.58648249668664199</v>
      </c>
      <c r="AO912" s="14"/>
      <c r="AP912" s="14">
        <v>0.48098922632660002</v>
      </c>
      <c r="AQ912" s="14">
        <v>0.44410956542776903</v>
      </c>
      <c r="AR912" s="14"/>
      <c r="AS912" s="14">
        <v>0.44449801137697698</v>
      </c>
      <c r="AT912" s="14">
        <v>0.48549930531184499</v>
      </c>
      <c r="AU912" s="14"/>
      <c r="AV912" s="14">
        <v>0.30822660720918299</v>
      </c>
      <c r="AW912" s="14">
        <v>0.51107708740045199</v>
      </c>
      <c r="AX912" s="14"/>
      <c r="AY912" s="14">
        <v>0.46994516047384899</v>
      </c>
      <c r="AZ912" s="14">
        <v>0.39691976738088303</v>
      </c>
      <c r="BA912" s="14"/>
      <c r="BB912" s="14">
        <v>0.51777197444752399</v>
      </c>
      <c r="BC912" s="14">
        <v>0.24108521208526801</v>
      </c>
    </row>
    <row r="913" spans="2:55" x14ac:dyDescent="0.35">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c r="AD913" s="14"/>
      <c r="AE913" s="14"/>
      <c r="AF913" s="14"/>
      <c r="AG913" s="14"/>
      <c r="AH913" s="14"/>
      <c r="AI913" s="14"/>
      <c r="AJ913" s="14"/>
      <c r="AK913" s="14"/>
      <c r="AL913" s="14"/>
      <c r="AM913" s="14"/>
      <c r="AN913" s="14"/>
      <c r="AO913" s="14"/>
      <c r="AP913" s="14"/>
      <c r="AQ913" s="14"/>
      <c r="AR913" s="14"/>
      <c r="AS913" s="14"/>
      <c r="AT913" s="14"/>
      <c r="AU913" s="14"/>
      <c r="AV913" s="14"/>
      <c r="AW913" s="14"/>
      <c r="AX913" s="14"/>
      <c r="AY913" s="14"/>
      <c r="AZ913" s="14"/>
      <c r="BA913" s="14"/>
      <c r="BB913" s="14"/>
      <c r="BC913" s="14"/>
    </row>
    <row r="914" spans="2:55" x14ac:dyDescent="0.35">
      <c r="B914" s="6" t="s">
        <v>405</v>
      </c>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c r="AD914" s="14"/>
      <c r="AE914" s="14"/>
      <c r="AF914" s="14"/>
      <c r="AG914" s="14"/>
      <c r="AH914" s="14"/>
      <c r="AI914" s="14"/>
      <c r="AJ914" s="14"/>
      <c r="AK914" s="14"/>
      <c r="AL914" s="14"/>
      <c r="AM914" s="14"/>
      <c r="AN914" s="14"/>
      <c r="AO914" s="14"/>
      <c r="AP914" s="14"/>
      <c r="AQ914" s="14"/>
      <c r="AR914" s="14"/>
      <c r="AS914" s="14"/>
      <c r="AT914" s="14"/>
      <c r="AU914" s="14"/>
      <c r="AV914" s="14"/>
      <c r="AW914" s="14"/>
      <c r="AX914" s="14"/>
      <c r="AY914" s="14"/>
      <c r="AZ914" s="14"/>
      <c r="BA914" s="14"/>
      <c r="BB914" s="14"/>
      <c r="BC914" s="14"/>
    </row>
    <row r="915" spans="2:55" x14ac:dyDescent="0.35">
      <c r="B915" s="21" t="s">
        <v>82</v>
      </c>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c r="AD915" s="14"/>
      <c r="AE915" s="14"/>
      <c r="AF915" s="14"/>
      <c r="AG915" s="14"/>
      <c r="AH915" s="14"/>
      <c r="AI915" s="14"/>
      <c r="AJ915" s="14"/>
      <c r="AK915" s="14"/>
      <c r="AL915" s="14"/>
      <c r="AM915" s="14"/>
      <c r="AN915" s="14"/>
      <c r="AO915" s="14"/>
      <c r="AP915" s="14"/>
      <c r="AQ915" s="14"/>
      <c r="AR915" s="14"/>
      <c r="AS915" s="14"/>
      <c r="AT915" s="14"/>
      <c r="AU915" s="14"/>
      <c r="AV915" s="14"/>
      <c r="AW915" s="14"/>
      <c r="AX915" s="14"/>
      <c r="AY915" s="14"/>
      <c r="AZ915" s="14"/>
      <c r="BA915" s="14"/>
      <c r="BB915" s="14"/>
      <c r="BC915" s="14"/>
    </row>
    <row r="916" spans="2:55" x14ac:dyDescent="0.35">
      <c r="B916" t="s">
        <v>392</v>
      </c>
      <c r="C916" s="14">
        <v>0.29733049128188699</v>
      </c>
      <c r="D916" s="14">
        <v>0.31336505452992502</v>
      </c>
      <c r="E916" s="14">
        <v>0.27960513555984901</v>
      </c>
      <c r="F916" s="14"/>
      <c r="G916" s="14">
        <v>0.232800943606713</v>
      </c>
      <c r="H916" s="14">
        <v>0.24758839658960599</v>
      </c>
      <c r="I916" s="14">
        <v>0.27186213518654601</v>
      </c>
      <c r="J916" s="14">
        <v>0.30509589856299102</v>
      </c>
      <c r="K916" s="14">
        <v>0.33289424234110598</v>
      </c>
      <c r="L916" s="14">
        <v>0.37130104801555502</v>
      </c>
      <c r="M916" s="14"/>
      <c r="N916" s="14">
        <v>0.30985382746127099</v>
      </c>
      <c r="O916" s="14">
        <v>0.27962408644303099</v>
      </c>
      <c r="P916" s="14">
        <v>0.29825662537926201</v>
      </c>
      <c r="Q916" s="14">
        <v>0.29992152731850202</v>
      </c>
      <c r="R916" s="14"/>
      <c r="S916" s="14">
        <v>0.30485875155370701</v>
      </c>
      <c r="T916" s="14">
        <v>0.26541086946779902</v>
      </c>
      <c r="U916" s="14">
        <v>0.314837854316185</v>
      </c>
      <c r="V916" s="14">
        <v>0.317004586192355</v>
      </c>
      <c r="W916" s="14">
        <v>0.33251885574037898</v>
      </c>
      <c r="X916" s="14">
        <v>0.28755606502954401</v>
      </c>
      <c r="Y916" s="14">
        <v>0.25200351330218801</v>
      </c>
      <c r="Z916" s="14">
        <v>0.34268982898448302</v>
      </c>
      <c r="AA916" s="14">
        <v>0.29282831873940202</v>
      </c>
      <c r="AB916" s="14">
        <v>0.32310016539362502</v>
      </c>
      <c r="AC916" s="14">
        <v>0.21074424177937601</v>
      </c>
      <c r="AD916" s="14">
        <v>0.38541256360237602</v>
      </c>
      <c r="AE916" s="14"/>
      <c r="AF916" s="14">
        <v>0.29748060257286202</v>
      </c>
      <c r="AG916" s="14">
        <v>0.30673510511344398</v>
      </c>
      <c r="AH916" s="14">
        <v>0.30308972951301799</v>
      </c>
      <c r="AI916" s="14">
        <v>0.33593779520917999</v>
      </c>
      <c r="AJ916" s="14">
        <v>0.26397855663682301</v>
      </c>
      <c r="AK916" s="14"/>
      <c r="AL916" s="14">
        <v>0.29937062025094302</v>
      </c>
      <c r="AM916" s="14">
        <v>0.28148674901342002</v>
      </c>
      <c r="AN916" s="14">
        <v>0.29605770467061199</v>
      </c>
      <c r="AO916" s="14"/>
      <c r="AP916" s="14">
        <v>0.249537866520471</v>
      </c>
      <c r="AQ916" s="14">
        <v>0.34154714399842101</v>
      </c>
      <c r="AR916" s="14"/>
      <c r="AS916" s="14">
        <v>0.26596924413431799</v>
      </c>
      <c r="AT916" s="14">
        <v>0.344458478815239</v>
      </c>
      <c r="AU916" s="14"/>
      <c r="AV916" s="14">
        <v>0.27398432748178098</v>
      </c>
      <c r="AW916" s="14">
        <v>0.30848697918276602</v>
      </c>
      <c r="AX916" s="14"/>
      <c r="AY916" s="14">
        <v>0.28084076913698502</v>
      </c>
      <c r="AZ916" s="14">
        <v>0.41497150573880898</v>
      </c>
      <c r="BA916" s="14"/>
      <c r="BB916" s="14">
        <v>0.29612199856807098</v>
      </c>
      <c r="BC916" s="14">
        <v>0.36617381729147702</v>
      </c>
    </row>
    <row r="917" spans="2:55" x14ac:dyDescent="0.35">
      <c r="B917" t="s">
        <v>393</v>
      </c>
      <c r="C917" s="14">
        <v>0.23119218972688799</v>
      </c>
      <c r="D917" s="14">
        <v>0.233562870248052</v>
      </c>
      <c r="E917" s="14">
        <v>0.229557710220501</v>
      </c>
      <c r="F917" s="14"/>
      <c r="G917" s="14">
        <v>0.26048551090023497</v>
      </c>
      <c r="H917" s="14">
        <v>0.28662999742449802</v>
      </c>
      <c r="I917" s="14">
        <v>0.28160668439175601</v>
      </c>
      <c r="J917" s="14">
        <v>0.22244626823904701</v>
      </c>
      <c r="K917" s="14">
        <v>0.20989888857936401</v>
      </c>
      <c r="L917" s="14">
        <v>0.14681467581319199</v>
      </c>
      <c r="M917" s="14"/>
      <c r="N917" s="14">
        <v>0.26367414591949401</v>
      </c>
      <c r="O917" s="14">
        <v>0.23081977455126901</v>
      </c>
      <c r="P917" s="14">
        <v>0.218673400147501</v>
      </c>
      <c r="Q917" s="14">
        <v>0.209353511152852</v>
      </c>
      <c r="R917" s="14"/>
      <c r="S917" s="14">
        <v>0.262280835603309</v>
      </c>
      <c r="T917" s="14">
        <v>0.17807499105695401</v>
      </c>
      <c r="U917" s="14">
        <v>0.18118429868889499</v>
      </c>
      <c r="V917" s="14">
        <v>0.20761234725296701</v>
      </c>
      <c r="W917" s="14">
        <v>0.16534591889492301</v>
      </c>
      <c r="X917" s="14">
        <v>0.23506492457689801</v>
      </c>
      <c r="Y917" s="14">
        <v>0.271151402940079</v>
      </c>
      <c r="Z917" s="14">
        <v>0.230706752978623</v>
      </c>
      <c r="AA917" s="14">
        <v>0.27697328122066101</v>
      </c>
      <c r="AB917" s="14">
        <v>0.23015661433349399</v>
      </c>
      <c r="AC917" s="14">
        <v>0.28612606250575701</v>
      </c>
      <c r="AD917" s="14">
        <v>0.298973327830517</v>
      </c>
      <c r="AE917" s="14"/>
      <c r="AF917" s="14">
        <v>0.216497618729356</v>
      </c>
      <c r="AG917" s="14">
        <v>0.25480451504044599</v>
      </c>
      <c r="AH917" s="14">
        <v>0.22887431756200299</v>
      </c>
      <c r="AI917" s="14">
        <v>0.176286631444869</v>
      </c>
      <c r="AJ917" s="14">
        <v>0.28593814429396402</v>
      </c>
      <c r="AK917" s="14"/>
      <c r="AL917" s="14">
        <v>0.22872515559005799</v>
      </c>
      <c r="AM917" s="14">
        <v>0.33312720429107601</v>
      </c>
      <c r="AN917" s="14">
        <v>8.6265159059729798E-2</v>
      </c>
      <c r="AO917" s="14"/>
      <c r="AP917" s="14">
        <v>0.208766531017818</v>
      </c>
      <c r="AQ917" s="14">
        <v>0.24786968799197401</v>
      </c>
      <c r="AR917" s="14"/>
      <c r="AS917" s="14">
        <v>0.23266652059106699</v>
      </c>
      <c r="AT917" s="14">
        <v>0.22537432121683701</v>
      </c>
      <c r="AU917" s="14"/>
      <c r="AV917" s="14">
        <v>0.30689802230402502</v>
      </c>
      <c r="AW917" s="14">
        <v>0.20538270005576101</v>
      </c>
      <c r="AX917" s="14"/>
      <c r="AY917" s="14">
        <v>0.23073817676938399</v>
      </c>
      <c r="AZ917" s="14">
        <v>0.21319723639607799</v>
      </c>
      <c r="BA917" s="14"/>
      <c r="BB917" s="14">
        <v>0.24205584129018101</v>
      </c>
      <c r="BC917" s="14">
        <v>0.19606553899182999</v>
      </c>
    </row>
    <row r="918" spans="2:55" x14ac:dyDescent="0.35">
      <c r="B918" t="s">
        <v>394</v>
      </c>
      <c r="C918" s="14">
        <v>0.116338718544878</v>
      </c>
      <c r="D918" s="14">
        <v>0.12954756167293199</v>
      </c>
      <c r="E918" s="14">
        <v>0.10378303953854</v>
      </c>
      <c r="F918" s="14"/>
      <c r="G918" s="14">
        <v>0.18963797232387</v>
      </c>
      <c r="H918" s="14">
        <v>0.18985144446993699</v>
      </c>
      <c r="I918" s="14">
        <v>0.131336977017282</v>
      </c>
      <c r="J918" s="14">
        <v>7.3700488572711803E-2</v>
      </c>
      <c r="K918" s="14">
        <v>8.9552639897980804E-2</v>
      </c>
      <c r="L918" s="14">
        <v>4.8102278431156997E-2</v>
      </c>
      <c r="M918" s="14"/>
      <c r="N918" s="14">
        <v>0.121471958324869</v>
      </c>
      <c r="O918" s="14">
        <v>0.11170806756372199</v>
      </c>
      <c r="P918" s="14">
        <v>0.12017730306483899</v>
      </c>
      <c r="Q918" s="14">
        <v>0.11316412963626001</v>
      </c>
      <c r="R918" s="14"/>
      <c r="S918" s="14">
        <v>0.167040667643303</v>
      </c>
      <c r="T918" s="14">
        <v>0.12329788000736699</v>
      </c>
      <c r="U918" s="14">
        <v>0.112759205130826</v>
      </c>
      <c r="V918" s="14">
        <v>9.9130116305734303E-2</v>
      </c>
      <c r="W918" s="14">
        <v>0.15877905492531599</v>
      </c>
      <c r="X918" s="14">
        <v>0.131917989356376</v>
      </c>
      <c r="Y918" s="14">
        <v>0.13375129343627301</v>
      </c>
      <c r="Z918" s="14">
        <v>4.8347430835346102E-2</v>
      </c>
      <c r="AA918" s="14">
        <v>9.4755768885405101E-2</v>
      </c>
      <c r="AB918" s="14">
        <v>8.9929491962255706E-2</v>
      </c>
      <c r="AC918" s="14">
        <v>6.4813963225867896E-2</v>
      </c>
      <c r="AD918" s="14">
        <v>5.4845354469939399E-2</v>
      </c>
      <c r="AE918" s="14"/>
      <c r="AF918" s="14">
        <v>0.104839119570125</v>
      </c>
      <c r="AG918" s="14">
        <v>0.12687354375135401</v>
      </c>
      <c r="AH918" s="14">
        <v>0.11694170343838001</v>
      </c>
      <c r="AI918" s="14">
        <v>0.121761032670423</v>
      </c>
      <c r="AJ918" s="14">
        <v>0.123044840715999</v>
      </c>
      <c r="AK918" s="14"/>
      <c r="AL918" s="14">
        <v>0.1053595555354</v>
      </c>
      <c r="AM918" s="14">
        <v>0.21734217125668401</v>
      </c>
      <c r="AN918" s="14">
        <v>9.5339770867158793E-2</v>
      </c>
      <c r="AO918" s="14"/>
      <c r="AP918" s="14">
        <v>0.124548362434673</v>
      </c>
      <c r="AQ918" s="14">
        <v>0.108500801266563</v>
      </c>
      <c r="AR918" s="14"/>
      <c r="AS918" s="14">
        <v>0.13042278529257101</v>
      </c>
      <c r="AT918" s="14">
        <v>9.6461167861293703E-2</v>
      </c>
      <c r="AU918" s="14"/>
      <c r="AV918" s="14">
        <v>0.15528887164090999</v>
      </c>
      <c r="AW918" s="14">
        <v>9.6043516191622005E-2</v>
      </c>
      <c r="AX918" s="14"/>
      <c r="AY918" s="14">
        <v>0.121610342775351</v>
      </c>
      <c r="AZ918" s="14">
        <v>7.4703769475479395E-2</v>
      </c>
      <c r="BA918" s="14"/>
      <c r="BB918" s="14">
        <v>0.113296424071663</v>
      </c>
      <c r="BC918" s="14">
        <v>8.33055032634058E-2</v>
      </c>
    </row>
    <row r="919" spans="2:55" x14ac:dyDescent="0.35">
      <c r="B919" t="s">
        <v>395</v>
      </c>
      <c r="C919" s="14">
        <v>4.6883833935481199E-2</v>
      </c>
      <c r="D919" s="14">
        <v>4.66947117971288E-2</v>
      </c>
      <c r="E919" s="14">
        <v>4.7206491219422803E-2</v>
      </c>
      <c r="F919" s="14"/>
      <c r="G919" s="14">
        <v>7.8686675141197399E-2</v>
      </c>
      <c r="H919" s="14">
        <v>4.4401407056301197E-2</v>
      </c>
      <c r="I919" s="14">
        <v>4.6046798404956103E-2</v>
      </c>
      <c r="J919" s="14">
        <v>4.9743752914243301E-2</v>
      </c>
      <c r="K919" s="14">
        <v>3.6841158613737698E-2</v>
      </c>
      <c r="L919" s="14">
        <v>3.29572164992325E-2</v>
      </c>
      <c r="M919" s="14"/>
      <c r="N919" s="14">
        <v>5.3490927944349502E-2</v>
      </c>
      <c r="O919" s="14">
        <v>5.4214769190963803E-2</v>
      </c>
      <c r="P919" s="14">
        <v>3.5726701741923703E-2</v>
      </c>
      <c r="Q919" s="14">
        <v>4.0174473962908297E-2</v>
      </c>
      <c r="R919" s="14"/>
      <c r="S919" s="14">
        <v>7.7951249015210902E-2</v>
      </c>
      <c r="T919" s="14">
        <v>5.6266305362174703E-2</v>
      </c>
      <c r="U919" s="14">
        <v>6.6796094916934001E-2</v>
      </c>
      <c r="V919" s="14">
        <v>3.7591482006815703E-2</v>
      </c>
      <c r="W919" s="14">
        <v>4.2811117448826999E-2</v>
      </c>
      <c r="X919" s="14">
        <v>5.6401876426639103E-2</v>
      </c>
      <c r="Y919" s="14">
        <v>3.0260811347543298E-2</v>
      </c>
      <c r="Z919" s="14">
        <v>4.3070938239898202E-2</v>
      </c>
      <c r="AA919" s="14">
        <v>3.3232341982583298E-2</v>
      </c>
      <c r="AB919" s="14">
        <v>2.19837326632354E-2</v>
      </c>
      <c r="AC919" s="14">
        <v>4.18704884939535E-2</v>
      </c>
      <c r="AD919" s="14">
        <v>0</v>
      </c>
      <c r="AE919" s="14"/>
      <c r="AF919" s="14">
        <v>5.9392793157282603E-2</v>
      </c>
      <c r="AG919" s="14">
        <v>4.6319204867536198E-2</v>
      </c>
      <c r="AH919" s="14">
        <v>5.49403521272935E-2</v>
      </c>
      <c r="AI919" s="14">
        <v>5.2949842275497698E-2</v>
      </c>
      <c r="AJ919" s="14">
        <v>1.4356408183150199E-2</v>
      </c>
      <c r="AK919" s="14"/>
      <c r="AL919" s="14">
        <v>4.4836313302186598E-2</v>
      </c>
      <c r="AM919" s="14">
        <v>6.6426646005004295E-2</v>
      </c>
      <c r="AN919" s="14">
        <v>4.1717560143276898E-2</v>
      </c>
      <c r="AO919" s="14"/>
      <c r="AP919" s="14">
        <v>4.0810061612069001E-2</v>
      </c>
      <c r="AQ919" s="14">
        <v>5.2449510963693102E-2</v>
      </c>
      <c r="AR919" s="14"/>
      <c r="AS919" s="14">
        <v>4.6390734407264503E-2</v>
      </c>
      <c r="AT919" s="14">
        <v>4.7144405331474001E-2</v>
      </c>
      <c r="AU919" s="14"/>
      <c r="AV919" s="14">
        <v>5.0509147655094101E-2</v>
      </c>
      <c r="AW919" s="14">
        <v>4.6717768874597103E-2</v>
      </c>
      <c r="AX919" s="14"/>
      <c r="AY919" s="14">
        <v>4.83060560556886E-2</v>
      </c>
      <c r="AZ919" s="14">
        <v>4.2543748631118601E-2</v>
      </c>
      <c r="BA919" s="14"/>
      <c r="BB919" s="14">
        <v>4.6786590088784399E-2</v>
      </c>
      <c r="BC919" s="14">
        <v>3.9967646648692803E-2</v>
      </c>
    </row>
    <row r="920" spans="2:55" x14ac:dyDescent="0.35">
      <c r="B920" t="s">
        <v>396</v>
      </c>
      <c r="C920" s="14">
        <v>1.6596401456331299E-2</v>
      </c>
      <c r="D920" s="14">
        <v>1.5254995047135501E-2</v>
      </c>
      <c r="E920" s="14">
        <v>1.7955093643417099E-2</v>
      </c>
      <c r="F920" s="14"/>
      <c r="G920" s="14">
        <v>2.71258125819385E-2</v>
      </c>
      <c r="H920" s="14">
        <v>2.0952879709909899E-2</v>
      </c>
      <c r="I920" s="14">
        <v>8.7700050462923094E-3</v>
      </c>
      <c r="J920" s="14">
        <v>1.52166381919491E-2</v>
      </c>
      <c r="K920" s="14">
        <v>1.41652690259516E-2</v>
      </c>
      <c r="L920" s="14">
        <v>1.51803491497775E-2</v>
      </c>
      <c r="M920" s="14"/>
      <c r="N920" s="14">
        <v>1.53701664119894E-2</v>
      </c>
      <c r="O920" s="14">
        <v>1.2156703972975601E-2</v>
      </c>
      <c r="P920" s="14">
        <v>2.3768012390586499E-2</v>
      </c>
      <c r="Q920" s="14">
        <v>1.6366463058234099E-2</v>
      </c>
      <c r="R920" s="14"/>
      <c r="S920" s="14">
        <v>1.91190482408829E-2</v>
      </c>
      <c r="T920" s="14">
        <v>3.3078652979469103E-2</v>
      </c>
      <c r="U920" s="14">
        <v>1.6243513927294902E-2</v>
      </c>
      <c r="V920" s="14">
        <v>1.6416552582212099E-2</v>
      </c>
      <c r="W920" s="14">
        <v>1.2041026781659501E-2</v>
      </c>
      <c r="X920" s="14">
        <v>1.23083672052591E-2</v>
      </c>
      <c r="Y920" s="14">
        <v>2.1424335475622201E-2</v>
      </c>
      <c r="Z920" s="14">
        <v>0</v>
      </c>
      <c r="AA920" s="14">
        <v>7.8937830832082195E-3</v>
      </c>
      <c r="AB920" s="14">
        <v>2.5797958254426202E-2</v>
      </c>
      <c r="AC920" s="14">
        <v>0</v>
      </c>
      <c r="AD920" s="14">
        <v>0</v>
      </c>
      <c r="AE920" s="14"/>
      <c r="AF920" s="14">
        <v>2.0004805900809799E-2</v>
      </c>
      <c r="AG920" s="14">
        <v>1.87262739030064E-2</v>
      </c>
      <c r="AH920" s="14">
        <v>1.69132157160365E-2</v>
      </c>
      <c r="AI920" s="14">
        <v>1.8438612690358101E-2</v>
      </c>
      <c r="AJ920" s="14">
        <v>2.57889909348425E-2</v>
      </c>
      <c r="AK920" s="14"/>
      <c r="AL920" s="14">
        <v>1.7516400453808E-2</v>
      </c>
      <c r="AM920" s="14">
        <v>8.9727553881540495E-3</v>
      </c>
      <c r="AN920" s="14">
        <v>1.6869796041531201E-2</v>
      </c>
      <c r="AO920" s="14"/>
      <c r="AP920" s="14">
        <v>1.95091411696874E-2</v>
      </c>
      <c r="AQ920" s="14">
        <v>1.3831746861279999E-2</v>
      </c>
      <c r="AR920" s="14"/>
      <c r="AS920" s="14">
        <v>1.81056137088676E-2</v>
      </c>
      <c r="AT920" s="14">
        <v>1.55393237573524E-2</v>
      </c>
      <c r="AU920" s="14"/>
      <c r="AV920" s="14">
        <v>2.4042885926943799E-2</v>
      </c>
      <c r="AW920" s="14">
        <v>1.4108704709117599E-2</v>
      </c>
      <c r="AX920" s="14"/>
      <c r="AY920" s="14">
        <v>1.53599752935867E-2</v>
      </c>
      <c r="AZ920" s="14">
        <v>2.7526709792066902E-2</v>
      </c>
      <c r="BA920" s="14"/>
      <c r="BB920" s="14">
        <v>1.2651813374989799E-2</v>
      </c>
      <c r="BC920" s="14">
        <v>4.13232059155089E-2</v>
      </c>
    </row>
    <row r="921" spans="2:55" x14ac:dyDescent="0.35">
      <c r="B921" t="s">
        <v>397</v>
      </c>
      <c r="C921" s="14">
        <v>0.29165836505453502</v>
      </c>
      <c r="D921" s="14">
        <v>0.26157480670482702</v>
      </c>
      <c r="E921" s="14">
        <v>0.32189252981826899</v>
      </c>
      <c r="F921" s="14"/>
      <c r="G921" s="14">
        <v>0.211263085446046</v>
      </c>
      <c r="H921" s="14">
        <v>0.21057587474974801</v>
      </c>
      <c r="I921" s="14">
        <v>0.260377399953168</v>
      </c>
      <c r="J921" s="14">
        <v>0.33379695351905803</v>
      </c>
      <c r="K921" s="14">
        <v>0.31664780154186001</v>
      </c>
      <c r="L921" s="14">
        <v>0.38564443209108601</v>
      </c>
      <c r="M921" s="14"/>
      <c r="N921" s="14">
        <v>0.23613897393802699</v>
      </c>
      <c r="O921" s="14">
        <v>0.31147659827803897</v>
      </c>
      <c r="P921" s="14">
        <v>0.30339795727588698</v>
      </c>
      <c r="Q921" s="14">
        <v>0.32101989487124299</v>
      </c>
      <c r="R921" s="14"/>
      <c r="S921" s="14">
        <v>0.16874944794358801</v>
      </c>
      <c r="T921" s="14">
        <v>0.34387130112623598</v>
      </c>
      <c r="U921" s="14">
        <v>0.30817903301986599</v>
      </c>
      <c r="V921" s="14">
        <v>0.32224491565991498</v>
      </c>
      <c r="W921" s="14">
        <v>0.28850402620889498</v>
      </c>
      <c r="X921" s="14">
        <v>0.27675077740528498</v>
      </c>
      <c r="Y921" s="14">
        <v>0.29140864349829498</v>
      </c>
      <c r="Z921" s="14">
        <v>0.33518504896164902</v>
      </c>
      <c r="AA921" s="14">
        <v>0.29431650608873999</v>
      </c>
      <c r="AB921" s="14">
        <v>0.30903203739296298</v>
      </c>
      <c r="AC921" s="14">
        <v>0.39644524399504599</v>
      </c>
      <c r="AD921" s="14">
        <v>0.26076875409716799</v>
      </c>
      <c r="AE921" s="14"/>
      <c r="AF921" s="14">
        <v>0.30178506006956501</v>
      </c>
      <c r="AG921" s="14">
        <v>0.24654135732421301</v>
      </c>
      <c r="AH921" s="14">
        <v>0.27924068164326799</v>
      </c>
      <c r="AI921" s="14">
        <v>0.29462608570967203</v>
      </c>
      <c r="AJ921" s="14">
        <v>0.28689305923522102</v>
      </c>
      <c r="AK921" s="14"/>
      <c r="AL921" s="14">
        <v>0.30419195486760597</v>
      </c>
      <c r="AM921" s="14">
        <v>9.2644474045661201E-2</v>
      </c>
      <c r="AN921" s="14">
        <v>0.46375000921769099</v>
      </c>
      <c r="AO921" s="14"/>
      <c r="AP921" s="14">
        <v>0.356828037245281</v>
      </c>
      <c r="AQ921" s="14">
        <v>0.23580110891806799</v>
      </c>
      <c r="AR921" s="14"/>
      <c r="AS921" s="14">
        <v>0.30644510186591101</v>
      </c>
      <c r="AT921" s="14">
        <v>0.271022303017804</v>
      </c>
      <c r="AU921" s="14"/>
      <c r="AV921" s="14">
        <v>0.189276744991246</v>
      </c>
      <c r="AW921" s="14">
        <v>0.329260330986137</v>
      </c>
      <c r="AX921" s="14"/>
      <c r="AY921" s="14">
        <v>0.30314467996900502</v>
      </c>
      <c r="AZ921" s="14">
        <v>0.227057029966448</v>
      </c>
      <c r="BA921" s="14"/>
      <c r="BB921" s="14">
        <v>0.28908733260631098</v>
      </c>
      <c r="BC921" s="14">
        <v>0.27316428788908598</v>
      </c>
    </row>
    <row r="922" spans="2:55" x14ac:dyDescent="0.35">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c r="AD922" s="14"/>
      <c r="AE922" s="14"/>
      <c r="AF922" s="14"/>
      <c r="AG922" s="14"/>
      <c r="AH922" s="14"/>
      <c r="AI922" s="14"/>
      <c r="AJ922" s="14"/>
      <c r="AK922" s="14"/>
      <c r="AL922" s="14"/>
      <c r="AM922" s="14"/>
      <c r="AN922" s="14"/>
      <c r="AO922" s="14"/>
      <c r="AP922" s="14"/>
      <c r="AQ922" s="14"/>
      <c r="AR922" s="14"/>
      <c r="AS922" s="14"/>
      <c r="AT922" s="14"/>
      <c r="AU922" s="14"/>
      <c r="AV922" s="14"/>
      <c r="AW922" s="14"/>
      <c r="AX922" s="14"/>
      <c r="AY922" s="14"/>
      <c r="AZ922" s="14"/>
      <c r="BA922" s="14"/>
      <c r="BB922" s="14"/>
      <c r="BC922" s="14"/>
    </row>
    <row r="923" spans="2:55" x14ac:dyDescent="0.35">
      <c r="B923" s="6" t="s">
        <v>414</v>
      </c>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c r="AD923" s="14"/>
      <c r="AE923" s="14"/>
      <c r="AF923" s="14"/>
      <c r="AG923" s="14"/>
      <c r="AH923" s="14"/>
      <c r="AI923" s="14"/>
      <c r="AJ923" s="14"/>
      <c r="AK923" s="14"/>
      <c r="AL923" s="14"/>
      <c r="AM923" s="14"/>
      <c r="AN923" s="14"/>
      <c r="AO923" s="14"/>
      <c r="AP923" s="14"/>
      <c r="AQ923" s="14"/>
      <c r="AR923" s="14"/>
      <c r="AS923" s="14"/>
      <c r="AT923" s="14"/>
      <c r="AU923" s="14"/>
      <c r="AV923" s="14"/>
      <c r="AW923" s="14"/>
      <c r="AX923" s="14"/>
      <c r="AY923" s="14"/>
      <c r="AZ923" s="14"/>
      <c r="BA923" s="14"/>
      <c r="BB923" s="14"/>
      <c r="BC923" s="14"/>
    </row>
    <row r="924" spans="2:55" x14ac:dyDescent="0.35">
      <c r="B924" s="21" t="s">
        <v>82</v>
      </c>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c r="AD924" s="14"/>
      <c r="AE924" s="14"/>
      <c r="AF924" s="14"/>
      <c r="AG924" s="14"/>
      <c r="AH924" s="14"/>
      <c r="AI924" s="14"/>
      <c r="AJ924" s="14"/>
      <c r="AK924" s="14"/>
      <c r="AL924" s="14"/>
      <c r="AM924" s="14"/>
      <c r="AN924" s="14"/>
      <c r="AO924" s="14"/>
      <c r="AP924" s="14"/>
      <c r="AQ924" s="14"/>
      <c r="AR924" s="14"/>
      <c r="AS924" s="14"/>
      <c r="AT924" s="14"/>
      <c r="AU924" s="14"/>
      <c r="AV924" s="14"/>
      <c r="AW924" s="14"/>
      <c r="AX924" s="14"/>
      <c r="AY924" s="14"/>
      <c r="AZ924" s="14"/>
      <c r="BA924" s="14"/>
      <c r="BB924" s="14"/>
      <c r="BC924" s="14"/>
    </row>
    <row r="925" spans="2:55" x14ac:dyDescent="0.35">
      <c r="B925" t="s">
        <v>411</v>
      </c>
      <c r="C925" s="14">
        <v>0.54826706736101305</v>
      </c>
      <c r="D925" s="14">
        <v>0.55140452093228898</v>
      </c>
      <c r="E925" s="14">
        <v>0.54387392576978499</v>
      </c>
      <c r="F925" s="14"/>
      <c r="G925" s="14">
        <v>0.52079454536639502</v>
      </c>
      <c r="H925" s="14">
        <v>0.57279081696192002</v>
      </c>
      <c r="I925" s="14">
        <v>0.53713834786887305</v>
      </c>
      <c r="J925" s="14">
        <v>0.524108768283291</v>
      </c>
      <c r="K925" s="14">
        <v>0.56848311426035103</v>
      </c>
      <c r="L925" s="14">
        <v>0.561519233943792</v>
      </c>
      <c r="M925" s="14"/>
      <c r="N925" s="14">
        <v>0.58355578925111795</v>
      </c>
      <c r="O925" s="14">
        <v>0.55409247675186901</v>
      </c>
      <c r="P925" s="14">
        <v>0.51240337886552101</v>
      </c>
      <c r="Q925" s="14">
        <v>0.53395792970562905</v>
      </c>
      <c r="R925" s="14"/>
      <c r="S925" s="14">
        <v>0.56009206263498501</v>
      </c>
      <c r="T925" s="14">
        <v>0.52223702207948397</v>
      </c>
      <c r="U925" s="14">
        <v>0.48467822226686502</v>
      </c>
      <c r="V925" s="14">
        <v>0.51904747483394598</v>
      </c>
      <c r="W925" s="14">
        <v>0.58958739465657894</v>
      </c>
      <c r="X925" s="14">
        <v>0.55687915137002597</v>
      </c>
      <c r="Y925" s="14">
        <v>0.57873580300721705</v>
      </c>
      <c r="Z925" s="14">
        <v>0.60189602323866498</v>
      </c>
      <c r="AA925" s="14">
        <v>0.63126504058369004</v>
      </c>
      <c r="AB925" s="14">
        <v>0.51974053888651905</v>
      </c>
      <c r="AC925" s="14">
        <v>0.51731500976447997</v>
      </c>
      <c r="AD925" s="14">
        <v>0.42118713714547201</v>
      </c>
      <c r="AE925" s="14"/>
      <c r="AF925" s="14">
        <v>0.57673145378541701</v>
      </c>
      <c r="AG925" s="14">
        <v>0.59726578230330796</v>
      </c>
      <c r="AH925" s="14">
        <v>0.52024297803140795</v>
      </c>
      <c r="AI925" s="14">
        <v>0.51101072601249997</v>
      </c>
      <c r="AJ925" s="14">
        <v>0.448888513510312</v>
      </c>
      <c r="AK925" s="14"/>
      <c r="AL925" s="14">
        <v>0.54322730977056899</v>
      </c>
      <c r="AM925" s="14">
        <v>0.66155422278907094</v>
      </c>
      <c r="AN925" s="14">
        <v>0.42021130524258599</v>
      </c>
      <c r="AO925" s="14"/>
      <c r="AP925" s="14">
        <v>0.474653829965417</v>
      </c>
      <c r="AQ925" s="14">
        <v>0.61607813426776803</v>
      </c>
      <c r="AR925" s="14"/>
      <c r="AS925" s="14">
        <v>0.52640921379818595</v>
      </c>
      <c r="AT925" s="14">
        <v>0.58565298501896201</v>
      </c>
      <c r="AU925" s="14"/>
      <c r="AV925" s="14">
        <v>0.59419312694513704</v>
      </c>
      <c r="AW925" s="14">
        <v>0.53286817565587596</v>
      </c>
      <c r="AX925" s="14"/>
      <c r="AY925" s="14">
        <v>0.56167161876039895</v>
      </c>
      <c r="AZ925" s="14">
        <v>0.58128310882730705</v>
      </c>
      <c r="BA925" s="14"/>
      <c r="BB925" s="14">
        <v>0.56445521489113204</v>
      </c>
      <c r="BC925" s="14">
        <v>0.55854255118874796</v>
      </c>
    </row>
    <row r="926" spans="2:55" x14ac:dyDescent="0.35">
      <c r="B926" t="s">
        <v>412</v>
      </c>
      <c r="C926" s="14">
        <v>0.21535591083828901</v>
      </c>
      <c r="D926" s="14">
        <v>0.23511470309579799</v>
      </c>
      <c r="E926" s="14">
        <v>0.19669580316336999</v>
      </c>
      <c r="F926" s="14"/>
      <c r="G926" s="14">
        <v>0.24108928780879499</v>
      </c>
      <c r="H926" s="14">
        <v>0.23547330756750001</v>
      </c>
      <c r="I926" s="14">
        <v>0.18730080878828001</v>
      </c>
      <c r="J926" s="14">
        <v>0.20226323603674901</v>
      </c>
      <c r="K926" s="14">
        <v>0.19317384285183301</v>
      </c>
      <c r="L926" s="14">
        <v>0.23020775084241499</v>
      </c>
      <c r="M926" s="14"/>
      <c r="N926" s="14">
        <v>0.209180421095607</v>
      </c>
      <c r="O926" s="14">
        <v>0.22593801768248301</v>
      </c>
      <c r="P926" s="14">
        <v>0.20037350959057601</v>
      </c>
      <c r="Q926" s="14">
        <v>0.22589764850350799</v>
      </c>
      <c r="R926" s="14"/>
      <c r="S926" s="14">
        <v>0.26293584318667201</v>
      </c>
      <c r="T926" s="14">
        <v>0.182403819839183</v>
      </c>
      <c r="U926" s="14">
        <v>0.243836726542806</v>
      </c>
      <c r="V926" s="14">
        <v>0.21584002778191599</v>
      </c>
      <c r="W926" s="14">
        <v>0.185918396727454</v>
      </c>
      <c r="X926" s="14">
        <v>0.189019222257193</v>
      </c>
      <c r="Y926" s="14">
        <v>0.18322855566496801</v>
      </c>
      <c r="Z926" s="14">
        <v>0.148046421191811</v>
      </c>
      <c r="AA926" s="14">
        <v>0.20958681317421701</v>
      </c>
      <c r="AB926" s="14">
        <v>0.221892907229225</v>
      </c>
      <c r="AC926" s="14">
        <v>0.22312067165109001</v>
      </c>
      <c r="AD926" s="14">
        <v>0.36939827328608499</v>
      </c>
      <c r="AE926" s="14"/>
      <c r="AF926" s="14">
        <v>0.222932913825719</v>
      </c>
      <c r="AG926" s="14">
        <v>0.204501040543042</v>
      </c>
      <c r="AH926" s="14">
        <v>0.21880083967497499</v>
      </c>
      <c r="AI926" s="14">
        <v>0.24164450629083001</v>
      </c>
      <c r="AJ926" s="14">
        <v>0.244605318587236</v>
      </c>
      <c r="AK926" s="14"/>
      <c r="AL926" s="14">
        <v>0.21213118736735501</v>
      </c>
      <c r="AM926" s="14">
        <v>0.23296523634913199</v>
      </c>
      <c r="AN926" s="14">
        <v>0.23052174195623701</v>
      </c>
      <c r="AO926" s="14"/>
      <c r="AP926" s="14">
        <v>0.23568416938971501</v>
      </c>
      <c r="AQ926" s="14">
        <v>0.200919208899519</v>
      </c>
      <c r="AR926" s="14"/>
      <c r="AS926" s="14">
        <v>0.219651219178704</v>
      </c>
      <c r="AT926" s="14">
        <v>0.21139949879673001</v>
      </c>
      <c r="AU926" s="14"/>
      <c r="AV926" s="14">
        <v>0.21471447374943201</v>
      </c>
      <c r="AW926" s="14">
        <v>0.21881280654667301</v>
      </c>
      <c r="AX926" s="14"/>
      <c r="AY926" s="14">
        <v>0.209781850322629</v>
      </c>
      <c r="AZ926" s="14">
        <v>0.217362395569977</v>
      </c>
      <c r="BA926" s="14"/>
      <c r="BB926" s="14">
        <v>0.21561686219624199</v>
      </c>
      <c r="BC926" s="14">
        <v>0.19095686260744901</v>
      </c>
    </row>
    <row r="927" spans="2:55" x14ac:dyDescent="0.35">
      <c r="B927" t="s">
        <v>205</v>
      </c>
      <c r="C927" s="14">
        <v>0.236377021800699</v>
      </c>
      <c r="D927" s="14">
        <v>0.21348077597191301</v>
      </c>
      <c r="E927" s="14">
        <v>0.25943027106684502</v>
      </c>
      <c r="F927" s="14"/>
      <c r="G927" s="14">
        <v>0.23811616682481099</v>
      </c>
      <c r="H927" s="14">
        <v>0.19173587547058099</v>
      </c>
      <c r="I927" s="14">
        <v>0.27556084334284697</v>
      </c>
      <c r="J927" s="14">
        <v>0.27362799567995999</v>
      </c>
      <c r="K927" s="14">
        <v>0.23834304288781699</v>
      </c>
      <c r="L927" s="14">
        <v>0.20827301521379299</v>
      </c>
      <c r="M927" s="14"/>
      <c r="N927" s="14">
        <v>0.20726378965327599</v>
      </c>
      <c r="O927" s="14">
        <v>0.21996950556564801</v>
      </c>
      <c r="P927" s="14">
        <v>0.28722311154390301</v>
      </c>
      <c r="Q927" s="14">
        <v>0.24014442179086301</v>
      </c>
      <c r="R927" s="14"/>
      <c r="S927" s="14">
        <v>0.176972094178343</v>
      </c>
      <c r="T927" s="14">
        <v>0.29535915808133201</v>
      </c>
      <c r="U927" s="14">
        <v>0.27148505119033001</v>
      </c>
      <c r="V927" s="14">
        <v>0.265112497384137</v>
      </c>
      <c r="W927" s="14">
        <v>0.224494208615967</v>
      </c>
      <c r="X927" s="14">
        <v>0.254101626372781</v>
      </c>
      <c r="Y927" s="14">
        <v>0.23803564132781499</v>
      </c>
      <c r="Z927" s="14">
        <v>0.25005755556952403</v>
      </c>
      <c r="AA927" s="14">
        <v>0.159148146242093</v>
      </c>
      <c r="AB927" s="14">
        <v>0.258366553884256</v>
      </c>
      <c r="AC927" s="14">
        <v>0.25956431858443002</v>
      </c>
      <c r="AD927" s="14">
        <v>0.209414589568443</v>
      </c>
      <c r="AE927" s="14"/>
      <c r="AF927" s="14">
        <v>0.20033563238886301</v>
      </c>
      <c r="AG927" s="14">
        <v>0.19823317715364999</v>
      </c>
      <c r="AH927" s="14">
        <v>0.260956182293618</v>
      </c>
      <c r="AI927" s="14">
        <v>0.24734476769666899</v>
      </c>
      <c r="AJ927" s="14">
        <v>0.306506167902452</v>
      </c>
      <c r="AK927" s="14"/>
      <c r="AL927" s="14">
        <v>0.24464150286207501</v>
      </c>
      <c r="AM927" s="14">
        <v>0.10548054086179701</v>
      </c>
      <c r="AN927" s="14">
        <v>0.34926695280117598</v>
      </c>
      <c r="AO927" s="14"/>
      <c r="AP927" s="14">
        <v>0.28966200064486702</v>
      </c>
      <c r="AQ927" s="14">
        <v>0.183002656832713</v>
      </c>
      <c r="AR927" s="14"/>
      <c r="AS927" s="14">
        <v>0.25393956702310899</v>
      </c>
      <c r="AT927" s="14">
        <v>0.20294751618430801</v>
      </c>
      <c r="AU927" s="14"/>
      <c r="AV927" s="14">
        <v>0.19109239930543101</v>
      </c>
      <c r="AW927" s="14">
        <v>0.248319017797451</v>
      </c>
      <c r="AX927" s="14"/>
      <c r="AY927" s="14">
        <v>0.228546530916972</v>
      </c>
      <c r="AZ927" s="14">
        <v>0.20135449560271601</v>
      </c>
      <c r="BA927" s="14"/>
      <c r="BB927" s="14">
        <v>0.219927922912626</v>
      </c>
      <c r="BC927" s="14">
        <v>0.250500586203803</v>
      </c>
    </row>
    <row r="928" spans="2:55" x14ac:dyDescent="0.35">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c r="AS928" s="14"/>
      <c r="AT928" s="14"/>
      <c r="AU928" s="14"/>
      <c r="AV928" s="14"/>
      <c r="AW928" s="14"/>
      <c r="AX928" s="14"/>
      <c r="AY928" s="14"/>
      <c r="AZ928" s="14"/>
      <c r="BA928" s="14"/>
      <c r="BB928" s="14"/>
      <c r="BC928" s="14"/>
    </row>
    <row r="929" spans="2:55" x14ac:dyDescent="0.35">
      <c r="B929" s="6" t="s">
        <v>415</v>
      </c>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4"/>
      <c r="BC929" s="14"/>
    </row>
    <row r="930" spans="2:55" x14ac:dyDescent="0.35">
      <c r="B930" s="21" t="s">
        <v>82</v>
      </c>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c r="AD930" s="14"/>
      <c r="AE930" s="14"/>
      <c r="AF930" s="14"/>
      <c r="AG930" s="14"/>
      <c r="AH930" s="14"/>
      <c r="AI930" s="14"/>
      <c r="AJ930" s="14"/>
      <c r="AK930" s="14"/>
      <c r="AL930" s="14"/>
      <c r="AM930" s="14"/>
      <c r="AN930" s="14"/>
      <c r="AO930" s="14"/>
      <c r="AP930" s="14"/>
      <c r="AQ930" s="14"/>
      <c r="AR930" s="14"/>
      <c r="AS930" s="14"/>
      <c r="AT930" s="14"/>
      <c r="AU930" s="14"/>
      <c r="AV930" s="14"/>
      <c r="AW930" s="14"/>
      <c r="AX930" s="14"/>
      <c r="AY930" s="14"/>
      <c r="AZ930" s="14"/>
      <c r="BA930" s="14"/>
      <c r="BB930" s="14"/>
      <c r="BC930" s="14"/>
    </row>
    <row r="931" spans="2:55" x14ac:dyDescent="0.35">
      <c r="B931" t="s">
        <v>411</v>
      </c>
      <c r="C931" s="14">
        <v>0.83149373252817405</v>
      </c>
      <c r="D931" s="14">
        <v>0.79871660250799503</v>
      </c>
      <c r="E931" s="14">
        <v>0.86300377842572396</v>
      </c>
      <c r="F931" s="14"/>
      <c r="G931" s="14">
        <v>0.71427079684942796</v>
      </c>
      <c r="H931" s="14">
        <v>0.775263127631033</v>
      </c>
      <c r="I931" s="14">
        <v>0.80032912488302299</v>
      </c>
      <c r="J931" s="14">
        <v>0.85728995477464198</v>
      </c>
      <c r="K931" s="14">
        <v>0.91426259191959303</v>
      </c>
      <c r="L931" s="14">
        <v>0.90395037595930605</v>
      </c>
      <c r="M931" s="14"/>
      <c r="N931" s="14">
        <v>0.84053978153771602</v>
      </c>
      <c r="O931" s="14">
        <v>0.831251559281869</v>
      </c>
      <c r="P931" s="14">
        <v>0.82895059805084403</v>
      </c>
      <c r="Q931" s="14">
        <v>0.82287483066878897</v>
      </c>
      <c r="R931" s="14"/>
      <c r="S931" s="14">
        <v>0.81417910310164399</v>
      </c>
      <c r="T931" s="14">
        <v>0.86991706780165901</v>
      </c>
      <c r="U931" s="14">
        <v>0.80947487493117398</v>
      </c>
      <c r="V931" s="14">
        <v>0.80848794740184604</v>
      </c>
      <c r="W931" s="14">
        <v>0.81616199933573796</v>
      </c>
      <c r="X931" s="14">
        <v>0.81654201969575302</v>
      </c>
      <c r="Y931" s="14">
        <v>0.82666444980671205</v>
      </c>
      <c r="Z931" s="14">
        <v>0.86767294247790905</v>
      </c>
      <c r="AA931" s="14">
        <v>0.824796369682264</v>
      </c>
      <c r="AB931" s="14">
        <v>0.86149563685150399</v>
      </c>
      <c r="AC931" s="14">
        <v>0.87755528715104103</v>
      </c>
      <c r="AD931" s="14">
        <v>0.77647742525034502</v>
      </c>
      <c r="AE931" s="14"/>
      <c r="AF931" s="14">
        <v>0.87860315937544597</v>
      </c>
      <c r="AG931" s="14">
        <v>0.82083961758421897</v>
      </c>
      <c r="AH931" s="14">
        <v>0.87058830805444098</v>
      </c>
      <c r="AI931" s="14">
        <v>0.80783806368080002</v>
      </c>
      <c r="AJ931" s="14">
        <v>0.82777000512586696</v>
      </c>
      <c r="AK931" s="14"/>
      <c r="AL931" s="14">
        <v>0.84703656804029204</v>
      </c>
      <c r="AM931" s="14">
        <v>0.76839394020144802</v>
      </c>
      <c r="AN931" s="14">
        <v>0.71986604077132899</v>
      </c>
      <c r="AO931" s="14"/>
      <c r="AP931" s="14">
        <v>0.788516386435129</v>
      </c>
      <c r="AQ931" s="14">
        <v>0.873769236907189</v>
      </c>
      <c r="AR931" s="14"/>
      <c r="AS931" s="14">
        <v>0.81220908576002104</v>
      </c>
      <c r="AT931" s="14">
        <v>0.872250229553171</v>
      </c>
      <c r="AU931" s="14"/>
      <c r="AV931" s="14">
        <v>0.78991457064061299</v>
      </c>
      <c r="AW931" s="14">
        <v>0.85328310182424305</v>
      </c>
      <c r="AX931" s="14"/>
      <c r="AY931" s="14">
        <v>0.82728048584974601</v>
      </c>
      <c r="AZ931" s="14">
        <v>0.88580094730338399</v>
      </c>
      <c r="BA931" s="14"/>
      <c r="BB931" s="14">
        <v>0.83643046003868105</v>
      </c>
      <c r="BC931" s="14">
        <v>0.88305321413275495</v>
      </c>
    </row>
    <row r="932" spans="2:55" x14ac:dyDescent="0.35">
      <c r="B932" t="s">
        <v>412</v>
      </c>
      <c r="C932" s="14">
        <v>9.8100989181893306E-2</v>
      </c>
      <c r="D932" s="14">
        <v>0.121868262732674</v>
      </c>
      <c r="E932" s="14">
        <v>7.5181613070074094E-2</v>
      </c>
      <c r="F932" s="14"/>
      <c r="G932" s="14">
        <v>0.15841189904304201</v>
      </c>
      <c r="H932" s="14">
        <v>0.15191956054438599</v>
      </c>
      <c r="I932" s="14">
        <v>0.10448457239752899</v>
      </c>
      <c r="J932" s="14">
        <v>7.9657434169935204E-2</v>
      </c>
      <c r="K932" s="14">
        <v>5.0624958272380803E-2</v>
      </c>
      <c r="L932" s="14">
        <v>5.57878328160262E-2</v>
      </c>
      <c r="M932" s="14"/>
      <c r="N932" s="14">
        <v>0.113854591995822</v>
      </c>
      <c r="O932" s="14">
        <v>9.8381749261621895E-2</v>
      </c>
      <c r="P932" s="14">
        <v>9.0853505564791895E-2</v>
      </c>
      <c r="Q932" s="14">
        <v>8.7951382553314195E-2</v>
      </c>
      <c r="R932" s="14"/>
      <c r="S932" s="14">
        <v>0.122587742836741</v>
      </c>
      <c r="T932" s="14">
        <v>5.3676535730362102E-2</v>
      </c>
      <c r="U932" s="14">
        <v>0.10293944836737701</v>
      </c>
      <c r="V932" s="14">
        <v>0.10172655005275399</v>
      </c>
      <c r="W932" s="14">
        <v>9.6194362769178005E-2</v>
      </c>
      <c r="X932" s="14">
        <v>0.10791127014858699</v>
      </c>
      <c r="Y932" s="14">
        <v>9.1539512678995197E-2</v>
      </c>
      <c r="Z932" s="14">
        <v>5.2001536198511E-2</v>
      </c>
      <c r="AA932" s="14">
        <v>0.122062782362809</v>
      </c>
      <c r="AB932" s="14">
        <v>9.8955736382311393E-2</v>
      </c>
      <c r="AC932" s="14">
        <v>6.5070524053586903E-2</v>
      </c>
      <c r="AD932" s="14">
        <v>0.17096317022247201</v>
      </c>
      <c r="AE932" s="14"/>
      <c r="AF932" s="14">
        <v>7.4352895669644106E-2</v>
      </c>
      <c r="AG932" s="14">
        <v>0.11447320015964201</v>
      </c>
      <c r="AH932" s="14">
        <v>7.8712862550097296E-2</v>
      </c>
      <c r="AI932" s="14">
        <v>0.11636354871755999</v>
      </c>
      <c r="AJ932" s="14">
        <v>0.109448914982263</v>
      </c>
      <c r="AK932" s="14"/>
      <c r="AL932" s="14">
        <v>8.6549412465832504E-2</v>
      </c>
      <c r="AM932" s="14">
        <v>0.180921656649355</v>
      </c>
      <c r="AN932" s="14">
        <v>0.11749812915896</v>
      </c>
      <c r="AO932" s="14"/>
      <c r="AP932" s="14">
        <v>0.117869375643056</v>
      </c>
      <c r="AQ932" s="14">
        <v>7.9050333868977807E-2</v>
      </c>
      <c r="AR932" s="14"/>
      <c r="AS932" s="14">
        <v>0.10635733905049199</v>
      </c>
      <c r="AT932" s="14">
        <v>7.7697506072496106E-2</v>
      </c>
      <c r="AU932" s="14"/>
      <c r="AV932" s="14">
        <v>0.132011300713891</v>
      </c>
      <c r="AW932" s="14">
        <v>8.3021652519139399E-2</v>
      </c>
      <c r="AX932" s="14"/>
      <c r="AY932" s="14">
        <v>9.9264989397815695E-2</v>
      </c>
      <c r="AZ932" s="14">
        <v>8.3388592194427902E-2</v>
      </c>
      <c r="BA932" s="14"/>
      <c r="BB932" s="14">
        <v>9.9708177128059697E-2</v>
      </c>
      <c r="BC932" s="14">
        <v>7.2816433054920401E-2</v>
      </c>
    </row>
    <row r="933" spans="2:55" x14ac:dyDescent="0.35">
      <c r="B933" t="s">
        <v>205</v>
      </c>
      <c r="C933" s="14">
        <v>7.0405278289932302E-2</v>
      </c>
      <c r="D933" s="14">
        <v>7.9415134759330805E-2</v>
      </c>
      <c r="E933" s="14">
        <v>6.1814608504202201E-2</v>
      </c>
      <c r="F933" s="14"/>
      <c r="G933" s="14">
        <v>0.12731730410753</v>
      </c>
      <c r="H933" s="14">
        <v>7.2817311824580497E-2</v>
      </c>
      <c r="I933" s="14">
        <v>9.5186302719447904E-2</v>
      </c>
      <c r="J933" s="14">
        <v>6.3052611055423202E-2</v>
      </c>
      <c r="K933" s="14">
        <v>3.51124498080264E-2</v>
      </c>
      <c r="L933" s="14">
        <v>4.0261791224667498E-2</v>
      </c>
      <c r="M933" s="14"/>
      <c r="N933" s="14">
        <v>4.5605626466461401E-2</v>
      </c>
      <c r="O933" s="14">
        <v>7.0366691456508701E-2</v>
      </c>
      <c r="P933" s="14">
        <v>8.0195896384364404E-2</v>
      </c>
      <c r="Q933" s="14">
        <v>8.9173786777896294E-2</v>
      </c>
      <c r="R933" s="14"/>
      <c r="S933" s="14">
        <v>6.3233154061615005E-2</v>
      </c>
      <c r="T933" s="14">
        <v>7.6406396467978893E-2</v>
      </c>
      <c r="U933" s="14">
        <v>8.7585676701448803E-2</v>
      </c>
      <c r="V933" s="14">
        <v>8.9785502545400395E-2</v>
      </c>
      <c r="W933" s="14">
        <v>8.7643637895084101E-2</v>
      </c>
      <c r="X933" s="14">
        <v>7.5546710155660293E-2</v>
      </c>
      <c r="Y933" s="14">
        <v>8.1796037514292902E-2</v>
      </c>
      <c r="Z933" s="14">
        <v>8.0325521323579896E-2</v>
      </c>
      <c r="AA933" s="14">
        <v>5.3140847954926497E-2</v>
      </c>
      <c r="AB933" s="14">
        <v>3.9548626766184702E-2</v>
      </c>
      <c r="AC933" s="14">
        <v>5.7374188795371803E-2</v>
      </c>
      <c r="AD933" s="14">
        <v>5.2559404527183502E-2</v>
      </c>
      <c r="AE933" s="14"/>
      <c r="AF933" s="14">
        <v>4.7043944954910002E-2</v>
      </c>
      <c r="AG933" s="14">
        <v>6.4687182256138606E-2</v>
      </c>
      <c r="AH933" s="14">
        <v>5.0698829395462303E-2</v>
      </c>
      <c r="AI933" s="14">
        <v>7.5798387601639206E-2</v>
      </c>
      <c r="AJ933" s="14">
        <v>6.2781079891869804E-2</v>
      </c>
      <c r="AK933" s="14"/>
      <c r="AL933" s="14">
        <v>6.6414019493875806E-2</v>
      </c>
      <c r="AM933" s="14">
        <v>5.0684403149196602E-2</v>
      </c>
      <c r="AN933" s="14">
        <v>0.162635830069711</v>
      </c>
      <c r="AO933" s="14"/>
      <c r="AP933" s="14">
        <v>9.3614237921815197E-2</v>
      </c>
      <c r="AQ933" s="14">
        <v>4.7180429223833101E-2</v>
      </c>
      <c r="AR933" s="14"/>
      <c r="AS933" s="14">
        <v>8.1433575189486199E-2</v>
      </c>
      <c r="AT933" s="14">
        <v>5.0052264374333098E-2</v>
      </c>
      <c r="AU933" s="14"/>
      <c r="AV933" s="14">
        <v>7.8074128645495705E-2</v>
      </c>
      <c r="AW933" s="14">
        <v>6.36952456566173E-2</v>
      </c>
      <c r="AX933" s="14"/>
      <c r="AY933" s="14">
        <v>7.3454524752438896E-2</v>
      </c>
      <c r="AZ933" s="14">
        <v>3.0810460502188101E-2</v>
      </c>
      <c r="BA933" s="14"/>
      <c r="BB933" s="14">
        <v>6.3861362833259397E-2</v>
      </c>
      <c r="BC933" s="14">
        <v>4.4130352812324497E-2</v>
      </c>
    </row>
    <row r="934" spans="2:55" x14ac:dyDescent="0.35">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c r="AD934" s="14"/>
      <c r="AE934" s="14"/>
      <c r="AF934" s="14"/>
      <c r="AG934" s="14"/>
      <c r="AH934" s="14"/>
      <c r="AI934" s="14"/>
      <c r="AJ934" s="14"/>
      <c r="AK934" s="14"/>
      <c r="AL934" s="14"/>
      <c r="AM934" s="14"/>
      <c r="AN934" s="14"/>
      <c r="AO934" s="14"/>
      <c r="AP934" s="14"/>
      <c r="AQ934" s="14"/>
      <c r="AR934" s="14"/>
      <c r="AS934" s="14"/>
      <c r="AT934" s="14"/>
      <c r="AU934" s="14"/>
      <c r="AV934" s="14"/>
      <c r="AW934" s="14"/>
      <c r="AX934" s="14"/>
      <c r="AY934" s="14"/>
      <c r="AZ934" s="14"/>
      <c r="BA934" s="14"/>
      <c r="BB934" s="14"/>
      <c r="BC934" s="14"/>
    </row>
    <row r="935" spans="2:55" x14ac:dyDescent="0.35">
      <c r="B935" s="6" t="s">
        <v>416</v>
      </c>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c r="AD935" s="14"/>
      <c r="AE935" s="14"/>
      <c r="AF935" s="14"/>
      <c r="AG935" s="14"/>
      <c r="AH935" s="14"/>
      <c r="AI935" s="14"/>
      <c r="AJ935" s="14"/>
      <c r="AK935" s="14"/>
      <c r="AL935" s="14"/>
      <c r="AM935" s="14"/>
      <c r="AN935" s="14"/>
      <c r="AO935" s="14"/>
      <c r="AP935" s="14"/>
      <c r="AQ935" s="14"/>
      <c r="AR935" s="14"/>
      <c r="AS935" s="14"/>
      <c r="AT935" s="14"/>
      <c r="AU935" s="14"/>
      <c r="AV935" s="14"/>
      <c r="AW935" s="14"/>
      <c r="AX935" s="14"/>
      <c r="AY935" s="14"/>
      <c r="AZ935" s="14"/>
      <c r="BA935" s="14"/>
      <c r="BB935" s="14"/>
      <c r="BC935" s="14"/>
    </row>
    <row r="936" spans="2:55" x14ac:dyDescent="0.35">
      <c r="B936" s="21" t="s">
        <v>82</v>
      </c>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c r="AD936" s="14"/>
      <c r="AE936" s="14"/>
      <c r="AF936" s="14"/>
      <c r="AG936" s="14"/>
      <c r="AH936" s="14"/>
      <c r="AI936" s="14"/>
      <c r="AJ936" s="14"/>
      <c r="AK936" s="14"/>
      <c r="AL936" s="14"/>
      <c r="AM936" s="14"/>
      <c r="AN936" s="14"/>
      <c r="AO936" s="14"/>
      <c r="AP936" s="14"/>
      <c r="AQ936" s="14"/>
      <c r="AR936" s="14"/>
      <c r="AS936" s="14"/>
      <c r="AT936" s="14"/>
      <c r="AU936" s="14"/>
      <c r="AV936" s="14"/>
      <c r="AW936" s="14"/>
      <c r="AX936" s="14"/>
      <c r="AY936" s="14"/>
      <c r="AZ936" s="14"/>
      <c r="BA936" s="14"/>
      <c r="BB936" s="14"/>
      <c r="BC936" s="14"/>
    </row>
    <row r="937" spans="2:55" x14ac:dyDescent="0.35">
      <c r="B937" t="s">
        <v>411</v>
      </c>
      <c r="C937" s="14">
        <v>0.65751679888183401</v>
      </c>
      <c r="D937" s="14">
        <v>0.64397321791123197</v>
      </c>
      <c r="E937" s="14">
        <v>0.66973377051028105</v>
      </c>
      <c r="F937" s="14"/>
      <c r="G937" s="14">
        <v>0.57696650848798003</v>
      </c>
      <c r="H937" s="14">
        <v>0.674346985005842</v>
      </c>
      <c r="I937" s="14">
        <v>0.63482608215106395</v>
      </c>
      <c r="J937" s="14">
        <v>0.66332452649767204</v>
      </c>
      <c r="K937" s="14">
        <v>0.68437594910622501</v>
      </c>
      <c r="L937" s="14">
        <v>0.69276952630937405</v>
      </c>
      <c r="M937" s="14"/>
      <c r="N937" s="14">
        <v>0.65308370664512605</v>
      </c>
      <c r="O937" s="14">
        <v>0.65263907192348003</v>
      </c>
      <c r="P937" s="14">
        <v>0.63564599991783299</v>
      </c>
      <c r="Q937" s="14">
        <v>0.68578982252796405</v>
      </c>
      <c r="R937" s="14"/>
      <c r="S937" s="14">
        <v>0.66285899482783694</v>
      </c>
      <c r="T937" s="14">
        <v>0.71883401165843896</v>
      </c>
      <c r="U937" s="14">
        <v>0.61092489455535703</v>
      </c>
      <c r="V937" s="14">
        <v>0.60925322697837303</v>
      </c>
      <c r="W937" s="14">
        <v>0.66731074636182897</v>
      </c>
      <c r="X937" s="14">
        <v>0.62917569485245195</v>
      </c>
      <c r="Y937" s="14">
        <v>0.65573762708477901</v>
      </c>
      <c r="Z937" s="14">
        <v>0.67538556694159302</v>
      </c>
      <c r="AA937" s="14">
        <v>0.62403195982374005</v>
      </c>
      <c r="AB937" s="14">
        <v>0.69395082283431198</v>
      </c>
      <c r="AC937" s="14">
        <v>0.65313457405358</v>
      </c>
      <c r="AD937" s="14">
        <v>0.69908763710505595</v>
      </c>
      <c r="AE937" s="14"/>
      <c r="AF937" s="14">
        <v>0.66463042083248802</v>
      </c>
      <c r="AG937" s="14">
        <v>0.70589334282843297</v>
      </c>
      <c r="AH937" s="14">
        <v>0.650011661640302</v>
      </c>
      <c r="AI937" s="14">
        <v>0.61342305984716905</v>
      </c>
      <c r="AJ937" s="14">
        <v>0.52285795648917399</v>
      </c>
      <c r="AK937" s="14"/>
      <c r="AL937" s="14">
        <v>0.65854625650105203</v>
      </c>
      <c r="AM937" s="14">
        <v>0.71444618044837904</v>
      </c>
      <c r="AN937" s="14">
        <v>0.54199573176648796</v>
      </c>
      <c r="AO937" s="14"/>
      <c r="AP937" s="14">
        <v>0.60214550424310997</v>
      </c>
      <c r="AQ937" s="14">
        <v>0.70819209381674697</v>
      </c>
      <c r="AR937" s="14"/>
      <c r="AS937" s="14">
        <v>0.64225760148338096</v>
      </c>
      <c r="AT937" s="14">
        <v>0.67866115220717504</v>
      </c>
      <c r="AU937" s="14"/>
      <c r="AV937" s="14">
        <v>0.66521182011727398</v>
      </c>
      <c r="AW937" s="14">
        <v>0.65636866803491001</v>
      </c>
      <c r="AX937" s="14"/>
      <c r="AY937" s="14">
        <v>0.66087259924389197</v>
      </c>
      <c r="AZ937" s="14">
        <v>0.672962966161193</v>
      </c>
      <c r="BA937" s="14"/>
      <c r="BB937" s="14">
        <v>0.66986022220755603</v>
      </c>
      <c r="BC937" s="14">
        <v>0.63250346548131797</v>
      </c>
    </row>
    <row r="938" spans="2:55" x14ac:dyDescent="0.35">
      <c r="B938" t="s">
        <v>412</v>
      </c>
      <c r="C938" s="14">
        <v>0.15717296497215399</v>
      </c>
      <c r="D938" s="14">
        <v>0.17182780393850899</v>
      </c>
      <c r="E938" s="14">
        <v>0.143325490186621</v>
      </c>
      <c r="F938" s="14"/>
      <c r="G938" s="14">
        <v>0.20556760767298199</v>
      </c>
      <c r="H938" s="14">
        <v>0.17597659058238699</v>
      </c>
      <c r="I938" s="14">
        <v>0.15448380928705099</v>
      </c>
      <c r="J938" s="14">
        <v>0.13866035256811801</v>
      </c>
      <c r="K938" s="14">
        <v>0.12645746832369401</v>
      </c>
      <c r="L938" s="14">
        <v>0.14760171275655801</v>
      </c>
      <c r="M938" s="14"/>
      <c r="N938" s="14">
        <v>0.17424449832398001</v>
      </c>
      <c r="O938" s="14">
        <v>0.14984459766622399</v>
      </c>
      <c r="P938" s="14">
        <v>0.14959834256646401</v>
      </c>
      <c r="Q938" s="14">
        <v>0.15234874664517301</v>
      </c>
      <c r="R938" s="14"/>
      <c r="S938" s="14">
        <v>0.16561145449615999</v>
      </c>
      <c r="T938" s="14">
        <v>0.12120698704994901</v>
      </c>
      <c r="U938" s="14">
        <v>0.17169947776699901</v>
      </c>
      <c r="V938" s="14">
        <v>0.18479645609801501</v>
      </c>
      <c r="W938" s="14">
        <v>0.16745345989487201</v>
      </c>
      <c r="X938" s="14">
        <v>0.17575616697378699</v>
      </c>
      <c r="Y938" s="14">
        <v>0.13986889729143401</v>
      </c>
      <c r="Z938" s="14">
        <v>0.12341208579127</v>
      </c>
      <c r="AA938" s="14">
        <v>0.17064687896738201</v>
      </c>
      <c r="AB938" s="14">
        <v>0.13832814379400599</v>
      </c>
      <c r="AC938" s="14">
        <v>0.15394297212419999</v>
      </c>
      <c r="AD938" s="14">
        <v>0.176164527824308</v>
      </c>
      <c r="AE938" s="14"/>
      <c r="AF938" s="14">
        <v>0.13663558277593199</v>
      </c>
      <c r="AG938" s="14">
        <v>0.15930535702172899</v>
      </c>
      <c r="AH938" s="14">
        <v>0.18314771600972901</v>
      </c>
      <c r="AI938" s="14">
        <v>0.17353007878526</v>
      </c>
      <c r="AJ938" s="14">
        <v>0.162297068573761</v>
      </c>
      <c r="AK938" s="14"/>
      <c r="AL938" s="14">
        <v>0.15204537762439099</v>
      </c>
      <c r="AM938" s="14">
        <v>0.200128371725319</v>
      </c>
      <c r="AN938" s="14">
        <v>0.15482599937267599</v>
      </c>
      <c r="AO938" s="14"/>
      <c r="AP938" s="14">
        <v>0.16841118728638699</v>
      </c>
      <c r="AQ938" s="14">
        <v>0.14705980070703101</v>
      </c>
      <c r="AR938" s="14"/>
      <c r="AS938" s="14">
        <v>0.15700533794171101</v>
      </c>
      <c r="AT938" s="14">
        <v>0.16485519849986999</v>
      </c>
      <c r="AU938" s="14"/>
      <c r="AV938" s="14">
        <v>0.17295293056087199</v>
      </c>
      <c r="AW938" s="14">
        <v>0.15396516220230499</v>
      </c>
      <c r="AX938" s="14"/>
      <c r="AY938" s="14">
        <v>0.15775640617148301</v>
      </c>
      <c r="AZ938" s="14">
        <v>0.162204269220454</v>
      </c>
      <c r="BA938" s="14"/>
      <c r="BB938" s="14">
        <v>0.15697367557220701</v>
      </c>
      <c r="BC938" s="14">
        <v>0.182586779786022</v>
      </c>
    </row>
    <row r="939" spans="2:55" x14ac:dyDescent="0.35">
      <c r="B939" t="s">
        <v>205</v>
      </c>
      <c r="C939" s="14">
        <v>0.185310236146011</v>
      </c>
      <c r="D939" s="14">
        <v>0.18419897815025901</v>
      </c>
      <c r="E939" s="14">
        <v>0.18694073930309901</v>
      </c>
      <c r="F939" s="14"/>
      <c r="G939" s="14">
        <v>0.217465883839038</v>
      </c>
      <c r="H939" s="14">
        <v>0.14967642441177001</v>
      </c>
      <c r="I939" s="14">
        <v>0.210690108561885</v>
      </c>
      <c r="J939" s="14">
        <v>0.19801512093421</v>
      </c>
      <c r="K939" s="14">
        <v>0.18916658257008101</v>
      </c>
      <c r="L939" s="14">
        <v>0.159628760934068</v>
      </c>
      <c r="M939" s="14"/>
      <c r="N939" s="14">
        <v>0.172671795030894</v>
      </c>
      <c r="O939" s="14">
        <v>0.19751633041029601</v>
      </c>
      <c r="P939" s="14">
        <v>0.214755657515703</v>
      </c>
      <c r="Q939" s="14">
        <v>0.161861430826863</v>
      </c>
      <c r="R939" s="14"/>
      <c r="S939" s="14">
        <v>0.17152955067600301</v>
      </c>
      <c r="T939" s="14">
        <v>0.159959001291613</v>
      </c>
      <c r="U939" s="14">
        <v>0.21737562767764401</v>
      </c>
      <c r="V939" s="14">
        <v>0.20595031692361199</v>
      </c>
      <c r="W939" s="14">
        <v>0.165235793743299</v>
      </c>
      <c r="X939" s="14">
        <v>0.19506813817376201</v>
      </c>
      <c r="Y939" s="14">
        <v>0.20439347562378701</v>
      </c>
      <c r="Z939" s="14">
        <v>0.20120234726713701</v>
      </c>
      <c r="AA939" s="14">
        <v>0.205321161208878</v>
      </c>
      <c r="AB939" s="14">
        <v>0.16772103337168201</v>
      </c>
      <c r="AC939" s="14">
        <v>0.19292245382221901</v>
      </c>
      <c r="AD939" s="14">
        <v>0.124747835070636</v>
      </c>
      <c r="AE939" s="14"/>
      <c r="AF939" s="14">
        <v>0.19873399639157999</v>
      </c>
      <c r="AG939" s="14">
        <v>0.13480130014983899</v>
      </c>
      <c r="AH939" s="14">
        <v>0.16684062234996999</v>
      </c>
      <c r="AI939" s="14">
        <v>0.21304686136757101</v>
      </c>
      <c r="AJ939" s="14">
        <v>0.31484497493706498</v>
      </c>
      <c r="AK939" s="14"/>
      <c r="AL939" s="14">
        <v>0.18940836587455701</v>
      </c>
      <c r="AM939" s="14">
        <v>8.5425447826302306E-2</v>
      </c>
      <c r="AN939" s="14">
        <v>0.30317826886083599</v>
      </c>
      <c r="AO939" s="14"/>
      <c r="AP939" s="14">
        <v>0.22944330847050301</v>
      </c>
      <c r="AQ939" s="14">
        <v>0.144748105476221</v>
      </c>
      <c r="AR939" s="14"/>
      <c r="AS939" s="14">
        <v>0.20073706057490801</v>
      </c>
      <c r="AT939" s="14">
        <v>0.156483649292955</v>
      </c>
      <c r="AU939" s="14"/>
      <c r="AV939" s="14">
        <v>0.161835249321853</v>
      </c>
      <c r="AW939" s="14">
        <v>0.189666169762785</v>
      </c>
      <c r="AX939" s="14"/>
      <c r="AY939" s="14">
        <v>0.18137099458462499</v>
      </c>
      <c r="AZ939" s="14">
        <v>0.164832764618353</v>
      </c>
      <c r="BA939" s="14"/>
      <c r="BB939" s="14">
        <v>0.17316610222023801</v>
      </c>
      <c r="BC939" s="14">
        <v>0.184909754732661</v>
      </c>
    </row>
    <row r="940" spans="2:55" x14ac:dyDescent="0.35">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c r="AD940" s="14"/>
      <c r="AE940" s="14"/>
      <c r="AF940" s="14"/>
      <c r="AG940" s="14"/>
      <c r="AH940" s="14"/>
      <c r="AI940" s="14"/>
      <c r="AJ940" s="14"/>
      <c r="AK940" s="14"/>
      <c r="AL940" s="14"/>
      <c r="AM940" s="14"/>
      <c r="AN940" s="14"/>
      <c r="AO940" s="14"/>
      <c r="AP940" s="14"/>
      <c r="AQ940" s="14"/>
      <c r="AR940" s="14"/>
      <c r="AS940" s="14"/>
      <c r="AT940" s="14"/>
      <c r="AU940" s="14"/>
      <c r="AV940" s="14"/>
      <c r="AW940" s="14"/>
      <c r="AX940" s="14"/>
      <c r="AY940" s="14"/>
      <c r="AZ940" s="14"/>
      <c r="BA940" s="14"/>
      <c r="BB940" s="14"/>
      <c r="BC940" s="14"/>
    </row>
    <row r="941" spans="2:55" x14ac:dyDescent="0.35">
      <c r="B941" s="6" t="s">
        <v>417</v>
      </c>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c r="AD941" s="14"/>
      <c r="AE941" s="14"/>
      <c r="AF941" s="14"/>
      <c r="AG941" s="14"/>
      <c r="AH941" s="14"/>
      <c r="AI941" s="14"/>
      <c r="AJ941" s="14"/>
      <c r="AK941" s="14"/>
      <c r="AL941" s="14"/>
      <c r="AM941" s="14"/>
      <c r="AN941" s="14"/>
      <c r="AO941" s="14"/>
      <c r="AP941" s="14"/>
      <c r="AQ941" s="14"/>
      <c r="AR941" s="14"/>
      <c r="AS941" s="14"/>
      <c r="AT941" s="14"/>
      <c r="AU941" s="14"/>
      <c r="AV941" s="14"/>
      <c r="AW941" s="14"/>
      <c r="AX941" s="14"/>
      <c r="AY941" s="14"/>
      <c r="AZ941" s="14"/>
      <c r="BA941" s="14"/>
      <c r="BB941" s="14"/>
      <c r="BC941" s="14"/>
    </row>
    <row r="942" spans="2:55" x14ac:dyDescent="0.35">
      <c r="B942" s="21" t="s">
        <v>82</v>
      </c>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c r="AD942" s="14"/>
      <c r="AE942" s="14"/>
      <c r="AF942" s="14"/>
      <c r="AG942" s="14"/>
      <c r="AH942" s="14"/>
      <c r="AI942" s="14"/>
      <c r="AJ942" s="14"/>
      <c r="AK942" s="14"/>
      <c r="AL942" s="14"/>
      <c r="AM942" s="14"/>
      <c r="AN942" s="14"/>
      <c r="AO942" s="14"/>
      <c r="AP942" s="14"/>
      <c r="AQ942" s="14"/>
      <c r="AR942" s="14"/>
      <c r="AS942" s="14"/>
      <c r="AT942" s="14"/>
      <c r="AU942" s="14"/>
      <c r="AV942" s="14"/>
      <c r="AW942" s="14"/>
      <c r="AX942" s="14"/>
      <c r="AY942" s="14"/>
      <c r="AZ942" s="14"/>
      <c r="BA942" s="14"/>
      <c r="BB942" s="14"/>
      <c r="BC942" s="14"/>
    </row>
    <row r="943" spans="2:55" x14ac:dyDescent="0.35">
      <c r="B943" t="s">
        <v>411</v>
      </c>
      <c r="C943" s="14">
        <v>0.58917412798186797</v>
      </c>
      <c r="D943" s="14">
        <v>0.56470795352811298</v>
      </c>
      <c r="E943" s="14">
        <v>0.61284222999642302</v>
      </c>
      <c r="F943" s="14"/>
      <c r="G943" s="14">
        <v>0.50246643131315305</v>
      </c>
      <c r="H943" s="14">
        <v>0.62667464887841795</v>
      </c>
      <c r="I943" s="14">
        <v>0.591789351814626</v>
      </c>
      <c r="J943" s="14">
        <v>0.54057828161573895</v>
      </c>
      <c r="K943" s="14">
        <v>0.56862493992965801</v>
      </c>
      <c r="L943" s="14">
        <v>0.66705998973720304</v>
      </c>
      <c r="M943" s="14"/>
      <c r="N943" s="14">
        <v>0.62239870383802398</v>
      </c>
      <c r="O943" s="14">
        <v>0.56455479572741396</v>
      </c>
      <c r="P943" s="14">
        <v>0.600052789257987</v>
      </c>
      <c r="Q943" s="14">
        <v>0.56800006153992999</v>
      </c>
      <c r="R943" s="14"/>
      <c r="S943" s="14">
        <v>0.63125664098983503</v>
      </c>
      <c r="T943" s="14">
        <v>0.600591882377148</v>
      </c>
      <c r="U943" s="14">
        <v>0.486337963311266</v>
      </c>
      <c r="V943" s="14">
        <v>0.58607371749373705</v>
      </c>
      <c r="W943" s="14">
        <v>0.65545800563207601</v>
      </c>
      <c r="X943" s="14">
        <v>0.58328305478749698</v>
      </c>
      <c r="Y943" s="14">
        <v>0.60908123864860098</v>
      </c>
      <c r="Z943" s="14">
        <v>0.55620805666802897</v>
      </c>
      <c r="AA943" s="14">
        <v>0.57432833225138002</v>
      </c>
      <c r="AB943" s="14">
        <v>0.59745489822682196</v>
      </c>
      <c r="AC943" s="14">
        <v>0.61551136809176699</v>
      </c>
      <c r="AD943" s="14">
        <v>0.46764379192116501</v>
      </c>
      <c r="AE943" s="14"/>
      <c r="AF943" s="14">
        <v>0.60758354163042505</v>
      </c>
      <c r="AG943" s="14">
        <v>0.63361271887783999</v>
      </c>
      <c r="AH943" s="14">
        <v>0.62309611592829195</v>
      </c>
      <c r="AI943" s="14">
        <v>0.54494676711135304</v>
      </c>
      <c r="AJ943" s="14">
        <v>0.55514064361900495</v>
      </c>
      <c r="AK943" s="14"/>
      <c r="AL943" s="14">
        <v>0.58394867247899396</v>
      </c>
      <c r="AM943" s="14">
        <v>0.68116844685583999</v>
      </c>
      <c r="AN943" s="14">
        <v>0.50146216142293198</v>
      </c>
      <c r="AO943" s="14"/>
      <c r="AP943" s="14">
        <v>0.540582289550531</v>
      </c>
      <c r="AQ943" s="14">
        <v>0.63481019908789804</v>
      </c>
      <c r="AR943" s="14"/>
      <c r="AS943" s="14">
        <v>0.58696889710309796</v>
      </c>
      <c r="AT943" s="14">
        <v>0.60375517800289202</v>
      </c>
      <c r="AU943" s="14"/>
      <c r="AV943" s="14">
        <v>0.62245057068755105</v>
      </c>
      <c r="AW943" s="14">
        <v>0.58300848683639395</v>
      </c>
      <c r="AX943" s="14"/>
      <c r="AY943" s="14">
        <v>0.59992255937241301</v>
      </c>
      <c r="AZ943" s="14">
        <v>0.62638836525709096</v>
      </c>
      <c r="BA943" s="14"/>
      <c r="BB943" s="14">
        <v>0.60971524812868705</v>
      </c>
      <c r="BC943" s="14">
        <v>0.55374085514238303</v>
      </c>
    </row>
    <row r="944" spans="2:55" x14ac:dyDescent="0.35">
      <c r="B944" t="s">
        <v>412</v>
      </c>
      <c r="C944" s="14">
        <v>0.19717711979692701</v>
      </c>
      <c r="D944" s="14">
        <v>0.218967565035255</v>
      </c>
      <c r="E944" s="14">
        <v>0.17647965569502899</v>
      </c>
      <c r="F944" s="14"/>
      <c r="G944" s="14">
        <v>0.27435005267009799</v>
      </c>
      <c r="H944" s="14">
        <v>0.21088352092127299</v>
      </c>
      <c r="I944" s="14">
        <v>0.16933224757249901</v>
      </c>
      <c r="J944" s="14">
        <v>0.20469298937708799</v>
      </c>
      <c r="K944" s="14">
        <v>0.15848280197397599</v>
      </c>
      <c r="L944" s="14">
        <v>0.17737048819089099</v>
      </c>
      <c r="M944" s="14"/>
      <c r="N944" s="14">
        <v>0.19578176892345101</v>
      </c>
      <c r="O944" s="14">
        <v>0.22182385514439701</v>
      </c>
      <c r="P944" s="14">
        <v>0.16948409739134301</v>
      </c>
      <c r="Q944" s="14">
        <v>0.19895934110910601</v>
      </c>
      <c r="R944" s="14"/>
      <c r="S944" s="14">
        <v>0.19978884243912201</v>
      </c>
      <c r="T944" s="14">
        <v>0.177826678076175</v>
      </c>
      <c r="U944" s="14">
        <v>0.23925712205334199</v>
      </c>
      <c r="V944" s="14">
        <v>0.19288623954512099</v>
      </c>
      <c r="W944" s="14">
        <v>0.15441985736192301</v>
      </c>
      <c r="X944" s="14">
        <v>0.18953844111683901</v>
      </c>
      <c r="Y944" s="14">
        <v>0.18114276059750101</v>
      </c>
      <c r="Z944" s="14">
        <v>0.226202745258994</v>
      </c>
      <c r="AA944" s="14">
        <v>0.21720704688831599</v>
      </c>
      <c r="AB944" s="14">
        <v>0.198125823922534</v>
      </c>
      <c r="AC944" s="14">
        <v>0.16235016764400401</v>
      </c>
      <c r="AD944" s="14">
        <v>0.277098298165315</v>
      </c>
      <c r="AE944" s="14"/>
      <c r="AF944" s="14">
        <v>0.18013803882667001</v>
      </c>
      <c r="AG944" s="14">
        <v>0.20046261476493299</v>
      </c>
      <c r="AH944" s="14">
        <v>0.18685546409941101</v>
      </c>
      <c r="AI944" s="14">
        <v>0.20102534138967401</v>
      </c>
      <c r="AJ944" s="14">
        <v>0.193391635088765</v>
      </c>
      <c r="AK944" s="14"/>
      <c r="AL944" s="14">
        <v>0.19618841584640401</v>
      </c>
      <c r="AM944" s="14">
        <v>0.20932490786683</v>
      </c>
      <c r="AN944" s="14">
        <v>0.18988554461763801</v>
      </c>
      <c r="AO944" s="14"/>
      <c r="AP944" s="14">
        <v>0.197892948517115</v>
      </c>
      <c r="AQ944" s="14">
        <v>0.19491295795067301</v>
      </c>
      <c r="AR944" s="14"/>
      <c r="AS944" s="14">
        <v>0.19276505259621601</v>
      </c>
      <c r="AT944" s="14">
        <v>0.197420941715448</v>
      </c>
      <c r="AU944" s="14"/>
      <c r="AV944" s="14">
        <v>0.20323512066459501</v>
      </c>
      <c r="AW944" s="14">
        <v>0.196526052073768</v>
      </c>
      <c r="AX944" s="14"/>
      <c r="AY944" s="14">
        <v>0.196754156660845</v>
      </c>
      <c r="AZ944" s="14">
        <v>0.158642975397844</v>
      </c>
      <c r="BA944" s="14"/>
      <c r="BB944" s="14">
        <v>0.19634731975911901</v>
      </c>
      <c r="BC944" s="14">
        <v>0.19780526808511101</v>
      </c>
    </row>
    <row r="945" spans="2:55" x14ac:dyDescent="0.35">
      <c r="B945" t="s">
        <v>205</v>
      </c>
      <c r="C945" s="14">
        <v>0.213648752221205</v>
      </c>
      <c r="D945" s="14">
        <v>0.21632448143663199</v>
      </c>
      <c r="E945" s="14">
        <v>0.21067811430854799</v>
      </c>
      <c r="F945" s="14"/>
      <c r="G945" s="14">
        <v>0.22318351601674799</v>
      </c>
      <c r="H945" s="14">
        <v>0.162441830200309</v>
      </c>
      <c r="I945" s="14">
        <v>0.23887840061287499</v>
      </c>
      <c r="J945" s="14">
        <v>0.25472872900717197</v>
      </c>
      <c r="K945" s="14">
        <v>0.27289225809636602</v>
      </c>
      <c r="L945" s="14">
        <v>0.155569522071906</v>
      </c>
      <c r="M945" s="14"/>
      <c r="N945" s="14">
        <v>0.18181952723852501</v>
      </c>
      <c r="O945" s="14">
        <v>0.213621349128189</v>
      </c>
      <c r="P945" s="14">
        <v>0.23046311335066999</v>
      </c>
      <c r="Q945" s="14">
        <v>0.233040597350964</v>
      </c>
      <c r="R945" s="14"/>
      <c r="S945" s="14">
        <v>0.16895451657104299</v>
      </c>
      <c r="T945" s="14">
        <v>0.221581439546677</v>
      </c>
      <c r="U945" s="14">
        <v>0.27440491463539102</v>
      </c>
      <c r="V945" s="14">
        <v>0.22104004296114199</v>
      </c>
      <c r="W945" s="14">
        <v>0.190122137006001</v>
      </c>
      <c r="X945" s="14">
        <v>0.22717850409566401</v>
      </c>
      <c r="Y945" s="14">
        <v>0.20977600075389899</v>
      </c>
      <c r="Z945" s="14">
        <v>0.217589198072978</v>
      </c>
      <c r="AA945" s="14">
        <v>0.20846462086030401</v>
      </c>
      <c r="AB945" s="14">
        <v>0.20441927785064401</v>
      </c>
      <c r="AC945" s="14">
        <v>0.22213846426422901</v>
      </c>
      <c r="AD945" s="14">
        <v>0.25525790991351999</v>
      </c>
      <c r="AE945" s="14"/>
      <c r="AF945" s="14">
        <v>0.21227841954290499</v>
      </c>
      <c r="AG945" s="14">
        <v>0.165924666357227</v>
      </c>
      <c r="AH945" s="14">
        <v>0.19004841997229699</v>
      </c>
      <c r="AI945" s="14">
        <v>0.25402789149897298</v>
      </c>
      <c r="AJ945" s="14">
        <v>0.25146772129223</v>
      </c>
      <c r="AK945" s="14"/>
      <c r="AL945" s="14">
        <v>0.21986291167460101</v>
      </c>
      <c r="AM945" s="14">
        <v>0.10950664527733001</v>
      </c>
      <c r="AN945" s="14">
        <v>0.30865229395943</v>
      </c>
      <c r="AO945" s="14"/>
      <c r="AP945" s="14">
        <v>0.26152476193235402</v>
      </c>
      <c r="AQ945" s="14">
        <v>0.170276842961429</v>
      </c>
      <c r="AR945" s="14"/>
      <c r="AS945" s="14">
        <v>0.220266050300685</v>
      </c>
      <c r="AT945" s="14">
        <v>0.19882388028166001</v>
      </c>
      <c r="AU945" s="14"/>
      <c r="AV945" s="14">
        <v>0.17431430864785399</v>
      </c>
      <c r="AW945" s="14">
        <v>0.220465461089838</v>
      </c>
      <c r="AX945" s="14"/>
      <c r="AY945" s="14">
        <v>0.20332328396674201</v>
      </c>
      <c r="AZ945" s="14">
        <v>0.21496865934506601</v>
      </c>
      <c r="BA945" s="14"/>
      <c r="BB945" s="14">
        <v>0.193937432112194</v>
      </c>
      <c r="BC945" s="14">
        <v>0.24845387677250599</v>
      </c>
    </row>
    <row r="946" spans="2:55" x14ac:dyDescent="0.35">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c r="AD946" s="14"/>
      <c r="AE946" s="14"/>
      <c r="AF946" s="14"/>
      <c r="AG946" s="14"/>
      <c r="AH946" s="14"/>
      <c r="AI946" s="14"/>
      <c r="AJ946" s="14"/>
      <c r="AK946" s="14"/>
      <c r="AL946" s="14"/>
      <c r="AM946" s="14"/>
      <c r="AN946" s="14"/>
      <c r="AO946" s="14"/>
      <c r="AP946" s="14"/>
      <c r="AQ946" s="14"/>
      <c r="AR946" s="14"/>
      <c r="AS946" s="14"/>
      <c r="AT946" s="14"/>
      <c r="AU946" s="14"/>
      <c r="AV946" s="14"/>
      <c r="AW946" s="14"/>
      <c r="AX946" s="14"/>
      <c r="AY946" s="14"/>
      <c r="AZ946" s="14"/>
      <c r="BA946" s="14"/>
      <c r="BB946" s="14"/>
      <c r="BC946" s="14"/>
    </row>
    <row r="947" spans="2:55" x14ac:dyDescent="0.35">
      <c r="B947" s="6" t="s">
        <v>418</v>
      </c>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c r="AD947" s="14"/>
      <c r="AE947" s="14"/>
      <c r="AF947" s="14"/>
      <c r="AG947" s="14"/>
      <c r="AH947" s="14"/>
      <c r="AI947" s="14"/>
      <c r="AJ947" s="14"/>
      <c r="AK947" s="14"/>
      <c r="AL947" s="14"/>
      <c r="AM947" s="14"/>
      <c r="AN947" s="14"/>
      <c r="AO947" s="14"/>
      <c r="AP947" s="14"/>
      <c r="AQ947" s="14"/>
      <c r="AR947" s="14"/>
      <c r="AS947" s="14"/>
      <c r="AT947" s="14"/>
      <c r="AU947" s="14"/>
      <c r="AV947" s="14"/>
      <c r="AW947" s="14"/>
      <c r="AX947" s="14"/>
      <c r="AY947" s="14"/>
      <c r="AZ947" s="14"/>
      <c r="BA947" s="14"/>
      <c r="BB947" s="14"/>
      <c r="BC947" s="14"/>
    </row>
    <row r="948" spans="2:55" x14ac:dyDescent="0.35">
      <c r="B948" s="21" t="s">
        <v>82</v>
      </c>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c r="AD948" s="14"/>
      <c r="AE948" s="14"/>
      <c r="AF948" s="14"/>
      <c r="AG948" s="14"/>
      <c r="AH948" s="14"/>
      <c r="AI948" s="14"/>
      <c r="AJ948" s="14"/>
      <c r="AK948" s="14"/>
      <c r="AL948" s="14"/>
      <c r="AM948" s="14"/>
      <c r="AN948" s="14"/>
      <c r="AO948" s="14"/>
      <c r="AP948" s="14"/>
      <c r="AQ948" s="14"/>
      <c r="AR948" s="14"/>
      <c r="AS948" s="14"/>
      <c r="AT948" s="14"/>
      <c r="AU948" s="14"/>
      <c r="AV948" s="14"/>
      <c r="AW948" s="14"/>
      <c r="AX948" s="14"/>
      <c r="AY948" s="14"/>
      <c r="AZ948" s="14"/>
      <c r="BA948" s="14"/>
      <c r="BB948" s="14"/>
      <c r="BC948" s="14"/>
    </row>
    <row r="949" spans="2:55" x14ac:dyDescent="0.35">
      <c r="B949" t="s">
        <v>411</v>
      </c>
      <c r="C949" s="14">
        <v>0.366227994370875</v>
      </c>
      <c r="D949" s="14">
        <v>0.33746979921995901</v>
      </c>
      <c r="E949" s="14">
        <v>0.39244432742692098</v>
      </c>
      <c r="F949" s="14"/>
      <c r="G949" s="14">
        <v>0.453452699493959</v>
      </c>
      <c r="H949" s="14">
        <v>0.50411153854300295</v>
      </c>
      <c r="I949" s="14">
        <v>0.43952144596359899</v>
      </c>
      <c r="J949" s="14">
        <v>0.32348909178878898</v>
      </c>
      <c r="K949" s="14">
        <v>0.31006624473991401</v>
      </c>
      <c r="L949" s="14">
        <v>0.208452643302771</v>
      </c>
      <c r="M949" s="14"/>
      <c r="N949" s="14">
        <v>0.35409273514579398</v>
      </c>
      <c r="O949" s="14">
        <v>0.364017788951566</v>
      </c>
      <c r="P949" s="14">
        <v>0.33577619327191799</v>
      </c>
      <c r="Q949" s="14">
        <v>0.40916621824895399</v>
      </c>
      <c r="R949" s="14"/>
      <c r="S949" s="14">
        <v>0.40207695899724799</v>
      </c>
      <c r="T949" s="14">
        <v>0.32502028869814098</v>
      </c>
      <c r="U949" s="14">
        <v>0.35530572735728</v>
      </c>
      <c r="V949" s="14">
        <v>0.34613739434577601</v>
      </c>
      <c r="W949" s="14">
        <v>0.35719956170647199</v>
      </c>
      <c r="X949" s="14">
        <v>0.37171443636901003</v>
      </c>
      <c r="Y949" s="14">
        <v>0.33127571379083198</v>
      </c>
      <c r="Z949" s="14">
        <v>0.41083285894766203</v>
      </c>
      <c r="AA949" s="14">
        <v>0.40473651840649699</v>
      </c>
      <c r="AB949" s="14">
        <v>0.38659305104771702</v>
      </c>
      <c r="AC949" s="14">
        <v>0.340701190554491</v>
      </c>
      <c r="AD949" s="14">
        <v>0.34531266328368898</v>
      </c>
      <c r="AE949" s="14"/>
      <c r="AF949" s="14">
        <v>0.30520299293465503</v>
      </c>
      <c r="AG949" s="14">
        <v>0.43875170820527498</v>
      </c>
      <c r="AH949" s="14">
        <v>0.32389114938265201</v>
      </c>
      <c r="AI949" s="14">
        <v>0.33637713688750898</v>
      </c>
      <c r="AJ949" s="14">
        <v>0.380613340193175</v>
      </c>
      <c r="AK949" s="14"/>
      <c r="AL949" s="14">
        <v>0.35823234174473501</v>
      </c>
      <c r="AM949" s="14">
        <v>0.52128410679242798</v>
      </c>
      <c r="AN949" s="14">
        <v>0.20672747603925101</v>
      </c>
      <c r="AO949" s="14"/>
      <c r="AP949" s="14">
        <v>0.35206818515464799</v>
      </c>
      <c r="AQ949" s="14">
        <v>0.38312975326597598</v>
      </c>
      <c r="AR949" s="14"/>
      <c r="AS949" s="14">
        <v>0.39155601373108401</v>
      </c>
      <c r="AT949" s="14">
        <v>0.32853545212905</v>
      </c>
      <c r="AU949" s="14"/>
      <c r="AV949" s="14">
        <v>0.444676322479713</v>
      </c>
      <c r="AW949" s="14">
        <v>0.33893220053807799</v>
      </c>
      <c r="AX949" s="14"/>
      <c r="AY949" s="14">
        <v>0.38560889175947299</v>
      </c>
      <c r="AZ949" s="14">
        <v>0.29529190011915701</v>
      </c>
      <c r="BA949" s="14"/>
      <c r="BB949" s="14">
        <v>0.373025016642207</v>
      </c>
      <c r="BC949" s="14">
        <v>0.344205145543098</v>
      </c>
    </row>
    <row r="950" spans="2:55" x14ac:dyDescent="0.35">
      <c r="B950" t="s">
        <v>412</v>
      </c>
      <c r="C950" s="14">
        <v>0.23356810655709201</v>
      </c>
      <c r="D950" s="14">
        <v>0.25849572550227901</v>
      </c>
      <c r="E950" s="14">
        <v>0.20991438025864601</v>
      </c>
      <c r="F950" s="14"/>
      <c r="G950" s="14">
        <v>0.27955084181919099</v>
      </c>
      <c r="H950" s="14">
        <v>0.25977440842066901</v>
      </c>
      <c r="I950" s="14">
        <v>0.222924225548116</v>
      </c>
      <c r="J950" s="14">
        <v>0.22091369541087899</v>
      </c>
      <c r="K950" s="14">
        <v>0.195267262217347</v>
      </c>
      <c r="L950" s="14">
        <v>0.226327168896237</v>
      </c>
      <c r="M950" s="14"/>
      <c r="N950" s="14">
        <v>0.26394467247475301</v>
      </c>
      <c r="O950" s="14">
        <v>0.23188437091622599</v>
      </c>
      <c r="P950" s="14">
        <v>0.24626179513615401</v>
      </c>
      <c r="Q950" s="14">
        <v>0.193229698050462</v>
      </c>
      <c r="R950" s="14"/>
      <c r="S950" s="14">
        <v>0.30636394622868801</v>
      </c>
      <c r="T950" s="14">
        <v>0.196939260218253</v>
      </c>
      <c r="U950" s="14">
        <v>0.21816356628910799</v>
      </c>
      <c r="V950" s="14">
        <v>0.258238673471124</v>
      </c>
      <c r="W950" s="14">
        <v>0.25872638552278299</v>
      </c>
      <c r="X950" s="14">
        <v>0.22126199646684999</v>
      </c>
      <c r="Y950" s="14">
        <v>0.19974728258851501</v>
      </c>
      <c r="Z950" s="14">
        <v>0.14636696892405199</v>
      </c>
      <c r="AA950" s="14">
        <v>0.21307388791041701</v>
      </c>
      <c r="AB950" s="14">
        <v>0.220119059024422</v>
      </c>
      <c r="AC950" s="14">
        <v>0.26770048190080498</v>
      </c>
      <c r="AD950" s="14">
        <v>0.26324724047133802</v>
      </c>
      <c r="AE950" s="14"/>
      <c r="AF950" s="14">
        <v>0.244267444043448</v>
      </c>
      <c r="AG950" s="14">
        <v>0.234380907461576</v>
      </c>
      <c r="AH950" s="14">
        <v>0.237900529851576</v>
      </c>
      <c r="AI950" s="14">
        <v>0.22774821664570999</v>
      </c>
      <c r="AJ950" s="14">
        <v>0.20537371957799699</v>
      </c>
      <c r="AK950" s="14"/>
      <c r="AL950" s="14">
        <v>0.22551992758131001</v>
      </c>
      <c r="AM950" s="14">
        <v>0.27389452195060598</v>
      </c>
      <c r="AN950" s="14">
        <v>0.27782829096666001</v>
      </c>
      <c r="AO950" s="14"/>
      <c r="AP950" s="14">
        <v>0.25042173357633402</v>
      </c>
      <c r="AQ950" s="14">
        <v>0.219945389064541</v>
      </c>
      <c r="AR950" s="14"/>
      <c r="AS950" s="14">
        <v>0.23239982056780301</v>
      </c>
      <c r="AT950" s="14">
        <v>0.23534814008319499</v>
      </c>
      <c r="AU950" s="14"/>
      <c r="AV950" s="14">
        <v>0.26324844562886701</v>
      </c>
      <c r="AW950" s="14">
        <v>0.225269499361306</v>
      </c>
      <c r="AX950" s="14"/>
      <c r="AY950" s="14">
        <v>0.23273997940211499</v>
      </c>
      <c r="AZ950" s="14">
        <v>0.25926493589192501</v>
      </c>
      <c r="BA950" s="14"/>
      <c r="BB950" s="14">
        <v>0.238684691604196</v>
      </c>
      <c r="BC950" s="14">
        <v>0.21872477187081299</v>
      </c>
    </row>
    <row r="951" spans="2:55" x14ac:dyDescent="0.35">
      <c r="B951" t="s">
        <v>205</v>
      </c>
      <c r="C951" s="14">
        <v>0.40020389907203402</v>
      </c>
      <c r="D951" s="14">
        <v>0.40403447527776198</v>
      </c>
      <c r="E951" s="14">
        <v>0.39764129231443301</v>
      </c>
      <c r="F951" s="14"/>
      <c r="G951" s="14">
        <v>0.26699645868685001</v>
      </c>
      <c r="H951" s="14">
        <v>0.23611405303632799</v>
      </c>
      <c r="I951" s="14">
        <v>0.33755432848828498</v>
      </c>
      <c r="J951" s="14">
        <v>0.455597212800332</v>
      </c>
      <c r="K951" s="14">
        <v>0.49466649304274002</v>
      </c>
      <c r="L951" s="14">
        <v>0.56522018780099204</v>
      </c>
      <c r="M951" s="14"/>
      <c r="N951" s="14">
        <v>0.38196259237945301</v>
      </c>
      <c r="O951" s="14">
        <v>0.40409784013220801</v>
      </c>
      <c r="P951" s="14">
        <v>0.41796201159192797</v>
      </c>
      <c r="Q951" s="14">
        <v>0.39760408370058398</v>
      </c>
      <c r="R951" s="14"/>
      <c r="S951" s="14">
        <v>0.291559094774064</v>
      </c>
      <c r="T951" s="14">
        <v>0.47804045108360599</v>
      </c>
      <c r="U951" s="14">
        <v>0.42653070635361301</v>
      </c>
      <c r="V951" s="14">
        <v>0.39562393218309999</v>
      </c>
      <c r="W951" s="14">
        <v>0.38407405277074502</v>
      </c>
      <c r="X951" s="14">
        <v>0.40702356716414101</v>
      </c>
      <c r="Y951" s="14">
        <v>0.46897700362065298</v>
      </c>
      <c r="Z951" s="14">
        <v>0.44280017212828598</v>
      </c>
      <c r="AA951" s="14">
        <v>0.38218959368308603</v>
      </c>
      <c r="AB951" s="14">
        <v>0.39328788992786101</v>
      </c>
      <c r="AC951" s="14">
        <v>0.39159832754470397</v>
      </c>
      <c r="AD951" s="14">
        <v>0.391440096244973</v>
      </c>
      <c r="AE951" s="14"/>
      <c r="AF951" s="14">
        <v>0.45052956302189701</v>
      </c>
      <c r="AG951" s="14">
        <v>0.32686738433314999</v>
      </c>
      <c r="AH951" s="14">
        <v>0.43820832076577299</v>
      </c>
      <c r="AI951" s="14">
        <v>0.43587464646678098</v>
      </c>
      <c r="AJ951" s="14">
        <v>0.41401294022882801</v>
      </c>
      <c r="AK951" s="14"/>
      <c r="AL951" s="14">
        <v>0.41624773067395499</v>
      </c>
      <c r="AM951" s="14">
        <v>0.20482137125696601</v>
      </c>
      <c r="AN951" s="14">
        <v>0.51544423299408904</v>
      </c>
      <c r="AO951" s="14"/>
      <c r="AP951" s="14">
        <v>0.39751008126901699</v>
      </c>
      <c r="AQ951" s="14">
        <v>0.39692485766948399</v>
      </c>
      <c r="AR951" s="14"/>
      <c r="AS951" s="14">
        <v>0.37604416570111399</v>
      </c>
      <c r="AT951" s="14">
        <v>0.43611640778775401</v>
      </c>
      <c r="AU951" s="14"/>
      <c r="AV951" s="14">
        <v>0.29207523189141998</v>
      </c>
      <c r="AW951" s="14">
        <v>0.43579830010061699</v>
      </c>
      <c r="AX951" s="14"/>
      <c r="AY951" s="14">
        <v>0.38165112883841301</v>
      </c>
      <c r="AZ951" s="14">
        <v>0.44544316398891798</v>
      </c>
      <c r="BA951" s="14"/>
      <c r="BB951" s="14">
        <v>0.38829029175359597</v>
      </c>
      <c r="BC951" s="14">
        <v>0.43707008258608898</v>
      </c>
    </row>
    <row r="952" spans="2:55" x14ac:dyDescent="0.35">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c r="AQ952" s="14"/>
      <c r="AR952" s="14"/>
      <c r="AS952" s="14"/>
      <c r="AT952" s="14"/>
      <c r="AU952" s="14"/>
      <c r="AV952" s="14"/>
      <c r="AW952" s="14"/>
      <c r="AX952" s="14"/>
      <c r="AY952" s="14"/>
      <c r="AZ952" s="14"/>
      <c r="BA952" s="14"/>
      <c r="BB952" s="14"/>
      <c r="BC952" s="14"/>
    </row>
    <row r="953" spans="2:55" x14ac:dyDescent="0.35">
      <c r="B953" s="6" t="s">
        <v>419</v>
      </c>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c r="AD953" s="14"/>
      <c r="AE953" s="14"/>
      <c r="AF953" s="14"/>
      <c r="AG953" s="14"/>
      <c r="AH953" s="14"/>
      <c r="AI953" s="14"/>
      <c r="AJ953" s="14"/>
      <c r="AK953" s="14"/>
      <c r="AL953" s="14"/>
      <c r="AM953" s="14"/>
      <c r="AN953" s="14"/>
      <c r="AO953" s="14"/>
      <c r="AP953" s="14"/>
      <c r="AQ953" s="14"/>
      <c r="AR953" s="14"/>
      <c r="AS953" s="14"/>
      <c r="AT953" s="14"/>
      <c r="AU953" s="14"/>
      <c r="AV953" s="14"/>
      <c r="AW953" s="14"/>
      <c r="AX953" s="14"/>
      <c r="AY953" s="14"/>
      <c r="AZ953" s="14"/>
      <c r="BA953" s="14"/>
      <c r="BB953" s="14"/>
      <c r="BC953" s="14"/>
    </row>
    <row r="954" spans="2:55" x14ac:dyDescent="0.35">
      <c r="B954" s="21" t="s">
        <v>82</v>
      </c>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c r="AD954" s="14"/>
      <c r="AE954" s="14"/>
      <c r="AF954" s="14"/>
      <c r="AG954" s="14"/>
      <c r="AH954" s="14"/>
      <c r="AI954" s="14"/>
      <c r="AJ954" s="14"/>
      <c r="AK954" s="14"/>
      <c r="AL954" s="14"/>
      <c r="AM954" s="14"/>
      <c r="AN954" s="14"/>
      <c r="AO954" s="14"/>
      <c r="AP954" s="14"/>
      <c r="AQ954" s="14"/>
      <c r="AR954" s="14"/>
      <c r="AS954" s="14"/>
      <c r="AT954" s="14"/>
      <c r="AU954" s="14"/>
      <c r="AV954" s="14"/>
      <c r="AW954" s="14"/>
      <c r="AX954" s="14"/>
      <c r="AY954" s="14"/>
      <c r="AZ954" s="14"/>
      <c r="BA954" s="14"/>
      <c r="BB954" s="14"/>
      <c r="BC954" s="14"/>
    </row>
    <row r="955" spans="2:55" x14ac:dyDescent="0.35">
      <c r="B955" t="s">
        <v>411</v>
      </c>
      <c r="C955" s="14">
        <v>0.30375727143439502</v>
      </c>
      <c r="D955" s="14">
        <v>0.32470308894907002</v>
      </c>
      <c r="E955" s="14">
        <v>0.28325897074078799</v>
      </c>
      <c r="F955" s="14"/>
      <c r="G955" s="14">
        <v>0.50261375796786001</v>
      </c>
      <c r="H955" s="14">
        <v>0.45394642681115499</v>
      </c>
      <c r="I955" s="14">
        <v>0.36984321066892201</v>
      </c>
      <c r="J955" s="14">
        <v>0.25466059178771699</v>
      </c>
      <c r="K955" s="14">
        <v>0.19026292530756</v>
      </c>
      <c r="L955" s="14">
        <v>0.111517010169415</v>
      </c>
      <c r="M955" s="14"/>
      <c r="N955" s="14">
        <v>0.30291775976899299</v>
      </c>
      <c r="O955" s="14">
        <v>0.26990879816016</v>
      </c>
      <c r="P955" s="14">
        <v>0.32156419112844098</v>
      </c>
      <c r="Q955" s="14">
        <v>0.320594502468872</v>
      </c>
      <c r="R955" s="14"/>
      <c r="S955" s="14">
        <v>0.37639506764756397</v>
      </c>
      <c r="T955" s="14">
        <v>0.24226176600830901</v>
      </c>
      <c r="U955" s="14">
        <v>0.21046578799671301</v>
      </c>
      <c r="V955" s="14">
        <v>0.27139308731652001</v>
      </c>
      <c r="W955" s="14">
        <v>0.39081637852023399</v>
      </c>
      <c r="X955" s="14">
        <v>0.27888107516006999</v>
      </c>
      <c r="Y955" s="14">
        <v>0.261917364195487</v>
      </c>
      <c r="Z955" s="14">
        <v>0.37003233221429599</v>
      </c>
      <c r="AA955" s="14">
        <v>0.33411044106416699</v>
      </c>
      <c r="AB955" s="14">
        <v>0.31276367221389301</v>
      </c>
      <c r="AC955" s="14">
        <v>0.27252628460719203</v>
      </c>
      <c r="AD955" s="14">
        <v>0.38401239531576598</v>
      </c>
      <c r="AE955" s="14"/>
      <c r="AF955" s="14">
        <v>0.24260606210223201</v>
      </c>
      <c r="AG955" s="14">
        <v>0.37590001711189402</v>
      </c>
      <c r="AH955" s="14">
        <v>0.20438684699284401</v>
      </c>
      <c r="AI955" s="14">
        <v>0.25167079836177902</v>
      </c>
      <c r="AJ955" s="14">
        <v>0.345445169712853</v>
      </c>
      <c r="AK955" s="14"/>
      <c r="AL955" s="14">
        <v>0.28231489876315202</v>
      </c>
      <c r="AM955" s="14">
        <v>0.521287796594463</v>
      </c>
      <c r="AN955" s="14">
        <v>0.22687956815236801</v>
      </c>
      <c r="AO955" s="14"/>
      <c r="AP955" s="14">
        <v>0.30570186039747399</v>
      </c>
      <c r="AQ955" s="14">
        <v>0.299285613639029</v>
      </c>
      <c r="AR955" s="14"/>
      <c r="AS955" s="14">
        <v>0.32823352244055598</v>
      </c>
      <c r="AT955" s="14">
        <v>0.26489002930065803</v>
      </c>
      <c r="AU955" s="14"/>
      <c r="AV955" s="14">
        <v>0.41074115756630503</v>
      </c>
      <c r="AW955" s="14">
        <v>0.26303367461236998</v>
      </c>
      <c r="AX955" s="14"/>
      <c r="AY955" s="14">
        <v>0.32500387425441601</v>
      </c>
      <c r="AZ955" s="14">
        <v>0.27063724576188902</v>
      </c>
      <c r="BA955" s="14"/>
      <c r="BB955" s="14">
        <v>0.29794465153344302</v>
      </c>
      <c r="BC955" s="14">
        <v>0.33915901555303102</v>
      </c>
    </row>
    <row r="956" spans="2:55" x14ac:dyDescent="0.35">
      <c r="B956" t="s">
        <v>412</v>
      </c>
      <c r="C956" s="14">
        <v>0.29779257637402901</v>
      </c>
      <c r="D956" s="14">
        <v>0.30170558507526102</v>
      </c>
      <c r="E956" s="14">
        <v>0.29484806794759999</v>
      </c>
      <c r="F956" s="14"/>
      <c r="G956" s="14">
        <v>0.25551587900327799</v>
      </c>
      <c r="H956" s="14">
        <v>0.30141947045427098</v>
      </c>
      <c r="I956" s="14">
        <v>0.26753414398492498</v>
      </c>
      <c r="J956" s="14">
        <v>0.32273844804636398</v>
      </c>
      <c r="K956" s="14">
        <v>0.32759270117279599</v>
      </c>
      <c r="L956" s="14">
        <v>0.30713375567184298</v>
      </c>
      <c r="M956" s="14"/>
      <c r="N956" s="14">
        <v>0.31850538353794899</v>
      </c>
      <c r="O956" s="14">
        <v>0.29727773794771301</v>
      </c>
      <c r="P956" s="14">
        <v>0.28655906550126597</v>
      </c>
      <c r="Q956" s="14">
        <v>0.28820726487942</v>
      </c>
      <c r="R956" s="14"/>
      <c r="S956" s="14">
        <v>0.30307253050307498</v>
      </c>
      <c r="T956" s="14">
        <v>0.242708687340145</v>
      </c>
      <c r="U956" s="14">
        <v>0.31078053349916801</v>
      </c>
      <c r="V956" s="14">
        <v>0.29451448344817699</v>
      </c>
      <c r="W956" s="14">
        <v>0.275225229722456</v>
      </c>
      <c r="X956" s="14">
        <v>0.34140551462284602</v>
      </c>
      <c r="Y956" s="14">
        <v>0.31000015417394999</v>
      </c>
      <c r="Z956" s="14">
        <v>0.25004201814733701</v>
      </c>
      <c r="AA956" s="14">
        <v>0.31231886060046699</v>
      </c>
      <c r="AB956" s="14">
        <v>0.291423928481505</v>
      </c>
      <c r="AC956" s="14">
        <v>0.331291006159943</v>
      </c>
      <c r="AD956" s="14">
        <v>0.34990629088036201</v>
      </c>
      <c r="AE956" s="14"/>
      <c r="AF956" s="14">
        <v>0.30673801303175002</v>
      </c>
      <c r="AG956" s="14">
        <v>0.29669623179920501</v>
      </c>
      <c r="AH956" s="14">
        <v>0.31744086218103001</v>
      </c>
      <c r="AI956" s="14">
        <v>0.31696781090814302</v>
      </c>
      <c r="AJ956" s="14">
        <v>0.34716550567476401</v>
      </c>
      <c r="AK956" s="14"/>
      <c r="AL956" s="14">
        <v>0.297329835359327</v>
      </c>
      <c r="AM956" s="14">
        <v>0.30023637190468899</v>
      </c>
      <c r="AN956" s="14">
        <v>0.30011589054114801</v>
      </c>
      <c r="AO956" s="14"/>
      <c r="AP956" s="14">
        <v>0.26147096926873897</v>
      </c>
      <c r="AQ956" s="14">
        <v>0.32888586952701798</v>
      </c>
      <c r="AR956" s="14"/>
      <c r="AS956" s="14">
        <v>0.27173608813191802</v>
      </c>
      <c r="AT956" s="14">
        <v>0.33988619661415598</v>
      </c>
      <c r="AU956" s="14"/>
      <c r="AV956" s="14">
        <v>0.30054066691006098</v>
      </c>
      <c r="AW956" s="14">
        <v>0.30041653512918098</v>
      </c>
      <c r="AX956" s="14"/>
      <c r="AY956" s="14">
        <v>0.28640722844489103</v>
      </c>
      <c r="AZ956" s="14">
        <v>0.35078045957485898</v>
      </c>
      <c r="BA956" s="14"/>
      <c r="BB956" s="14">
        <v>0.29363168082050001</v>
      </c>
      <c r="BC956" s="14">
        <v>0.34031802228325497</v>
      </c>
    </row>
    <row r="957" spans="2:55" x14ac:dyDescent="0.35">
      <c r="B957" t="s">
        <v>205</v>
      </c>
      <c r="C957" s="14">
        <v>0.39845015219157698</v>
      </c>
      <c r="D957" s="14">
        <v>0.37359132597566802</v>
      </c>
      <c r="E957" s="14">
        <v>0.42189296131161202</v>
      </c>
      <c r="F957" s="14"/>
      <c r="G957" s="14">
        <v>0.241870363028861</v>
      </c>
      <c r="H957" s="14">
        <v>0.244634102734574</v>
      </c>
      <c r="I957" s="14">
        <v>0.36262264534615302</v>
      </c>
      <c r="J957" s="14">
        <v>0.42260096016591903</v>
      </c>
      <c r="K957" s="14">
        <v>0.48214437351964401</v>
      </c>
      <c r="L957" s="14">
        <v>0.58134923415874296</v>
      </c>
      <c r="M957" s="14"/>
      <c r="N957" s="14">
        <v>0.37857685669305802</v>
      </c>
      <c r="O957" s="14">
        <v>0.43281346389212699</v>
      </c>
      <c r="P957" s="14">
        <v>0.39187674337029299</v>
      </c>
      <c r="Q957" s="14">
        <v>0.391198232651708</v>
      </c>
      <c r="R957" s="14"/>
      <c r="S957" s="14">
        <v>0.32053240184936099</v>
      </c>
      <c r="T957" s="14">
        <v>0.51502954665154599</v>
      </c>
      <c r="U957" s="14">
        <v>0.47875367850411998</v>
      </c>
      <c r="V957" s="14">
        <v>0.434092429235303</v>
      </c>
      <c r="W957" s="14">
        <v>0.33395839175731001</v>
      </c>
      <c r="X957" s="14">
        <v>0.37971341021708299</v>
      </c>
      <c r="Y957" s="14">
        <v>0.42808248163056301</v>
      </c>
      <c r="Z957" s="14">
        <v>0.379925649638367</v>
      </c>
      <c r="AA957" s="14">
        <v>0.35357069833536597</v>
      </c>
      <c r="AB957" s="14">
        <v>0.39581239930460299</v>
      </c>
      <c r="AC957" s="14">
        <v>0.39618270923286503</v>
      </c>
      <c r="AD957" s="14">
        <v>0.26608131380387101</v>
      </c>
      <c r="AE957" s="14"/>
      <c r="AF957" s="14">
        <v>0.45065592486601802</v>
      </c>
      <c r="AG957" s="14">
        <v>0.32740375108890002</v>
      </c>
      <c r="AH957" s="14">
        <v>0.478172290826126</v>
      </c>
      <c r="AI957" s="14">
        <v>0.43136139073007801</v>
      </c>
      <c r="AJ957" s="14">
        <v>0.307389324612383</v>
      </c>
      <c r="AK957" s="14"/>
      <c r="AL957" s="14">
        <v>0.42035526587751998</v>
      </c>
      <c r="AM957" s="14">
        <v>0.178475831500847</v>
      </c>
      <c r="AN957" s="14">
        <v>0.47300454130648401</v>
      </c>
      <c r="AO957" s="14"/>
      <c r="AP957" s="14">
        <v>0.43282717033378798</v>
      </c>
      <c r="AQ957" s="14">
        <v>0.37182851683395302</v>
      </c>
      <c r="AR957" s="14"/>
      <c r="AS957" s="14">
        <v>0.400030389427526</v>
      </c>
      <c r="AT957" s="14">
        <v>0.395223774085186</v>
      </c>
      <c r="AU957" s="14"/>
      <c r="AV957" s="14">
        <v>0.28871817552363399</v>
      </c>
      <c r="AW957" s="14">
        <v>0.43654979025844898</v>
      </c>
      <c r="AX957" s="14"/>
      <c r="AY957" s="14">
        <v>0.38858889730069301</v>
      </c>
      <c r="AZ957" s="14">
        <v>0.37858229466325199</v>
      </c>
      <c r="BA957" s="14"/>
      <c r="BB957" s="14">
        <v>0.40842366764605798</v>
      </c>
      <c r="BC957" s="14">
        <v>0.32052296216371401</v>
      </c>
    </row>
    <row r="958" spans="2:55" x14ac:dyDescent="0.35">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c r="AD958" s="14"/>
      <c r="AE958" s="14"/>
      <c r="AF958" s="14"/>
      <c r="AG958" s="14"/>
      <c r="AH958" s="14"/>
      <c r="AI958" s="14"/>
      <c r="AJ958" s="14"/>
      <c r="AK958" s="14"/>
      <c r="AL958" s="14"/>
      <c r="AM958" s="14"/>
      <c r="AN958" s="14"/>
      <c r="AO958" s="14"/>
      <c r="AP958" s="14"/>
      <c r="AQ958" s="14"/>
      <c r="AR958" s="14"/>
      <c r="AS958" s="14"/>
      <c r="AT958" s="14"/>
      <c r="AU958" s="14"/>
      <c r="AV958" s="14"/>
      <c r="AW958" s="14"/>
      <c r="AX958" s="14"/>
      <c r="AY958" s="14"/>
      <c r="AZ958" s="14"/>
      <c r="BA958" s="14"/>
      <c r="BB958" s="14"/>
      <c r="BC958" s="14"/>
    </row>
    <row r="959" spans="2:55" x14ac:dyDescent="0.35">
      <c r="B959" s="6" t="s">
        <v>420</v>
      </c>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c r="AD959" s="14"/>
      <c r="AE959" s="14"/>
      <c r="AF959" s="14"/>
      <c r="AG959" s="14"/>
      <c r="AH959" s="14"/>
      <c r="AI959" s="14"/>
      <c r="AJ959" s="14"/>
      <c r="AK959" s="14"/>
      <c r="AL959" s="14"/>
      <c r="AM959" s="14"/>
      <c r="AN959" s="14"/>
      <c r="AO959" s="14"/>
      <c r="AP959" s="14"/>
      <c r="AQ959" s="14"/>
      <c r="AR959" s="14"/>
      <c r="AS959" s="14"/>
      <c r="AT959" s="14"/>
      <c r="AU959" s="14"/>
      <c r="AV959" s="14"/>
      <c r="AW959" s="14"/>
      <c r="AX959" s="14"/>
      <c r="AY959" s="14"/>
      <c r="AZ959" s="14"/>
      <c r="BA959" s="14"/>
      <c r="BB959" s="14"/>
      <c r="BC959" s="14"/>
    </row>
    <row r="960" spans="2:55" x14ac:dyDescent="0.35">
      <c r="B960" s="21" t="s">
        <v>82</v>
      </c>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c r="AD960" s="14"/>
      <c r="AE960" s="14"/>
      <c r="AF960" s="14"/>
      <c r="AG960" s="14"/>
      <c r="AH960" s="14"/>
      <c r="AI960" s="14"/>
      <c r="AJ960" s="14"/>
      <c r="AK960" s="14"/>
      <c r="AL960" s="14"/>
      <c r="AM960" s="14"/>
      <c r="AN960" s="14"/>
      <c r="AO960" s="14"/>
      <c r="AP960" s="14"/>
      <c r="AQ960" s="14"/>
      <c r="AR960" s="14"/>
      <c r="AS960" s="14"/>
      <c r="AT960" s="14"/>
      <c r="AU960" s="14"/>
      <c r="AV960" s="14"/>
      <c r="AW960" s="14"/>
      <c r="AX960" s="14"/>
      <c r="AY960" s="14"/>
      <c r="AZ960" s="14"/>
      <c r="BA960" s="14"/>
      <c r="BB960" s="14"/>
      <c r="BC960" s="14"/>
    </row>
    <row r="961" spans="2:55" x14ac:dyDescent="0.35">
      <c r="B961" t="s">
        <v>411</v>
      </c>
      <c r="C961" s="14">
        <v>0.31729313620806998</v>
      </c>
      <c r="D961" s="14">
        <v>0.32714765575677202</v>
      </c>
      <c r="E961" s="14">
        <v>0.30766502520211297</v>
      </c>
      <c r="F961" s="14"/>
      <c r="G961" s="14">
        <v>0.34110663705907202</v>
      </c>
      <c r="H961" s="14">
        <v>0.41738288150094899</v>
      </c>
      <c r="I961" s="14">
        <v>0.37729090842579699</v>
      </c>
      <c r="J961" s="14">
        <v>0.27592336544468699</v>
      </c>
      <c r="K961" s="14">
        <v>0.27502886815426802</v>
      </c>
      <c r="L961" s="14">
        <v>0.23280461242348799</v>
      </c>
      <c r="M961" s="14"/>
      <c r="N961" s="14">
        <v>0.35618723947394298</v>
      </c>
      <c r="O961" s="14">
        <v>0.31151509089364798</v>
      </c>
      <c r="P961" s="14">
        <v>0.32612433522440698</v>
      </c>
      <c r="Q961" s="14">
        <v>0.273945497161587</v>
      </c>
      <c r="R961" s="14"/>
      <c r="S961" s="14">
        <v>0.36216849942034302</v>
      </c>
      <c r="T961" s="14">
        <v>0.25758411282415999</v>
      </c>
      <c r="U961" s="14">
        <v>0.23677143809384099</v>
      </c>
      <c r="V961" s="14">
        <v>0.29779759156240598</v>
      </c>
      <c r="W961" s="14">
        <v>0.36988261911015102</v>
      </c>
      <c r="X961" s="14">
        <v>0.32099836018106698</v>
      </c>
      <c r="Y961" s="14">
        <v>0.28165600535624902</v>
      </c>
      <c r="Z961" s="14">
        <v>0.40405861912593199</v>
      </c>
      <c r="AA961" s="14">
        <v>0.36401870135766401</v>
      </c>
      <c r="AB961" s="14">
        <v>0.358411580709105</v>
      </c>
      <c r="AC961" s="14">
        <v>0.27187328424123203</v>
      </c>
      <c r="AD961" s="14">
        <v>0.26624389572858298</v>
      </c>
      <c r="AE961" s="14"/>
      <c r="AF961" s="14">
        <v>0.33462326326262198</v>
      </c>
      <c r="AG961" s="14">
        <v>0.37044435179429103</v>
      </c>
      <c r="AH961" s="14">
        <v>0.24477250263593101</v>
      </c>
      <c r="AI961" s="14">
        <v>0.28097565709165201</v>
      </c>
      <c r="AJ961" s="14">
        <v>0.25819579798532999</v>
      </c>
      <c r="AK961" s="14"/>
      <c r="AL961" s="14">
        <v>0.29673770687216799</v>
      </c>
      <c r="AM961" s="14">
        <v>0.54629862248886696</v>
      </c>
      <c r="AN961" s="14">
        <v>0.20737003941464099</v>
      </c>
      <c r="AO961" s="14"/>
      <c r="AP961" s="14">
        <v>0.28707909219973399</v>
      </c>
      <c r="AQ961" s="14">
        <v>0.34597352161183298</v>
      </c>
      <c r="AR961" s="14"/>
      <c r="AS961" s="14">
        <v>0.33037818453307999</v>
      </c>
      <c r="AT961" s="14">
        <v>0.307082846175318</v>
      </c>
      <c r="AU961" s="14"/>
      <c r="AV961" s="14">
        <v>0.42630931748690998</v>
      </c>
      <c r="AW961" s="14">
        <v>0.28103745606574798</v>
      </c>
      <c r="AX961" s="14"/>
      <c r="AY961" s="14">
        <v>0.34083178203910097</v>
      </c>
      <c r="AZ961" s="14">
        <v>0.29200840572112302</v>
      </c>
      <c r="BA961" s="14"/>
      <c r="BB961" s="14">
        <v>0.33373893480649602</v>
      </c>
      <c r="BC961" s="14">
        <v>0.28804171329773998</v>
      </c>
    </row>
    <row r="962" spans="2:55" x14ac:dyDescent="0.35">
      <c r="B962" t="s">
        <v>412</v>
      </c>
      <c r="C962" s="14">
        <v>0.35367680671002499</v>
      </c>
      <c r="D962" s="14">
        <v>0.34943912969156699</v>
      </c>
      <c r="E962" s="14">
        <v>0.35885569598349798</v>
      </c>
      <c r="F962" s="14"/>
      <c r="G962" s="14">
        <v>0.35713672384269302</v>
      </c>
      <c r="H962" s="14">
        <v>0.35189265393432501</v>
      </c>
      <c r="I962" s="14">
        <v>0.29478847414898102</v>
      </c>
      <c r="J962" s="14">
        <v>0.34273762468679603</v>
      </c>
      <c r="K962" s="14">
        <v>0.37012701379659801</v>
      </c>
      <c r="L962" s="14">
        <v>0.398610782511714</v>
      </c>
      <c r="M962" s="14"/>
      <c r="N962" s="14">
        <v>0.37528638876582099</v>
      </c>
      <c r="O962" s="14">
        <v>0.33235708933722502</v>
      </c>
      <c r="P962" s="14">
        <v>0.34585458495868998</v>
      </c>
      <c r="Q962" s="14">
        <v>0.362202330309642</v>
      </c>
      <c r="R962" s="14"/>
      <c r="S962" s="14">
        <v>0.35537361962889302</v>
      </c>
      <c r="T962" s="14">
        <v>0.35783835809415798</v>
      </c>
      <c r="U962" s="14">
        <v>0.39265221919279902</v>
      </c>
      <c r="V962" s="14">
        <v>0.34386979708973198</v>
      </c>
      <c r="W962" s="14">
        <v>0.35167406543825203</v>
      </c>
      <c r="X962" s="14">
        <v>0.34828138836946598</v>
      </c>
      <c r="Y962" s="14">
        <v>0.34798777140213299</v>
      </c>
      <c r="Z962" s="14">
        <v>0.26933923321334202</v>
      </c>
      <c r="AA962" s="14">
        <v>0.3523985574388</v>
      </c>
      <c r="AB962" s="14">
        <v>0.29882569852276902</v>
      </c>
      <c r="AC962" s="14">
        <v>0.34983086377986</v>
      </c>
      <c r="AD962" s="14">
        <v>0.57554536387398803</v>
      </c>
      <c r="AE962" s="14"/>
      <c r="AF962" s="14">
        <v>0.323835810445534</v>
      </c>
      <c r="AG962" s="14">
        <v>0.35732288910133903</v>
      </c>
      <c r="AH962" s="14">
        <v>0.42941061602017999</v>
      </c>
      <c r="AI962" s="14">
        <v>0.38136997831054198</v>
      </c>
      <c r="AJ962" s="14">
        <v>0.30076805326537498</v>
      </c>
      <c r="AK962" s="14"/>
      <c r="AL962" s="14">
        <v>0.36176743363501801</v>
      </c>
      <c r="AM962" s="14">
        <v>0.31284894310373002</v>
      </c>
      <c r="AN962" s="14">
        <v>0.30969411986090101</v>
      </c>
      <c r="AO962" s="14"/>
      <c r="AP962" s="14">
        <v>0.34681769249448702</v>
      </c>
      <c r="AQ962" s="14">
        <v>0.36214638570520002</v>
      </c>
      <c r="AR962" s="14"/>
      <c r="AS962" s="14">
        <v>0.33317081028457901</v>
      </c>
      <c r="AT962" s="14">
        <v>0.39456006736799998</v>
      </c>
      <c r="AU962" s="14"/>
      <c r="AV962" s="14">
        <v>0.32366999588732098</v>
      </c>
      <c r="AW962" s="14">
        <v>0.36645463581955701</v>
      </c>
      <c r="AX962" s="14"/>
      <c r="AY962" s="14">
        <v>0.337500249334172</v>
      </c>
      <c r="AZ962" s="14">
        <v>0.41366313873392802</v>
      </c>
      <c r="BA962" s="14"/>
      <c r="BB962" s="14">
        <v>0.34919924384984502</v>
      </c>
      <c r="BC962" s="14">
        <v>0.38097167620875</v>
      </c>
    </row>
    <row r="963" spans="2:55" x14ac:dyDescent="0.35">
      <c r="B963" t="s">
        <v>205</v>
      </c>
      <c r="C963" s="14">
        <v>0.32903005708190503</v>
      </c>
      <c r="D963" s="14">
        <v>0.323413214551661</v>
      </c>
      <c r="E963" s="14">
        <v>0.33347927881438899</v>
      </c>
      <c r="F963" s="14"/>
      <c r="G963" s="14">
        <v>0.30175663909823403</v>
      </c>
      <c r="H963" s="14">
        <v>0.23072446456472601</v>
      </c>
      <c r="I963" s="14">
        <v>0.32792061742522199</v>
      </c>
      <c r="J963" s="14">
        <v>0.38133900986851699</v>
      </c>
      <c r="K963" s="14">
        <v>0.35484411804913502</v>
      </c>
      <c r="L963" s="14">
        <v>0.36858460506479801</v>
      </c>
      <c r="M963" s="14"/>
      <c r="N963" s="14">
        <v>0.26852637176023603</v>
      </c>
      <c r="O963" s="14">
        <v>0.356127819769127</v>
      </c>
      <c r="P963" s="14">
        <v>0.32802107981690198</v>
      </c>
      <c r="Q963" s="14">
        <v>0.36385217252877</v>
      </c>
      <c r="R963" s="14"/>
      <c r="S963" s="14">
        <v>0.28245788095076402</v>
      </c>
      <c r="T963" s="14">
        <v>0.38457752908168302</v>
      </c>
      <c r="U963" s="14">
        <v>0.37057634271335999</v>
      </c>
      <c r="V963" s="14">
        <v>0.35833261134786198</v>
      </c>
      <c r="W963" s="14">
        <v>0.27844331545159701</v>
      </c>
      <c r="X963" s="14">
        <v>0.33072025144946698</v>
      </c>
      <c r="Y963" s="14">
        <v>0.37035622324161799</v>
      </c>
      <c r="Z963" s="14">
        <v>0.32660214766072598</v>
      </c>
      <c r="AA963" s="14">
        <v>0.28358274120353599</v>
      </c>
      <c r="AB963" s="14">
        <v>0.34276272076812597</v>
      </c>
      <c r="AC963" s="14">
        <v>0.37829585197890803</v>
      </c>
      <c r="AD963" s="14">
        <v>0.15821074039742899</v>
      </c>
      <c r="AE963" s="14"/>
      <c r="AF963" s="14">
        <v>0.34154092629184302</v>
      </c>
      <c r="AG963" s="14">
        <v>0.272232759104371</v>
      </c>
      <c r="AH963" s="14">
        <v>0.32581688134388898</v>
      </c>
      <c r="AI963" s="14">
        <v>0.33765436459780701</v>
      </c>
      <c r="AJ963" s="14">
        <v>0.44103614874929398</v>
      </c>
      <c r="AK963" s="14"/>
      <c r="AL963" s="14">
        <v>0.341494859492814</v>
      </c>
      <c r="AM963" s="14">
        <v>0.140852434407403</v>
      </c>
      <c r="AN963" s="14">
        <v>0.482935840724457</v>
      </c>
      <c r="AO963" s="14"/>
      <c r="AP963" s="14">
        <v>0.366103215305779</v>
      </c>
      <c r="AQ963" s="14">
        <v>0.291880092682967</v>
      </c>
      <c r="AR963" s="14"/>
      <c r="AS963" s="14">
        <v>0.33645100518234</v>
      </c>
      <c r="AT963" s="14">
        <v>0.29835708645668202</v>
      </c>
      <c r="AU963" s="14"/>
      <c r="AV963" s="14">
        <v>0.25002068662576898</v>
      </c>
      <c r="AW963" s="14">
        <v>0.35250790811469501</v>
      </c>
      <c r="AX963" s="14"/>
      <c r="AY963" s="14">
        <v>0.32166796862672598</v>
      </c>
      <c r="AZ963" s="14">
        <v>0.29432845554494902</v>
      </c>
      <c r="BA963" s="14"/>
      <c r="BB963" s="14">
        <v>0.31706182134365901</v>
      </c>
      <c r="BC963" s="14">
        <v>0.33098661049351003</v>
      </c>
    </row>
    <row r="964" spans="2:55" x14ac:dyDescent="0.35">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c r="AD964" s="14"/>
      <c r="AE964" s="14"/>
      <c r="AF964" s="14"/>
      <c r="AG964" s="14"/>
      <c r="AH964" s="14"/>
      <c r="AI964" s="14"/>
      <c r="AJ964" s="14"/>
      <c r="AK964" s="14"/>
      <c r="AL964" s="14"/>
      <c r="AM964" s="14"/>
      <c r="AN964" s="14"/>
      <c r="AO964" s="14"/>
      <c r="AP964" s="14"/>
      <c r="AQ964" s="14"/>
      <c r="AR964" s="14"/>
      <c r="AS964" s="14"/>
      <c r="AT964" s="14"/>
      <c r="AU964" s="14"/>
      <c r="AV964" s="14"/>
      <c r="AW964" s="14"/>
      <c r="AX964" s="14"/>
      <c r="AY964" s="14"/>
      <c r="AZ964" s="14"/>
      <c r="BA964" s="14"/>
      <c r="BB964" s="14"/>
      <c r="BC964" s="14"/>
    </row>
    <row r="965" spans="2:55" x14ac:dyDescent="0.35">
      <c r="B965" s="6" t="s">
        <v>421</v>
      </c>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c r="AD965" s="14"/>
      <c r="AE965" s="14"/>
      <c r="AF965" s="14"/>
      <c r="AG965" s="14"/>
      <c r="AH965" s="14"/>
      <c r="AI965" s="14"/>
      <c r="AJ965" s="14"/>
      <c r="AK965" s="14"/>
      <c r="AL965" s="14"/>
      <c r="AM965" s="14"/>
      <c r="AN965" s="14"/>
      <c r="AO965" s="14"/>
      <c r="AP965" s="14"/>
      <c r="AQ965" s="14"/>
      <c r="AR965" s="14"/>
      <c r="AS965" s="14"/>
      <c r="AT965" s="14"/>
      <c r="AU965" s="14"/>
      <c r="AV965" s="14"/>
      <c r="AW965" s="14"/>
      <c r="AX965" s="14"/>
      <c r="AY965" s="14"/>
      <c r="AZ965" s="14"/>
      <c r="BA965" s="14"/>
      <c r="BB965" s="14"/>
      <c r="BC965" s="14"/>
    </row>
    <row r="966" spans="2:55" x14ac:dyDescent="0.35">
      <c r="B966" s="21" t="s">
        <v>82</v>
      </c>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c r="AD966" s="14"/>
      <c r="AE966" s="14"/>
      <c r="AF966" s="14"/>
      <c r="AG966" s="14"/>
      <c r="AH966" s="14"/>
      <c r="AI966" s="14"/>
      <c r="AJ966" s="14"/>
      <c r="AK966" s="14"/>
      <c r="AL966" s="14"/>
      <c r="AM966" s="14"/>
      <c r="AN966" s="14"/>
      <c r="AO966" s="14"/>
      <c r="AP966" s="14"/>
      <c r="AQ966" s="14"/>
      <c r="AR966" s="14"/>
      <c r="AS966" s="14"/>
      <c r="AT966" s="14"/>
      <c r="AU966" s="14"/>
      <c r="AV966" s="14"/>
      <c r="AW966" s="14"/>
      <c r="AX966" s="14"/>
      <c r="AY966" s="14"/>
      <c r="AZ966" s="14"/>
      <c r="BA966" s="14"/>
      <c r="BB966" s="14"/>
      <c r="BC966" s="14"/>
    </row>
    <row r="967" spans="2:55" x14ac:dyDescent="0.35">
      <c r="B967" t="s">
        <v>411</v>
      </c>
      <c r="C967" s="14">
        <v>0.29935309570940899</v>
      </c>
      <c r="D967" s="14">
        <v>0.30401445734893401</v>
      </c>
      <c r="E967" s="14">
        <v>0.29568243370056801</v>
      </c>
      <c r="F967" s="14"/>
      <c r="G967" s="14">
        <v>0.36824159506441101</v>
      </c>
      <c r="H967" s="14">
        <v>0.42873073610694301</v>
      </c>
      <c r="I967" s="14">
        <v>0.36803586720189402</v>
      </c>
      <c r="J967" s="14">
        <v>0.26931810316281002</v>
      </c>
      <c r="K967" s="14">
        <v>0.20988999739474701</v>
      </c>
      <c r="L967" s="14">
        <v>0.176433704882488</v>
      </c>
      <c r="M967" s="14"/>
      <c r="N967" s="14">
        <v>0.32828697249583699</v>
      </c>
      <c r="O967" s="14">
        <v>0.31090628908957102</v>
      </c>
      <c r="P967" s="14">
        <v>0.267842056289393</v>
      </c>
      <c r="Q967" s="14">
        <v>0.28014440156679599</v>
      </c>
      <c r="R967" s="14"/>
      <c r="S967" s="14">
        <v>0.37852573447243099</v>
      </c>
      <c r="T967" s="14">
        <v>0.226454261085134</v>
      </c>
      <c r="U967" s="14">
        <v>0.20258796790656899</v>
      </c>
      <c r="V967" s="14">
        <v>0.25317500276406801</v>
      </c>
      <c r="W967" s="14">
        <v>0.34586893268971303</v>
      </c>
      <c r="X967" s="14">
        <v>0.32284855152331499</v>
      </c>
      <c r="Y967" s="14">
        <v>0.22490448036063601</v>
      </c>
      <c r="Z967" s="14">
        <v>0.31695501638581702</v>
      </c>
      <c r="AA967" s="14">
        <v>0.43166968963270202</v>
      </c>
      <c r="AB967" s="14">
        <v>0.27610836298777602</v>
      </c>
      <c r="AC967" s="14">
        <v>0.27575344701836302</v>
      </c>
      <c r="AD967" s="14">
        <v>0.26147424286569998</v>
      </c>
      <c r="AE967" s="14"/>
      <c r="AF967" s="14">
        <v>0.28273686630152201</v>
      </c>
      <c r="AG967" s="14">
        <v>0.38281393018701398</v>
      </c>
      <c r="AH967" s="14">
        <v>0.23850621327607599</v>
      </c>
      <c r="AI967" s="14">
        <v>0.249870922442129</v>
      </c>
      <c r="AJ967" s="14">
        <v>0.25755343641802297</v>
      </c>
      <c r="AK967" s="14"/>
      <c r="AL967" s="14">
        <v>0.279406839309146</v>
      </c>
      <c r="AM967" s="14">
        <v>0.51482588421055497</v>
      </c>
      <c r="AN967" s="14">
        <v>0.20462417219721801</v>
      </c>
      <c r="AO967" s="14"/>
      <c r="AP967" s="14">
        <v>0.28803123577103601</v>
      </c>
      <c r="AQ967" s="14">
        <v>0.31160919303708501</v>
      </c>
      <c r="AR967" s="14"/>
      <c r="AS967" s="14">
        <v>0.317745194634388</v>
      </c>
      <c r="AT967" s="14">
        <v>0.271025413514629</v>
      </c>
      <c r="AU967" s="14"/>
      <c r="AV967" s="14">
        <v>0.43441525601087799</v>
      </c>
      <c r="AW967" s="14">
        <v>0.25443048356232301</v>
      </c>
      <c r="AX967" s="14"/>
      <c r="AY967" s="14">
        <v>0.325169150227957</v>
      </c>
      <c r="AZ967" s="14">
        <v>0.23015972155450801</v>
      </c>
      <c r="BA967" s="14"/>
      <c r="BB967" s="14">
        <v>0.31666942468800402</v>
      </c>
      <c r="BC967" s="14">
        <v>0.28468246775134798</v>
      </c>
    </row>
    <row r="968" spans="2:55" x14ac:dyDescent="0.35">
      <c r="B968" t="s">
        <v>412</v>
      </c>
      <c r="C968" s="14">
        <v>0.27065949804102801</v>
      </c>
      <c r="D968" s="14">
        <v>0.28640769450672698</v>
      </c>
      <c r="E968" s="14">
        <v>0.25607839348869299</v>
      </c>
      <c r="F968" s="14"/>
      <c r="G968" s="14">
        <v>0.33419317828816503</v>
      </c>
      <c r="H968" s="14">
        <v>0.31795790743152103</v>
      </c>
      <c r="I968" s="14">
        <v>0.25926014057788499</v>
      </c>
      <c r="J968" s="14">
        <v>0.25257573173835701</v>
      </c>
      <c r="K968" s="14">
        <v>0.23334036957608001</v>
      </c>
      <c r="L968" s="14">
        <v>0.23890871447974299</v>
      </c>
      <c r="M968" s="14"/>
      <c r="N968" s="14">
        <v>0.284497509907358</v>
      </c>
      <c r="O968" s="14">
        <v>0.24427608321392799</v>
      </c>
      <c r="P968" s="14">
        <v>0.27948831109702399</v>
      </c>
      <c r="Q968" s="14">
        <v>0.27754774482546402</v>
      </c>
      <c r="R968" s="14"/>
      <c r="S968" s="14">
        <v>0.284699975248696</v>
      </c>
      <c r="T968" s="14">
        <v>0.25354951302831502</v>
      </c>
      <c r="U968" s="14">
        <v>0.31607503053531499</v>
      </c>
      <c r="V968" s="14">
        <v>0.28678621031724999</v>
      </c>
      <c r="W968" s="14">
        <v>0.25340848923373599</v>
      </c>
      <c r="X968" s="14">
        <v>0.27713998796890599</v>
      </c>
      <c r="Y968" s="14">
        <v>0.23890871707116601</v>
      </c>
      <c r="Z968" s="14">
        <v>0.22547519991382201</v>
      </c>
      <c r="AA968" s="14">
        <v>0.193181547305283</v>
      </c>
      <c r="AB968" s="14">
        <v>0.30254288601562002</v>
      </c>
      <c r="AC968" s="14">
        <v>0.31849681385849998</v>
      </c>
      <c r="AD968" s="14">
        <v>0.384054243763925</v>
      </c>
      <c r="AE968" s="14"/>
      <c r="AF968" s="14">
        <v>0.26798574473716602</v>
      </c>
      <c r="AG968" s="14">
        <v>0.26538589127491002</v>
      </c>
      <c r="AH968" s="14">
        <v>0.30162411332456002</v>
      </c>
      <c r="AI968" s="14">
        <v>0.26292426858707701</v>
      </c>
      <c r="AJ968" s="14">
        <v>0.32500208849387402</v>
      </c>
      <c r="AK968" s="14"/>
      <c r="AL968" s="14">
        <v>0.26611205469507598</v>
      </c>
      <c r="AM968" s="14">
        <v>0.30610042637839502</v>
      </c>
      <c r="AN968" s="14">
        <v>0.27327490005823502</v>
      </c>
      <c r="AO968" s="14"/>
      <c r="AP968" s="14">
        <v>0.25953574607128599</v>
      </c>
      <c r="AQ968" s="14">
        <v>0.280137514186931</v>
      </c>
      <c r="AR968" s="14"/>
      <c r="AS968" s="14">
        <v>0.274347346544557</v>
      </c>
      <c r="AT968" s="14">
        <v>0.26433736167982402</v>
      </c>
      <c r="AU968" s="14"/>
      <c r="AV968" s="14">
        <v>0.25619955035685099</v>
      </c>
      <c r="AW968" s="14">
        <v>0.27542585845632001</v>
      </c>
      <c r="AX968" s="14"/>
      <c r="AY968" s="14">
        <v>0.26397126248565</v>
      </c>
      <c r="AZ968" s="14">
        <v>0.29867600694840601</v>
      </c>
      <c r="BA968" s="14"/>
      <c r="BB968" s="14">
        <v>0.26921967757192999</v>
      </c>
      <c r="BC968" s="14">
        <v>0.25508524786831999</v>
      </c>
    </row>
    <row r="969" spans="2:55" x14ac:dyDescent="0.35">
      <c r="B969" t="s">
        <v>205</v>
      </c>
      <c r="C969" s="14">
        <v>0.429987406249562</v>
      </c>
      <c r="D969" s="14">
        <v>0.40957784814433901</v>
      </c>
      <c r="E969" s="14">
        <v>0.44823917281073999</v>
      </c>
      <c r="F969" s="14"/>
      <c r="G969" s="14">
        <v>0.29756522664742502</v>
      </c>
      <c r="H969" s="14">
        <v>0.25331135646153602</v>
      </c>
      <c r="I969" s="14">
        <v>0.37270399222022099</v>
      </c>
      <c r="J969" s="14">
        <v>0.47810616509883302</v>
      </c>
      <c r="K969" s="14">
        <v>0.55676963302917404</v>
      </c>
      <c r="L969" s="14">
        <v>0.58465758063776896</v>
      </c>
      <c r="M969" s="14"/>
      <c r="N969" s="14">
        <v>0.387215517596805</v>
      </c>
      <c r="O969" s="14">
        <v>0.44481762769650102</v>
      </c>
      <c r="P969" s="14">
        <v>0.45266963261358301</v>
      </c>
      <c r="Q969" s="14">
        <v>0.442307853607741</v>
      </c>
      <c r="R969" s="14"/>
      <c r="S969" s="14">
        <v>0.33677429027887301</v>
      </c>
      <c r="T969" s="14">
        <v>0.51999622588655103</v>
      </c>
      <c r="U969" s="14">
        <v>0.48133700155811499</v>
      </c>
      <c r="V969" s="14">
        <v>0.460038786918682</v>
      </c>
      <c r="W969" s="14">
        <v>0.40072257807655098</v>
      </c>
      <c r="X969" s="14">
        <v>0.40001146050778003</v>
      </c>
      <c r="Y969" s="14">
        <v>0.53618680256819895</v>
      </c>
      <c r="Z969" s="14">
        <v>0.457569783700361</v>
      </c>
      <c r="AA969" s="14">
        <v>0.375148763062014</v>
      </c>
      <c r="AB969" s="14">
        <v>0.42134875099660501</v>
      </c>
      <c r="AC969" s="14">
        <v>0.405749739123137</v>
      </c>
      <c r="AD969" s="14">
        <v>0.35447151337037403</v>
      </c>
      <c r="AE969" s="14"/>
      <c r="AF969" s="14">
        <v>0.44927738896131197</v>
      </c>
      <c r="AG969" s="14">
        <v>0.35180017853807499</v>
      </c>
      <c r="AH969" s="14">
        <v>0.45986967339936402</v>
      </c>
      <c r="AI969" s="14">
        <v>0.48720480897079399</v>
      </c>
      <c r="AJ969" s="14">
        <v>0.41744447508810301</v>
      </c>
      <c r="AK969" s="14"/>
      <c r="AL969" s="14">
        <v>0.45448110599577701</v>
      </c>
      <c r="AM969" s="14">
        <v>0.17907368941105001</v>
      </c>
      <c r="AN969" s="14">
        <v>0.52210092774454697</v>
      </c>
      <c r="AO969" s="14"/>
      <c r="AP969" s="14">
        <v>0.452433018157678</v>
      </c>
      <c r="AQ969" s="14">
        <v>0.40825329277598399</v>
      </c>
      <c r="AR969" s="14"/>
      <c r="AS969" s="14">
        <v>0.407907458821055</v>
      </c>
      <c r="AT969" s="14">
        <v>0.46463722480554598</v>
      </c>
      <c r="AU969" s="14"/>
      <c r="AV969" s="14">
        <v>0.30938519363227102</v>
      </c>
      <c r="AW969" s="14">
        <v>0.47014365798135699</v>
      </c>
      <c r="AX969" s="14"/>
      <c r="AY969" s="14">
        <v>0.41085958728639399</v>
      </c>
      <c r="AZ969" s="14">
        <v>0.47116427149708601</v>
      </c>
      <c r="BA969" s="14"/>
      <c r="BB969" s="14">
        <v>0.41411089774006599</v>
      </c>
      <c r="BC969" s="14">
        <v>0.46023228438033198</v>
      </c>
    </row>
    <row r="970" spans="2:55" x14ac:dyDescent="0.35">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14"/>
      <c r="BC970" s="14"/>
    </row>
    <row r="971" spans="2:55" x14ac:dyDescent="0.35">
      <c r="B971" s="6" t="s">
        <v>422</v>
      </c>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c r="AR971" s="14"/>
      <c r="AS971" s="14"/>
      <c r="AT971" s="14"/>
      <c r="AU971" s="14"/>
      <c r="AV971" s="14"/>
      <c r="AW971" s="14"/>
      <c r="AX971" s="14"/>
      <c r="AY971" s="14"/>
      <c r="AZ971" s="14"/>
      <c r="BA971" s="14"/>
      <c r="BB971" s="14"/>
      <c r="BC971" s="14"/>
    </row>
    <row r="972" spans="2:55" x14ac:dyDescent="0.35">
      <c r="B972" s="21" t="s">
        <v>82</v>
      </c>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c r="AD972" s="14"/>
      <c r="AE972" s="14"/>
      <c r="AF972" s="14"/>
      <c r="AG972" s="14"/>
      <c r="AH972" s="14"/>
      <c r="AI972" s="14"/>
      <c r="AJ972" s="14"/>
      <c r="AK972" s="14"/>
      <c r="AL972" s="14"/>
      <c r="AM972" s="14"/>
      <c r="AN972" s="14"/>
      <c r="AO972" s="14"/>
      <c r="AP972" s="14"/>
      <c r="AQ972" s="14"/>
      <c r="AR972" s="14"/>
      <c r="AS972" s="14"/>
      <c r="AT972" s="14"/>
      <c r="AU972" s="14"/>
      <c r="AV972" s="14"/>
      <c r="AW972" s="14"/>
      <c r="AX972" s="14"/>
      <c r="AY972" s="14"/>
      <c r="AZ972" s="14"/>
      <c r="BA972" s="14"/>
      <c r="BB972" s="14"/>
      <c r="BC972" s="14"/>
    </row>
    <row r="973" spans="2:55" x14ac:dyDescent="0.35">
      <c r="B973" t="s">
        <v>411</v>
      </c>
      <c r="C973" s="14">
        <v>0.46274514642162201</v>
      </c>
      <c r="D973" s="14">
        <v>0.48022863116962899</v>
      </c>
      <c r="E973" s="14">
        <v>0.44604825630392197</v>
      </c>
      <c r="F973" s="14"/>
      <c r="G973" s="14">
        <v>0.50476473167660396</v>
      </c>
      <c r="H973" s="14">
        <v>0.56156045960490997</v>
      </c>
      <c r="I973" s="14">
        <v>0.46427822661277701</v>
      </c>
      <c r="J973" s="14">
        <v>0.44541979467474901</v>
      </c>
      <c r="K973" s="14">
        <v>0.39531848076777898</v>
      </c>
      <c r="L973" s="14">
        <v>0.41212554138073898</v>
      </c>
      <c r="M973" s="14"/>
      <c r="N973" s="14">
        <v>0.48463248025682698</v>
      </c>
      <c r="O973" s="14">
        <v>0.45911805907257902</v>
      </c>
      <c r="P973" s="14">
        <v>0.43178018432399601</v>
      </c>
      <c r="Q973" s="14">
        <v>0.46774671404886897</v>
      </c>
      <c r="R973" s="14"/>
      <c r="S973" s="14">
        <v>0.52572412800213297</v>
      </c>
      <c r="T973" s="14">
        <v>0.39949680783025798</v>
      </c>
      <c r="U973" s="14">
        <v>0.36147141471799699</v>
      </c>
      <c r="V973" s="14">
        <v>0.47082576060008902</v>
      </c>
      <c r="W973" s="14">
        <v>0.51764771182932601</v>
      </c>
      <c r="X973" s="14">
        <v>0.49032332010233098</v>
      </c>
      <c r="Y973" s="14">
        <v>0.48725209000706399</v>
      </c>
      <c r="Z973" s="14">
        <v>0.51648357765368702</v>
      </c>
      <c r="AA973" s="14">
        <v>0.51269541268607</v>
      </c>
      <c r="AB973" s="14">
        <v>0.43958050616627398</v>
      </c>
      <c r="AC973" s="14">
        <v>0.4296374413779</v>
      </c>
      <c r="AD973" s="14">
        <v>0.283739949989884</v>
      </c>
      <c r="AE973" s="14"/>
      <c r="AF973" s="14">
        <v>0.46734855142621901</v>
      </c>
      <c r="AG973" s="14">
        <v>0.533428625692975</v>
      </c>
      <c r="AH973" s="14">
        <v>0.37802739219418902</v>
      </c>
      <c r="AI973" s="14">
        <v>0.436193012070411</v>
      </c>
      <c r="AJ973" s="14">
        <v>0.45342785702517602</v>
      </c>
      <c r="AK973" s="14"/>
      <c r="AL973" s="14">
        <v>0.450409274080733</v>
      </c>
      <c r="AM973" s="14">
        <v>0.633055885625466</v>
      </c>
      <c r="AN973" s="14">
        <v>0.338601432375358</v>
      </c>
      <c r="AO973" s="14"/>
      <c r="AP973" s="14">
        <v>0.42780751752729501</v>
      </c>
      <c r="AQ973" s="14">
        <v>0.49041101494599698</v>
      </c>
      <c r="AR973" s="14"/>
      <c r="AS973" s="14">
        <v>0.46792362578847202</v>
      </c>
      <c r="AT973" s="14">
        <v>0.46356706871742998</v>
      </c>
      <c r="AU973" s="14"/>
      <c r="AV973" s="14">
        <v>0.57258906595035997</v>
      </c>
      <c r="AW973" s="14">
        <v>0.42697090521705799</v>
      </c>
      <c r="AX973" s="14"/>
      <c r="AY973" s="14">
        <v>0.47401380979170099</v>
      </c>
      <c r="AZ973" s="14">
        <v>0.49624035244841602</v>
      </c>
      <c r="BA973" s="14"/>
      <c r="BB973" s="14">
        <v>0.47223810818482198</v>
      </c>
      <c r="BC973" s="14">
        <v>0.47499168913365097</v>
      </c>
    </row>
    <row r="974" spans="2:55" x14ac:dyDescent="0.35">
      <c r="B974" t="s">
        <v>412</v>
      </c>
      <c r="C974" s="14">
        <v>0.28936643038440502</v>
      </c>
      <c r="D974" s="14">
        <v>0.29481348272091101</v>
      </c>
      <c r="E974" s="14">
        <v>0.28489917076032401</v>
      </c>
      <c r="F974" s="14"/>
      <c r="G974" s="14">
        <v>0.231998799094249</v>
      </c>
      <c r="H974" s="14">
        <v>0.25892122186779598</v>
      </c>
      <c r="I974" s="14">
        <v>0.26671163549124399</v>
      </c>
      <c r="J974" s="14">
        <v>0.27130079241064697</v>
      </c>
      <c r="K974" s="14">
        <v>0.32206832049018802</v>
      </c>
      <c r="L974" s="14">
        <v>0.36344540143138199</v>
      </c>
      <c r="M974" s="14"/>
      <c r="N974" s="14">
        <v>0.31240292329345898</v>
      </c>
      <c r="O974" s="14">
        <v>0.27269119722948998</v>
      </c>
      <c r="P974" s="14">
        <v>0.31425978520037301</v>
      </c>
      <c r="Q974" s="14">
        <v>0.26226291981439198</v>
      </c>
      <c r="R974" s="14"/>
      <c r="S974" s="14">
        <v>0.28651366211482998</v>
      </c>
      <c r="T974" s="14">
        <v>0.30666649423762699</v>
      </c>
      <c r="U974" s="14">
        <v>0.334389394836837</v>
      </c>
      <c r="V974" s="14">
        <v>0.31413487069775697</v>
      </c>
      <c r="W974" s="14">
        <v>0.26895403659054601</v>
      </c>
      <c r="X974" s="14">
        <v>0.26055115740650697</v>
      </c>
      <c r="Y974" s="14">
        <v>0.26616364806415399</v>
      </c>
      <c r="Z974" s="14">
        <v>0.18429947977995001</v>
      </c>
      <c r="AA974" s="14">
        <v>0.24003515932946601</v>
      </c>
      <c r="AB974" s="14">
        <v>0.29761188594937499</v>
      </c>
      <c r="AC974" s="14">
        <v>0.33963456848722301</v>
      </c>
      <c r="AD974" s="14">
        <v>0.44108546064447601</v>
      </c>
      <c r="AE974" s="14"/>
      <c r="AF974" s="14">
        <v>0.30563998391068298</v>
      </c>
      <c r="AG974" s="14">
        <v>0.260966781371059</v>
      </c>
      <c r="AH974" s="14">
        <v>0.37200960150947598</v>
      </c>
      <c r="AI974" s="14">
        <v>0.31673063347652802</v>
      </c>
      <c r="AJ974" s="14">
        <v>0.25147384923187099</v>
      </c>
      <c r="AK974" s="14"/>
      <c r="AL974" s="14">
        <v>0.29178700977286498</v>
      </c>
      <c r="AM974" s="14">
        <v>0.23067346409793699</v>
      </c>
      <c r="AN974" s="14">
        <v>0.35844703181417997</v>
      </c>
      <c r="AO974" s="14"/>
      <c r="AP974" s="14">
        <v>0.28969587489217402</v>
      </c>
      <c r="AQ974" s="14">
        <v>0.29330448271925003</v>
      </c>
      <c r="AR974" s="14"/>
      <c r="AS974" s="14">
        <v>0.26942260315975802</v>
      </c>
      <c r="AT974" s="14">
        <v>0.320770541979218</v>
      </c>
      <c r="AU974" s="14"/>
      <c r="AV974" s="14">
        <v>0.243064335487885</v>
      </c>
      <c r="AW974" s="14">
        <v>0.30918832328171098</v>
      </c>
      <c r="AX974" s="14"/>
      <c r="AY974" s="14">
        <v>0.28287275566127101</v>
      </c>
      <c r="AZ974" s="14">
        <v>0.30043446865468398</v>
      </c>
      <c r="BA974" s="14"/>
      <c r="BB974" s="14">
        <v>0.29900326865899801</v>
      </c>
      <c r="BC974" s="14">
        <v>0.27080084279256</v>
      </c>
    </row>
    <row r="975" spans="2:55" x14ac:dyDescent="0.35">
      <c r="B975" t="s">
        <v>205</v>
      </c>
      <c r="C975" s="14">
        <v>0.247888423193974</v>
      </c>
      <c r="D975" s="14">
        <v>0.22495788610945899</v>
      </c>
      <c r="E975" s="14">
        <v>0.26905257293575402</v>
      </c>
      <c r="F975" s="14"/>
      <c r="G975" s="14">
        <v>0.26323646922914601</v>
      </c>
      <c r="H975" s="14">
        <v>0.179518318527295</v>
      </c>
      <c r="I975" s="14">
        <v>0.269010137895979</v>
      </c>
      <c r="J975" s="14">
        <v>0.28327941291460401</v>
      </c>
      <c r="K975" s="14">
        <v>0.282613198742033</v>
      </c>
      <c r="L975" s="14">
        <v>0.22442905718787901</v>
      </c>
      <c r="M975" s="14"/>
      <c r="N975" s="14">
        <v>0.20296459644971299</v>
      </c>
      <c r="O975" s="14">
        <v>0.268190743697931</v>
      </c>
      <c r="P975" s="14">
        <v>0.25396003047563098</v>
      </c>
      <c r="Q975" s="14">
        <v>0.26999036613673999</v>
      </c>
      <c r="R975" s="14"/>
      <c r="S975" s="14">
        <v>0.18776220988303699</v>
      </c>
      <c r="T975" s="14">
        <v>0.29383669793211498</v>
      </c>
      <c r="U975" s="14">
        <v>0.30413919044516602</v>
      </c>
      <c r="V975" s="14">
        <v>0.21503936870215401</v>
      </c>
      <c r="W975" s="14">
        <v>0.21339825158012901</v>
      </c>
      <c r="X975" s="14">
        <v>0.24912552249116199</v>
      </c>
      <c r="Y975" s="14">
        <v>0.24658426192878199</v>
      </c>
      <c r="Z975" s="14">
        <v>0.299216942566363</v>
      </c>
      <c r="AA975" s="14">
        <v>0.247269427984464</v>
      </c>
      <c r="AB975" s="14">
        <v>0.26280760788435098</v>
      </c>
      <c r="AC975" s="14">
        <v>0.23072799013487699</v>
      </c>
      <c r="AD975" s="14">
        <v>0.27517458936563999</v>
      </c>
      <c r="AE975" s="14"/>
      <c r="AF975" s="14">
        <v>0.22701146466309799</v>
      </c>
      <c r="AG975" s="14">
        <v>0.205604592935967</v>
      </c>
      <c r="AH975" s="14">
        <v>0.249963006296335</v>
      </c>
      <c r="AI975" s="14">
        <v>0.247076354453061</v>
      </c>
      <c r="AJ975" s="14">
        <v>0.29509829374295299</v>
      </c>
      <c r="AK975" s="14"/>
      <c r="AL975" s="14">
        <v>0.25780371614640202</v>
      </c>
      <c r="AM975" s="14">
        <v>0.13627065027659699</v>
      </c>
      <c r="AN975" s="14">
        <v>0.30295153581046202</v>
      </c>
      <c r="AO975" s="14"/>
      <c r="AP975" s="14">
        <v>0.28249660758053102</v>
      </c>
      <c r="AQ975" s="14">
        <v>0.21628450233475199</v>
      </c>
      <c r="AR975" s="14"/>
      <c r="AS975" s="14">
        <v>0.26265377105177001</v>
      </c>
      <c r="AT975" s="14">
        <v>0.21566238930335199</v>
      </c>
      <c r="AU975" s="14"/>
      <c r="AV975" s="14">
        <v>0.184346598561755</v>
      </c>
      <c r="AW975" s="14">
        <v>0.26384077150123098</v>
      </c>
      <c r="AX975" s="14"/>
      <c r="AY975" s="14">
        <v>0.243113434547027</v>
      </c>
      <c r="AZ975" s="14">
        <v>0.20332517889689999</v>
      </c>
      <c r="BA975" s="14"/>
      <c r="BB975" s="14">
        <v>0.22875862315618001</v>
      </c>
      <c r="BC975" s="14">
        <v>0.25420746807378902</v>
      </c>
    </row>
    <row r="976" spans="2:55" x14ac:dyDescent="0.35">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c r="AD976" s="14"/>
      <c r="AE976" s="14"/>
      <c r="AF976" s="14"/>
      <c r="AG976" s="14"/>
      <c r="AH976" s="14"/>
      <c r="AI976" s="14"/>
      <c r="AJ976" s="14"/>
      <c r="AK976" s="14"/>
      <c r="AL976" s="14"/>
      <c r="AM976" s="14"/>
      <c r="AN976" s="14"/>
      <c r="AO976" s="14"/>
      <c r="AP976" s="14"/>
      <c r="AQ976" s="14"/>
      <c r="AR976" s="14"/>
      <c r="AS976" s="14"/>
      <c r="AT976" s="14"/>
      <c r="AU976" s="14"/>
      <c r="AV976" s="14"/>
      <c r="AW976" s="14"/>
      <c r="AX976" s="14"/>
      <c r="AY976" s="14"/>
      <c r="AZ976" s="14"/>
      <c r="BA976" s="14"/>
      <c r="BB976" s="14"/>
      <c r="BC976" s="14"/>
    </row>
    <row r="977" spans="2:55" x14ac:dyDescent="0.35">
      <c r="B977" s="6" t="s">
        <v>423</v>
      </c>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c r="AD977" s="14"/>
      <c r="AE977" s="14"/>
      <c r="AF977" s="14"/>
      <c r="AG977" s="14"/>
      <c r="AH977" s="14"/>
      <c r="AI977" s="14"/>
      <c r="AJ977" s="14"/>
      <c r="AK977" s="14"/>
      <c r="AL977" s="14"/>
      <c r="AM977" s="14"/>
      <c r="AN977" s="14"/>
      <c r="AO977" s="14"/>
      <c r="AP977" s="14"/>
      <c r="AQ977" s="14"/>
      <c r="AR977" s="14"/>
      <c r="AS977" s="14"/>
      <c r="AT977" s="14"/>
      <c r="AU977" s="14"/>
      <c r="AV977" s="14"/>
      <c r="AW977" s="14"/>
      <c r="AX977" s="14"/>
      <c r="AY977" s="14"/>
      <c r="AZ977" s="14"/>
      <c r="BA977" s="14"/>
      <c r="BB977" s="14"/>
      <c r="BC977" s="14"/>
    </row>
    <row r="978" spans="2:55" x14ac:dyDescent="0.35">
      <c r="B978" s="21" t="s">
        <v>82</v>
      </c>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c r="AD978" s="14"/>
      <c r="AE978" s="14"/>
      <c r="AF978" s="14"/>
      <c r="AG978" s="14"/>
      <c r="AH978" s="14"/>
      <c r="AI978" s="14"/>
      <c r="AJ978" s="14"/>
      <c r="AK978" s="14"/>
      <c r="AL978" s="14"/>
      <c r="AM978" s="14"/>
      <c r="AN978" s="14"/>
      <c r="AO978" s="14"/>
      <c r="AP978" s="14"/>
      <c r="AQ978" s="14"/>
      <c r="AR978" s="14"/>
      <c r="AS978" s="14"/>
      <c r="AT978" s="14"/>
      <c r="AU978" s="14"/>
      <c r="AV978" s="14"/>
      <c r="AW978" s="14"/>
      <c r="AX978" s="14"/>
      <c r="AY978" s="14"/>
      <c r="AZ978" s="14"/>
      <c r="BA978" s="14"/>
      <c r="BB978" s="14"/>
      <c r="BC978" s="14"/>
    </row>
    <row r="979" spans="2:55" x14ac:dyDescent="0.35">
      <c r="B979" t="s">
        <v>411</v>
      </c>
      <c r="C979" s="14">
        <v>0.24843159488595401</v>
      </c>
      <c r="D979" s="14">
        <v>0.26923773188209299</v>
      </c>
      <c r="E979" s="14">
        <v>0.22790685846106801</v>
      </c>
      <c r="F979" s="14"/>
      <c r="G979" s="14">
        <v>0.25328583019431999</v>
      </c>
      <c r="H979" s="14">
        <v>0.36124735706140398</v>
      </c>
      <c r="I979" s="14">
        <v>0.271542002440328</v>
      </c>
      <c r="J979" s="14">
        <v>0.24132810631718299</v>
      </c>
      <c r="K979" s="14">
        <v>0.23671757182203801</v>
      </c>
      <c r="L979" s="14">
        <v>0.147708744802211</v>
      </c>
      <c r="M979" s="14"/>
      <c r="N979" s="14">
        <v>0.24254285229612901</v>
      </c>
      <c r="O979" s="14">
        <v>0.25559799343495498</v>
      </c>
      <c r="P979" s="14">
        <v>0.23337257225792299</v>
      </c>
      <c r="Q979" s="14">
        <v>0.25864549167518602</v>
      </c>
      <c r="R979" s="14"/>
      <c r="S979" s="14">
        <v>0.28450806244554999</v>
      </c>
      <c r="T979" s="14">
        <v>0.178966677028121</v>
      </c>
      <c r="U979" s="14">
        <v>0.205136927381151</v>
      </c>
      <c r="V979" s="14">
        <v>0.236244550403965</v>
      </c>
      <c r="W979" s="14">
        <v>0.25131369012921301</v>
      </c>
      <c r="X979" s="14">
        <v>0.23250755391670599</v>
      </c>
      <c r="Y979" s="14">
        <v>0.19697672591852999</v>
      </c>
      <c r="Z979" s="14">
        <v>0.30019737405212599</v>
      </c>
      <c r="AA979" s="14">
        <v>0.29580453462413597</v>
      </c>
      <c r="AB979" s="14">
        <v>0.295356626697653</v>
      </c>
      <c r="AC979" s="14">
        <v>0.22991682184955101</v>
      </c>
      <c r="AD979" s="14">
        <v>0.35717033880063298</v>
      </c>
      <c r="AE979" s="14"/>
      <c r="AF979" s="14">
        <v>0.19632479169314901</v>
      </c>
      <c r="AG979" s="14">
        <v>0.318559279892003</v>
      </c>
      <c r="AH979" s="14">
        <v>0.248630354948569</v>
      </c>
      <c r="AI979" s="14">
        <v>0.22121788378531099</v>
      </c>
      <c r="AJ979" s="14">
        <v>0.23421354601507899</v>
      </c>
      <c r="AK979" s="14"/>
      <c r="AL979" s="14">
        <v>0.22938752587045</v>
      </c>
      <c r="AM979" s="14">
        <v>0.45365338590158399</v>
      </c>
      <c r="AN979" s="14">
        <v>0.15888084994426999</v>
      </c>
      <c r="AO979" s="14"/>
      <c r="AP979" s="14">
        <v>0.213243318506525</v>
      </c>
      <c r="AQ979" s="14">
        <v>0.28085169983920899</v>
      </c>
      <c r="AR979" s="14"/>
      <c r="AS979" s="14">
        <v>0.23487764956861801</v>
      </c>
      <c r="AT979" s="14">
        <v>0.26931184227334898</v>
      </c>
      <c r="AU979" s="14"/>
      <c r="AV979" s="14">
        <v>0.32204320440386902</v>
      </c>
      <c r="AW979" s="14">
        <v>0.22291998022528201</v>
      </c>
      <c r="AX979" s="14"/>
      <c r="AY979" s="14">
        <v>0.25715294229121499</v>
      </c>
      <c r="AZ979" s="14">
        <v>0.233516607833606</v>
      </c>
      <c r="BA979" s="14"/>
      <c r="BB979" s="14">
        <v>0.25768221403137398</v>
      </c>
      <c r="BC979" s="14">
        <v>0.225649332417895</v>
      </c>
    </row>
    <row r="980" spans="2:55" x14ac:dyDescent="0.35">
      <c r="B980" t="s">
        <v>412</v>
      </c>
      <c r="C980" s="14">
        <v>0.249351418668077</v>
      </c>
      <c r="D980" s="14">
        <v>0.27648712296893602</v>
      </c>
      <c r="E980" s="14">
        <v>0.223588008972117</v>
      </c>
      <c r="F980" s="14"/>
      <c r="G980" s="14">
        <v>0.34628787433130398</v>
      </c>
      <c r="H980" s="14">
        <v>0.27844142293948498</v>
      </c>
      <c r="I980" s="14">
        <v>0.24607879907851901</v>
      </c>
      <c r="J980" s="14">
        <v>0.25128387113413497</v>
      </c>
      <c r="K980" s="14">
        <v>0.219028938999</v>
      </c>
      <c r="L980" s="14">
        <v>0.18280898474650301</v>
      </c>
      <c r="M980" s="14"/>
      <c r="N980" s="14">
        <v>0.27455843666185498</v>
      </c>
      <c r="O980" s="14">
        <v>0.22988042692765001</v>
      </c>
      <c r="P980" s="14">
        <v>0.264861417270086</v>
      </c>
      <c r="Q980" s="14">
        <v>0.230738902171467</v>
      </c>
      <c r="R980" s="14"/>
      <c r="S980" s="14">
        <v>0.30087328653594397</v>
      </c>
      <c r="T980" s="14">
        <v>0.25023674332845097</v>
      </c>
      <c r="U980" s="14">
        <v>0.232986531124274</v>
      </c>
      <c r="V980" s="14">
        <v>0.268441965328164</v>
      </c>
      <c r="W980" s="14">
        <v>0.25359023992698099</v>
      </c>
      <c r="X980" s="14">
        <v>0.26120422063431997</v>
      </c>
      <c r="Y980" s="14">
        <v>0.239153589788557</v>
      </c>
      <c r="Z980" s="14">
        <v>0.18837162264471</v>
      </c>
      <c r="AA980" s="14">
        <v>0.217226686095991</v>
      </c>
      <c r="AB980" s="14">
        <v>0.20495242980429901</v>
      </c>
      <c r="AC980" s="14">
        <v>0.26142317807849702</v>
      </c>
      <c r="AD980" s="14">
        <v>0.28554117555431602</v>
      </c>
      <c r="AE980" s="14"/>
      <c r="AF980" s="14">
        <v>0.25425630999153798</v>
      </c>
      <c r="AG980" s="14">
        <v>0.26104283351921798</v>
      </c>
      <c r="AH980" s="14">
        <v>0.230231194290096</v>
      </c>
      <c r="AI980" s="14">
        <v>0.28476208557502602</v>
      </c>
      <c r="AJ980" s="14">
        <v>0.23287523108753599</v>
      </c>
      <c r="AK980" s="14"/>
      <c r="AL980" s="14">
        <v>0.24621720574539999</v>
      </c>
      <c r="AM980" s="14">
        <v>0.288743218519386</v>
      </c>
      <c r="AN980" s="14">
        <v>0.22467447478392599</v>
      </c>
      <c r="AO980" s="14"/>
      <c r="AP980" s="14">
        <v>0.25254148291124301</v>
      </c>
      <c r="AQ980" s="14">
        <v>0.24623546850825201</v>
      </c>
      <c r="AR980" s="14"/>
      <c r="AS980" s="14">
        <v>0.26177210309726401</v>
      </c>
      <c r="AT980" s="14">
        <v>0.228934339463121</v>
      </c>
      <c r="AU980" s="14"/>
      <c r="AV980" s="14">
        <v>0.30042940302381099</v>
      </c>
      <c r="AW980" s="14">
        <v>0.23440663245746099</v>
      </c>
      <c r="AX980" s="14"/>
      <c r="AY980" s="14">
        <v>0.240986787245654</v>
      </c>
      <c r="AZ980" s="14">
        <v>0.27591156286546098</v>
      </c>
      <c r="BA980" s="14"/>
      <c r="BB980" s="14">
        <v>0.24415398003945399</v>
      </c>
      <c r="BC980" s="14">
        <v>0.26472527291917503</v>
      </c>
    </row>
    <row r="981" spans="2:55" x14ac:dyDescent="0.35">
      <c r="B981" t="s">
        <v>205</v>
      </c>
      <c r="C981" s="14">
        <v>0.50221698644596902</v>
      </c>
      <c r="D981" s="14">
        <v>0.45427514514897099</v>
      </c>
      <c r="E981" s="14">
        <v>0.54850513256681499</v>
      </c>
      <c r="F981" s="14"/>
      <c r="G981" s="14">
        <v>0.40042629547437603</v>
      </c>
      <c r="H981" s="14">
        <v>0.36031121999911098</v>
      </c>
      <c r="I981" s="14">
        <v>0.48237919848115302</v>
      </c>
      <c r="J981" s="14">
        <v>0.50738802254868198</v>
      </c>
      <c r="K981" s="14">
        <v>0.54425348917896199</v>
      </c>
      <c r="L981" s="14">
        <v>0.66948227045128605</v>
      </c>
      <c r="M981" s="14"/>
      <c r="N981" s="14">
        <v>0.48289871104201598</v>
      </c>
      <c r="O981" s="14">
        <v>0.51452157963739498</v>
      </c>
      <c r="P981" s="14">
        <v>0.50176601047199099</v>
      </c>
      <c r="Q981" s="14">
        <v>0.510615606153347</v>
      </c>
      <c r="R981" s="14"/>
      <c r="S981" s="14">
        <v>0.41461865101850598</v>
      </c>
      <c r="T981" s="14">
        <v>0.570796579643429</v>
      </c>
      <c r="U981" s="14">
        <v>0.561876541494574</v>
      </c>
      <c r="V981" s="14">
        <v>0.49531348426787097</v>
      </c>
      <c r="W981" s="14">
        <v>0.495096069943807</v>
      </c>
      <c r="X981" s="14">
        <v>0.50628822544897301</v>
      </c>
      <c r="Y981" s="14">
        <v>0.56386968429291195</v>
      </c>
      <c r="Z981" s="14">
        <v>0.51143100330316404</v>
      </c>
      <c r="AA981" s="14">
        <v>0.48696877927987298</v>
      </c>
      <c r="AB981" s="14">
        <v>0.49969094349804799</v>
      </c>
      <c r="AC981" s="14">
        <v>0.508660000071952</v>
      </c>
      <c r="AD981" s="14">
        <v>0.357288485645051</v>
      </c>
      <c r="AE981" s="14"/>
      <c r="AF981" s="14">
        <v>0.54941889831531299</v>
      </c>
      <c r="AG981" s="14">
        <v>0.42039788658878002</v>
      </c>
      <c r="AH981" s="14">
        <v>0.52113845076133503</v>
      </c>
      <c r="AI981" s="14">
        <v>0.49402003063966299</v>
      </c>
      <c r="AJ981" s="14">
        <v>0.53291122289738502</v>
      </c>
      <c r="AK981" s="14"/>
      <c r="AL981" s="14">
        <v>0.52439526838414996</v>
      </c>
      <c r="AM981" s="14">
        <v>0.25760339557903</v>
      </c>
      <c r="AN981" s="14">
        <v>0.61644467527180402</v>
      </c>
      <c r="AO981" s="14"/>
      <c r="AP981" s="14">
        <v>0.53421519858223199</v>
      </c>
      <c r="AQ981" s="14">
        <v>0.472912831652539</v>
      </c>
      <c r="AR981" s="14"/>
      <c r="AS981" s="14">
        <v>0.50335024733411704</v>
      </c>
      <c r="AT981" s="14">
        <v>0.50175381826353005</v>
      </c>
      <c r="AU981" s="14"/>
      <c r="AV981" s="14">
        <v>0.37752739257231899</v>
      </c>
      <c r="AW981" s="14">
        <v>0.54267338731725701</v>
      </c>
      <c r="AX981" s="14"/>
      <c r="AY981" s="14">
        <v>0.50186027046313098</v>
      </c>
      <c r="AZ981" s="14">
        <v>0.49057182930093302</v>
      </c>
      <c r="BA981" s="14"/>
      <c r="BB981" s="14">
        <v>0.49816380592917198</v>
      </c>
      <c r="BC981" s="14">
        <v>0.50962539466293</v>
      </c>
    </row>
    <row r="982" spans="2:55" x14ac:dyDescent="0.35">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4"/>
      <c r="AM982" s="14"/>
      <c r="AN982" s="14"/>
      <c r="AO982" s="14"/>
      <c r="AP982" s="14"/>
      <c r="AQ982" s="14"/>
      <c r="AR982" s="14"/>
      <c r="AS982" s="14"/>
      <c r="AT982" s="14"/>
      <c r="AU982" s="14"/>
      <c r="AV982" s="14"/>
      <c r="AW982" s="14"/>
      <c r="AX982" s="14"/>
      <c r="AY982" s="14"/>
      <c r="AZ982" s="14"/>
      <c r="BA982" s="14"/>
      <c r="BB982" s="14"/>
      <c r="BC982" s="14"/>
    </row>
    <row r="983" spans="2:55" x14ac:dyDescent="0.35">
      <c r="B983" s="6" t="s">
        <v>424</v>
      </c>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4"/>
      <c r="AM983" s="14"/>
      <c r="AN983" s="14"/>
      <c r="AO983" s="14"/>
      <c r="AP983" s="14"/>
      <c r="AQ983" s="14"/>
      <c r="AR983" s="14"/>
      <c r="AS983" s="14"/>
      <c r="AT983" s="14"/>
      <c r="AU983" s="14"/>
      <c r="AV983" s="14"/>
      <c r="AW983" s="14"/>
      <c r="AX983" s="14"/>
      <c r="AY983" s="14"/>
      <c r="AZ983" s="14"/>
      <c r="BA983" s="14"/>
      <c r="BB983" s="14"/>
      <c r="BC983" s="14"/>
    </row>
    <row r="984" spans="2:55" x14ac:dyDescent="0.35">
      <c r="B984" s="21" t="s">
        <v>82</v>
      </c>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14"/>
      <c r="AM984" s="14"/>
      <c r="AN984" s="14"/>
      <c r="AO984" s="14"/>
      <c r="AP984" s="14"/>
      <c r="AQ984" s="14"/>
      <c r="AR984" s="14"/>
      <c r="AS984" s="14"/>
      <c r="AT984" s="14"/>
      <c r="AU984" s="14"/>
      <c r="AV984" s="14"/>
      <c r="AW984" s="14"/>
      <c r="AX984" s="14"/>
      <c r="AY984" s="14"/>
      <c r="AZ984" s="14"/>
      <c r="BA984" s="14"/>
      <c r="BB984" s="14"/>
      <c r="BC984" s="14"/>
    </row>
    <row r="985" spans="2:55" x14ac:dyDescent="0.35">
      <c r="B985" t="s">
        <v>411</v>
      </c>
      <c r="C985" s="14">
        <v>0.44855233376204201</v>
      </c>
      <c r="D985" s="14">
        <v>0.44366367633123699</v>
      </c>
      <c r="E985" s="14">
        <v>0.45272019278384401</v>
      </c>
      <c r="F985" s="14"/>
      <c r="G985" s="14">
        <v>0.46611387246316699</v>
      </c>
      <c r="H985" s="14">
        <v>0.496888113044265</v>
      </c>
      <c r="I985" s="14">
        <v>0.44349528380488301</v>
      </c>
      <c r="J985" s="14">
        <v>0.41960029799732301</v>
      </c>
      <c r="K985" s="14">
        <v>0.409241625378236</v>
      </c>
      <c r="L985" s="14">
        <v>0.45139983872965</v>
      </c>
      <c r="M985" s="14"/>
      <c r="N985" s="14">
        <v>0.434930202289667</v>
      </c>
      <c r="O985" s="14">
        <v>0.45278344963905298</v>
      </c>
      <c r="P985" s="14">
        <v>0.43861751922360298</v>
      </c>
      <c r="Q985" s="14">
        <v>0.46320311138999698</v>
      </c>
      <c r="R985" s="14"/>
      <c r="S985" s="14">
        <v>0.47808560330952099</v>
      </c>
      <c r="T985" s="14">
        <v>0.40317967939017102</v>
      </c>
      <c r="U985" s="14">
        <v>0.41012045752607001</v>
      </c>
      <c r="V985" s="14">
        <v>0.40892078323834602</v>
      </c>
      <c r="W985" s="14">
        <v>0.48584723798663598</v>
      </c>
      <c r="X985" s="14">
        <v>0.45987665132834898</v>
      </c>
      <c r="Y985" s="14">
        <v>0.42833110259875601</v>
      </c>
      <c r="Z985" s="14">
        <v>0.50998507055856002</v>
      </c>
      <c r="AA985" s="14">
        <v>0.45910099740531002</v>
      </c>
      <c r="AB985" s="14">
        <v>0.49599551928290703</v>
      </c>
      <c r="AC985" s="14">
        <v>0.413708666364273</v>
      </c>
      <c r="AD985" s="14">
        <v>0.45652490191033401</v>
      </c>
      <c r="AE985" s="14"/>
      <c r="AF985" s="14">
        <v>0.43560009485517998</v>
      </c>
      <c r="AG985" s="14">
        <v>0.50052608099116203</v>
      </c>
      <c r="AH985" s="14">
        <v>0.47048502724108299</v>
      </c>
      <c r="AI985" s="14">
        <v>0.40709055788585902</v>
      </c>
      <c r="AJ985" s="14">
        <v>0.37808399844710899</v>
      </c>
      <c r="AK985" s="14"/>
      <c r="AL985" s="14">
        <v>0.43667829759995502</v>
      </c>
      <c r="AM985" s="14">
        <v>0.62882182433054501</v>
      </c>
      <c r="AN985" s="14">
        <v>0.30015286795542401</v>
      </c>
      <c r="AO985" s="14"/>
      <c r="AP985" s="14">
        <v>0.38969868132549002</v>
      </c>
      <c r="AQ985" s="14">
        <v>0.49946564385073899</v>
      </c>
      <c r="AR985" s="14"/>
      <c r="AS985" s="14">
        <v>0.42810009318019598</v>
      </c>
      <c r="AT985" s="14">
        <v>0.482138211994106</v>
      </c>
      <c r="AU985" s="14"/>
      <c r="AV985" s="14">
        <v>0.51231342434868299</v>
      </c>
      <c r="AW985" s="14">
        <v>0.429004639212623</v>
      </c>
      <c r="AX985" s="14"/>
      <c r="AY985" s="14">
        <v>0.45414823991981901</v>
      </c>
      <c r="AZ985" s="14">
        <v>0.47324459446045603</v>
      </c>
      <c r="BA985" s="14"/>
      <c r="BB985" s="14">
        <v>0.46314287529078801</v>
      </c>
      <c r="BC985" s="14">
        <v>0.45118294908800399</v>
      </c>
    </row>
    <row r="986" spans="2:55" x14ac:dyDescent="0.35">
      <c r="B986" t="s">
        <v>412</v>
      </c>
      <c r="C986" s="14">
        <v>0.24695052296101699</v>
      </c>
      <c r="D986" s="14">
        <v>0.26376348889241602</v>
      </c>
      <c r="E986" s="14">
        <v>0.231259921563089</v>
      </c>
      <c r="F986" s="14"/>
      <c r="G986" s="14">
        <v>0.291028102200662</v>
      </c>
      <c r="H986" s="14">
        <v>0.28121950373041898</v>
      </c>
      <c r="I986" s="14">
        <v>0.22994398050544601</v>
      </c>
      <c r="J986" s="14">
        <v>0.230688650502959</v>
      </c>
      <c r="K986" s="14">
        <v>0.23618937524900899</v>
      </c>
      <c r="L986" s="14">
        <v>0.22400534869876099</v>
      </c>
      <c r="M986" s="14"/>
      <c r="N986" s="14">
        <v>0.27829084640502799</v>
      </c>
      <c r="O986" s="14">
        <v>0.23611920288565599</v>
      </c>
      <c r="P986" s="14">
        <v>0.24251811837867701</v>
      </c>
      <c r="Q986" s="14">
        <v>0.230238613789158</v>
      </c>
      <c r="R986" s="14"/>
      <c r="S986" s="14">
        <v>0.29227880700678699</v>
      </c>
      <c r="T986" s="14">
        <v>0.21608193818191901</v>
      </c>
      <c r="U986" s="14">
        <v>0.28432334089537697</v>
      </c>
      <c r="V986" s="14">
        <v>0.27361173252883098</v>
      </c>
      <c r="W986" s="14">
        <v>0.24774564953959699</v>
      </c>
      <c r="X986" s="14">
        <v>0.24135554411823501</v>
      </c>
      <c r="Y986" s="14">
        <v>0.22397853343275001</v>
      </c>
      <c r="Z986" s="14">
        <v>0.16319520948052901</v>
      </c>
      <c r="AA986" s="14">
        <v>0.23922008617918999</v>
      </c>
      <c r="AB986" s="14">
        <v>0.22979442268893699</v>
      </c>
      <c r="AC986" s="14">
        <v>0.25484999772385297</v>
      </c>
      <c r="AD986" s="14">
        <v>0.24480171510303</v>
      </c>
      <c r="AE986" s="14"/>
      <c r="AF986" s="14">
        <v>0.27580411705840002</v>
      </c>
      <c r="AG986" s="14">
        <v>0.241469922368727</v>
      </c>
      <c r="AH986" s="14">
        <v>0.25832543471585601</v>
      </c>
      <c r="AI986" s="14">
        <v>0.21916023463787301</v>
      </c>
      <c r="AJ986" s="14">
        <v>0.27281058252092499</v>
      </c>
      <c r="AK986" s="14"/>
      <c r="AL986" s="14">
        <v>0.24092920618629601</v>
      </c>
      <c r="AM986" s="14">
        <v>0.287748982676092</v>
      </c>
      <c r="AN986" s="14">
        <v>0.26125886383405</v>
      </c>
      <c r="AO986" s="14"/>
      <c r="AP986" s="14">
        <v>0.26668543128245997</v>
      </c>
      <c r="AQ986" s="14">
        <v>0.233431108837201</v>
      </c>
      <c r="AR986" s="14"/>
      <c r="AS986" s="14">
        <v>0.26118265615764802</v>
      </c>
      <c r="AT986" s="14">
        <v>0.229071116042904</v>
      </c>
      <c r="AU986" s="14"/>
      <c r="AV986" s="14">
        <v>0.245824526964048</v>
      </c>
      <c r="AW986" s="14">
        <v>0.248282586432022</v>
      </c>
      <c r="AX986" s="14"/>
      <c r="AY986" s="14">
        <v>0.247035618226673</v>
      </c>
      <c r="AZ986" s="14">
        <v>0.256354656095231</v>
      </c>
      <c r="BA986" s="14"/>
      <c r="BB986" s="14">
        <v>0.250397029708263</v>
      </c>
      <c r="BC986" s="14">
        <v>0.25613291897774998</v>
      </c>
    </row>
    <row r="987" spans="2:55" x14ac:dyDescent="0.35">
      <c r="B987" t="s">
        <v>205</v>
      </c>
      <c r="C987" s="14">
        <v>0.30449714327694</v>
      </c>
      <c r="D987" s="14">
        <v>0.29257283477634599</v>
      </c>
      <c r="E987" s="14">
        <v>0.31601988565306699</v>
      </c>
      <c r="F987" s="14"/>
      <c r="G987" s="14">
        <v>0.24285802533617101</v>
      </c>
      <c r="H987" s="14">
        <v>0.22189238322531599</v>
      </c>
      <c r="I987" s="14">
        <v>0.32656073568967098</v>
      </c>
      <c r="J987" s="14">
        <v>0.34971105149971798</v>
      </c>
      <c r="K987" s="14">
        <v>0.35456899937275599</v>
      </c>
      <c r="L987" s="14">
        <v>0.32459481257158901</v>
      </c>
      <c r="M987" s="14"/>
      <c r="N987" s="14">
        <v>0.28677895130530501</v>
      </c>
      <c r="O987" s="14">
        <v>0.311097347475291</v>
      </c>
      <c r="P987" s="14">
        <v>0.31886436239771998</v>
      </c>
      <c r="Q987" s="14">
        <v>0.30655827482084402</v>
      </c>
      <c r="R987" s="14"/>
      <c r="S987" s="14">
        <v>0.22963558968369099</v>
      </c>
      <c r="T987" s="14">
        <v>0.38073838242790897</v>
      </c>
      <c r="U987" s="14">
        <v>0.30555620157855301</v>
      </c>
      <c r="V987" s="14">
        <v>0.31746748423282201</v>
      </c>
      <c r="W987" s="14">
        <v>0.26640711247376597</v>
      </c>
      <c r="X987" s="14">
        <v>0.29876780455341601</v>
      </c>
      <c r="Y987" s="14">
        <v>0.34769036396849301</v>
      </c>
      <c r="Z987" s="14">
        <v>0.32681971996091103</v>
      </c>
      <c r="AA987" s="14">
        <v>0.30167891641549899</v>
      </c>
      <c r="AB987" s="14">
        <v>0.27421005802815601</v>
      </c>
      <c r="AC987" s="14">
        <v>0.33144133591187402</v>
      </c>
      <c r="AD987" s="14">
        <v>0.29867338298663598</v>
      </c>
      <c r="AE987" s="14"/>
      <c r="AF987" s="14">
        <v>0.28859578808642</v>
      </c>
      <c r="AG987" s="14">
        <v>0.25800399664011098</v>
      </c>
      <c r="AH987" s="14">
        <v>0.27118953804306101</v>
      </c>
      <c r="AI987" s="14">
        <v>0.373749207476268</v>
      </c>
      <c r="AJ987" s="14">
        <v>0.34910541903196601</v>
      </c>
      <c r="AK987" s="14"/>
      <c r="AL987" s="14">
        <v>0.32239249621374899</v>
      </c>
      <c r="AM987" s="14">
        <v>8.3429192993362794E-2</v>
      </c>
      <c r="AN987" s="14">
        <v>0.43858826821052599</v>
      </c>
      <c r="AO987" s="14"/>
      <c r="AP987" s="14">
        <v>0.34361588739205001</v>
      </c>
      <c r="AQ987" s="14">
        <v>0.26710324731205998</v>
      </c>
      <c r="AR987" s="14"/>
      <c r="AS987" s="14">
        <v>0.310717250662156</v>
      </c>
      <c r="AT987" s="14">
        <v>0.28879067196299002</v>
      </c>
      <c r="AU987" s="14"/>
      <c r="AV987" s="14">
        <v>0.24186204868726899</v>
      </c>
      <c r="AW987" s="14">
        <v>0.322712774355355</v>
      </c>
      <c r="AX987" s="14"/>
      <c r="AY987" s="14">
        <v>0.29881614185350802</v>
      </c>
      <c r="AZ987" s="14">
        <v>0.27040074944431303</v>
      </c>
      <c r="BA987" s="14"/>
      <c r="BB987" s="14">
        <v>0.28646009500094899</v>
      </c>
      <c r="BC987" s="14">
        <v>0.29268413193424597</v>
      </c>
    </row>
    <row r="988" spans="2:55" x14ac:dyDescent="0.35">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c r="AD988" s="14"/>
      <c r="AE988" s="14"/>
      <c r="AF988" s="14"/>
      <c r="AG988" s="14"/>
      <c r="AH988" s="14"/>
      <c r="AI988" s="14"/>
      <c r="AJ988" s="14"/>
      <c r="AK988" s="14"/>
      <c r="AL988" s="14"/>
      <c r="AM988" s="14"/>
      <c r="AN988" s="14"/>
      <c r="AO988" s="14"/>
      <c r="AP988" s="14"/>
      <c r="AQ988" s="14"/>
      <c r="AR988" s="14"/>
      <c r="AS988" s="14"/>
      <c r="AT988" s="14"/>
      <c r="AU988" s="14"/>
      <c r="AV988" s="14"/>
      <c r="AW988" s="14"/>
      <c r="AX988" s="14"/>
      <c r="AY988" s="14"/>
      <c r="AZ988" s="14"/>
      <c r="BA988" s="14"/>
      <c r="BB988" s="14"/>
      <c r="BC988" s="14"/>
    </row>
    <row r="989" spans="2:55" x14ac:dyDescent="0.35">
      <c r="B989" s="6" t="s">
        <v>425</v>
      </c>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c r="AQ989" s="14"/>
      <c r="AR989" s="14"/>
      <c r="AS989" s="14"/>
      <c r="AT989" s="14"/>
      <c r="AU989" s="14"/>
      <c r="AV989" s="14"/>
      <c r="AW989" s="14"/>
      <c r="AX989" s="14"/>
      <c r="AY989" s="14"/>
      <c r="AZ989" s="14"/>
      <c r="BA989" s="14"/>
      <c r="BB989" s="14"/>
      <c r="BC989" s="14"/>
    </row>
    <row r="990" spans="2:55" x14ac:dyDescent="0.35">
      <c r="B990" s="21" t="s">
        <v>82</v>
      </c>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c r="AD990" s="14"/>
      <c r="AE990" s="14"/>
      <c r="AF990" s="14"/>
      <c r="AG990" s="14"/>
      <c r="AH990" s="14"/>
      <c r="AI990" s="14"/>
      <c r="AJ990" s="14"/>
      <c r="AK990" s="14"/>
      <c r="AL990" s="14"/>
      <c r="AM990" s="14"/>
      <c r="AN990" s="14"/>
      <c r="AO990" s="14"/>
      <c r="AP990" s="14"/>
      <c r="AQ990" s="14"/>
      <c r="AR990" s="14"/>
      <c r="AS990" s="14"/>
      <c r="AT990" s="14"/>
      <c r="AU990" s="14"/>
      <c r="AV990" s="14"/>
      <c r="AW990" s="14"/>
      <c r="AX990" s="14"/>
      <c r="AY990" s="14"/>
      <c r="AZ990" s="14"/>
      <c r="BA990" s="14"/>
      <c r="BB990" s="14"/>
      <c r="BC990" s="14"/>
    </row>
    <row r="991" spans="2:55" x14ac:dyDescent="0.35">
      <c r="B991" t="s">
        <v>411</v>
      </c>
      <c r="C991" s="14">
        <v>0.66929682350800501</v>
      </c>
      <c r="D991" s="14">
        <v>0.680726882082891</v>
      </c>
      <c r="E991" s="14">
        <v>0.65810165316343205</v>
      </c>
      <c r="F991" s="14"/>
      <c r="G991" s="14">
        <v>0.56481802129847203</v>
      </c>
      <c r="H991" s="14">
        <v>0.66576199868520003</v>
      </c>
      <c r="I991" s="14">
        <v>0.66895348890291195</v>
      </c>
      <c r="J991" s="14">
        <v>0.69518848327661098</v>
      </c>
      <c r="K991" s="14">
        <v>0.72473032173505303</v>
      </c>
      <c r="L991" s="14">
        <v>0.68337272826032802</v>
      </c>
      <c r="M991" s="14"/>
      <c r="N991" s="14">
        <v>0.67771314635970903</v>
      </c>
      <c r="O991" s="14">
        <v>0.66997385145942101</v>
      </c>
      <c r="P991" s="14">
        <v>0.68884037376630403</v>
      </c>
      <c r="Q991" s="14">
        <v>0.63970395900064603</v>
      </c>
      <c r="R991" s="14"/>
      <c r="S991" s="14">
        <v>0.72371754303351898</v>
      </c>
      <c r="T991" s="14">
        <v>0.65125202581952502</v>
      </c>
      <c r="U991" s="14">
        <v>0.62893559559157197</v>
      </c>
      <c r="V991" s="14">
        <v>0.66717356441049203</v>
      </c>
      <c r="W991" s="14">
        <v>0.64463035659919299</v>
      </c>
      <c r="X991" s="14">
        <v>0.62286227356683799</v>
      </c>
      <c r="Y991" s="14">
        <v>0.62636026890761398</v>
      </c>
      <c r="Z991" s="14">
        <v>0.72011297981185396</v>
      </c>
      <c r="AA991" s="14">
        <v>0.64607001486489302</v>
      </c>
      <c r="AB991" s="14">
        <v>0.73118140806682397</v>
      </c>
      <c r="AC991" s="14">
        <v>0.69017517071849199</v>
      </c>
      <c r="AD991" s="14">
        <v>0.71506410593951097</v>
      </c>
      <c r="AE991" s="14"/>
      <c r="AF991" s="14">
        <v>0.70331320631280603</v>
      </c>
      <c r="AG991" s="14">
        <v>0.68215981282437699</v>
      </c>
      <c r="AH991" s="14">
        <v>0.68580400036845501</v>
      </c>
      <c r="AI991" s="14">
        <v>0.64674010517499603</v>
      </c>
      <c r="AJ991" s="14">
        <v>0.63484606783853403</v>
      </c>
      <c r="AK991" s="14"/>
      <c r="AL991" s="14">
        <v>0.67481978729846903</v>
      </c>
      <c r="AM991" s="14">
        <v>0.696050764979942</v>
      </c>
      <c r="AN991" s="14">
        <v>0.54261826928918799</v>
      </c>
      <c r="AO991" s="14"/>
      <c r="AP991" s="14">
        <v>0.629617492577069</v>
      </c>
      <c r="AQ991" s="14">
        <v>0.70698994885213096</v>
      </c>
      <c r="AR991" s="14"/>
      <c r="AS991" s="14">
        <v>0.66763171169373803</v>
      </c>
      <c r="AT991" s="14">
        <v>0.67592495221015203</v>
      </c>
      <c r="AU991" s="14"/>
      <c r="AV991" s="14">
        <v>0.68434455839291197</v>
      </c>
      <c r="AW991" s="14">
        <v>0.66974862608308705</v>
      </c>
      <c r="AX991" s="14"/>
      <c r="AY991" s="14">
        <v>0.68401726224217596</v>
      </c>
      <c r="AZ991" s="14">
        <v>0.67876038165156805</v>
      </c>
      <c r="BA991" s="14"/>
      <c r="BB991" s="14">
        <v>0.68256588307741894</v>
      </c>
      <c r="BC991" s="14">
        <v>0.69926094174018105</v>
      </c>
    </row>
    <row r="992" spans="2:55" x14ac:dyDescent="0.35">
      <c r="B992" t="s">
        <v>412</v>
      </c>
      <c r="C992" s="14">
        <v>0.222836297044614</v>
      </c>
      <c r="D992" s="14">
        <v>0.22098808931644101</v>
      </c>
      <c r="E992" s="14">
        <v>0.22529685526597701</v>
      </c>
      <c r="F992" s="14"/>
      <c r="G992" s="14">
        <v>0.25191887262427598</v>
      </c>
      <c r="H992" s="14">
        <v>0.21378876528489099</v>
      </c>
      <c r="I992" s="14">
        <v>0.223574048091116</v>
      </c>
      <c r="J992" s="14">
        <v>0.21356186379747799</v>
      </c>
      <c r="K992" s="14">
        <v>0.20275815730347799</v>
      </c>
      <c r="L992" s="14">
        <v>0.23140710599481201</v>
      </c>
      <c r="M992" s="14"/>
      <c r="N992" s="14">
        <v>0.233470100460617</v>
      </c>
      <c r="O992" s="14">
        <v>0.22032378590748999</v>
      </c>
      <c r="P992" s="14">
        <v>0.204985254681541</v>
      </c>
      <c r="Q992" s="14">
        <v>0.23142753756644699</v>
      </c>
      <c r="R992" s="14"/>
      <c r="S992" s="14">
        <v>0.20198858523558999</v>
      </c>
      <c r="T992" s="14">
        <v>0.23213917137512</v>
      </c>
      <c r="U992" s="14">
        <v>0.23305209889898201</v>
      </c>
      <c r="V992" s="14">
        <v>0.24609402100257399</v>
      </c>
      <c r="W992" s="14">
        <v>0.23148671715215599</v>
      </c>
      <c r="X992" s="14">
        <v>0.26307848119409899</v>
      </c>
      <c r="Y992" s="14">
        <v>0.23300803935822001</v>
      </c>
      <c r="Z992" s="14">
        <v>0.16006733606712401</v>
      </c>
      <c r="AA992" s="14">
        <v>0.22865974209878001</v>
      </c>
      <c r="AB992" s="14">
        <v>0.16791093158651901</v>
      </c>
      <c r="AC992" s="14">
        <v>0.21278876919404</v>
      </c>
      <c r="AD992" s="14">
        <v>0.25878635376975401</v>
      </c>
      <c r="AE992" s="14"/>
      <c r="AF992" s="14">
        <v>0.22020848146934399</v>
      </c>
      <c r="AG992" s="14">
        <v>0.23229675418401999</v>
      </c>
      <c r="AH992" s="14">
        <v>0.21745210299842699</v>
      </c>
      <c r="AI992" s="14">
        <v>0.241897291748328</v>
      </c>
      <c r="AJ992" s="14">
        <v>0.17662090002780301</v>
      </c>
      <c r="AK992" s="14"/>
      <c r="AL992" s="14">
        <v>0.21894262422569499</v>
      </c>
      <c r="AM992" s="14">
        <v>0.223491109386426</v>
      </c>
      <c r="AN992" s="14">
        <v>0.27761164334446697</v>
      </c>
      <c r="AO992" s="14"/>
      <c r="AP992" s="14">
        <v>0.22711178299086801</v>
      </c>
      <c r="AQ992" s="14">
        <v>0.221026629533882</v>
      </c>
      <c r="AR992" s="14"/>
      <c r="AS992" s="14">
        <v>0.21221870187787301</v>
      </c>
      <c r="AT992" s="14">
        <v>0.24299796140476301</v>
      </c>
      <c r="AU992" s="14"/>
      <c r="AV992" s="14">
        <v>0.227457397054355</v>
      </c>
      <c r="AW992" s="14">
        <v>0.224880204226234</v>
      </c>
      <c r="AX992" s="14"/>
      <c r="AY992" s="14">
        <v>0.214148492306173</v>
      </c>
      <c r="AZ992" s="14">
        <v>0.26140326298453298</v>
      </c>
      <c r="BA992" s="14"/>
      <c r="BB992" s="14">
        <v>0.21882929429811701</v>
      </c>
      <c r="BC992" s="14">
        <v>0.21259812349832199</v>
      </c>
    </row>
    <row r="993" spans="2:55" x14ac:dyDescent="0.35">
      <c r="B993" t="s">
        <v>205</v>
      </c>
      <c r="C993" s="14">
        <v>0.10786687944738101</v>
      </c>
      <c r="D993" s="14">
        <v>9.8285028600667804E-2</v>
      </c>
      <c r="E993" s="14">
        <v>0.11660149157059201</v>
      </c>
      <c r="F993" s="14"/>
      <c r="G993" s="14">
        <v>0.18326310607725199</v>
      </c>
      <c r="H993" s="14">
        <v>0.12044923602990899</v>
      </c>
      <c r="I993" s="14">
        <v>0.107472463005972</v>
      </c>
      <c r="J993" s="14">
        <v>9.1249652925911806E-2</v>
      </c>
      <c r="K993" s="14">
        <v>7.2511520961468998E-2</v>
      </c>
      <c r="L993" s="14">
        <v>8.5220165744859494E-2</v>
      </c>
      <c r="M993" s="14"/>
      <c r="N993" s="14">
        <v>8.8816753179673705E-2</v>
      </c>
      <c r="O993" s="14">
        <v>0.109702362633089</v>
      </c>
      <c r="P993" s="14">
        <v>0.10617437155215501</v>
      </c>
      <c r="Q993" s="14">
        <v>0.12886850343290701</v>
      </c>
      <c r="R993" s="14"/>
      <c r="S993" s="14">
        <v>7.4293871730890498E-2</v>
      </c>
      <c r="T993" s="14">
        <v>0.116608802805356</v>
      </c>
      <c r="U993" s="14">
        <v>0.13801230550944599</v>
      </c>
      <c r="V993" s="14">
        <v>8.6732414586933704E-2</v>
      </c>
      <c r="W993" s="14">
        <v>0.12388292624865101</v>
      </c>
      <c r="X993" s="14">
        <v>0.114059245239063</v>
      </c>
      <c r="Y993" s="14">
        <v>0.14063169173416601</v>
      </c>
      <c r="Z993" s="14">
        <v>0.11981968412102301</v>
      </c>
      <c r="AA993" s="14">
        <v>0.125270243036327</v>
      </c>
      <c r="AB993" s="14">
        <v>0.10090766034665601</v>
      </c>
      <c r="AC993" s="14">
        <v>9.7036060087467804E-2</v>
      </c>
      <c r="AD993" s="14">
        <v>2.6149540290735102E-2</v>
      </c>
      <c r="AE993" s="14"/>
      <c r="AF993" s="14">
        <v>7.6478312217849606E-2</v>
      </c>
      <c r="AG993" s="14">
        <v>8.5543432991603593E-2</v>
      </c>
      <c r="AH993" s="14">
        <v>9.6743896633118096E-2</v>
      </c>
      <c r="AI993" s="14">
        <v>0.111362603076676</v>
      </c>
      <c r="AJ993" s="14">
        <v>0.18853303213366401</v>
      </c>
      <c r="AK993" s="14"/>
      <c r="AL993" s="14">
        <v>0.106237588475837</v>
      </c>
      <c r="AM993" s="14">
        <v>8.0458125633632402E-2</v>
      </c>
      <c r="AN993" s="14">
        <v>0.179770087366346</v>
      </c>
      <c r="AO993" s="14"/>
      <c r="AP993" s="14">
        <v>0.14327072443206301</v>
      </c>
      <c r="AQ993" s="14">
        <v>7.19834216139872E-2</v>
      </c>
      <c r="AR993" s="14"/>
      <c r="AS993" s="14">
        <v>0.12014958642838899</v>
      </c>
      <c r="AT993" s="14">
        <v>8.1077086385085095E-2</v>
      </c>
      <c r="AU993" s="14"/>
      <c r="AV993" s="14">
        <v>8.8198044552732599E-2</v>
      </c>
      <c r="AW993" s="14">
        <v>0.10537116969068</v>
      </c>
      <c r="AX993" s="14"/>
      <c r="AY993" s="14">
        <v>0.101834245451651</v>
      </c>
      <c r="AZ993" s="14">
        <v>5.9836355363899002E-2</v>
      </c>
      <c r="BA993" s="14"/>
      <c r="BB993" s="14">
        <v>9.8604822624464197E-2</v>
      </c>
      <c r="BC993" s="14">
        <v>8.8140934761496703E-2</v>
      </c>
    </row>
    <row r="994" spans="2:55" x14ac:dyDescent="0.35">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c r="AD994" s="14"/>
      <c r="AE994" s="14"/>
      <c r="AF994" s="14"/>
      <c r="AG994" s="14"/>
      <c r="AH994" s="14"/>
      <c r="AI994" s="14"/>
      <c r="AJ994" s="14"/>
      <c r="AK994" s="14"/>
      <c r="AL994" s="14"/>
      <c r="AM994" s="14"/>
      <c r="AN994" s="14"/>
      <c r="AO994" s="14"/>
      <c r="AP994" s="14"/>
      <c r="AQ994" s="14"/>
      <c r="AR994" s="14"/>
      <c r="AS994" s="14"/>
      <c r="AT994" s="14"/>
      <c r="AU994" s="14"/>
      <c r="AV994" s="14"/>
      <c r="AW994" s="14"/>
      <c r="AX994" s="14"/>
      <c r="AY994" s="14"/>
      <c r="AZ994" s="14"/>
      <c r="BA994" s="14"/>
      <c r="BB994" s="14"/>
      <c r="BC994" s="14"/>
    </row>
    <row r="995" spans="2:55" x14ac:dyDescent="0.35">
      <c r="B995" s="6" t="s">
        <v>426</v>
      </c>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c r="AD995" s="14"/>
      <c r="AE995" s="14"/>
      <c r="AF995" s="14"/>
      <c r="AG995" s="14"/>
      <c r="AH995" s="14"/>
      <c r="AI995" s="14"/>
      <c r="AJ995" s="14"/>
      <c r="AK995" s="14"/>
      <c r="AL995" s="14"/>
      <c r="AM995" s="14"/>
      <c r="AN995" s="14"/>
      <c r="AO995" s="14"/>
      <c r="AP995" s="14"/>
      <c r="AQ995" s="14"/>
      <c r="AR995" s="14"/>
      <c r="AS995" s="14"/>
      <c r="AT995" s="14"/>
      <c r="AU995" s="14"/>
      <c r="AV995" s="14"/>
      <c r="AW995" s="14"/>
      <c r="AX995" s="14"/>
      <c r="AY995" s="14"/>
      <c r="AZ995" s="14"/>
      <c r="BA995" s="14"/>
      <c r="BB995" s="14"/>
      <c r="BC995" s="14"/>
    </row>
    <row r="996" spans="2:55" x14ac:dyDescent="0.35">
      <c r="B996" s="21" t="s">
        <v>82</v>
      </c>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c r="AD996" s="14"/>
      <c r="AE996" s="14"/>
      <c r="AF996" s="14"/>
      <c r="AG996" s="14"/>
      <c r="AH996" s="14"/>
      <c r="AI996" s="14"/>
      <c r="AJ996" s="14"/>
      <c r="AK996" s="14"/>
      <c r="AL996" s="14"/>
      <c r="AM996" s="14"/>
      <c r="AN996" s="14"/>
      <c r="AO996" s="14"/>
      <c r="AP996" s="14"/>
      <c r="AQ996" s="14"/>
      <c r="AR996" s="14"/>
      <c r="AS996" s="14"/>
      <c r="AT996" s="14"/>
      <c r="AU996" s="14"/>
      <c r="AV996" s="14"/>
      <c r="AW996" s="14"/>
      <c r="AX996" s="14"/>
      <c r="AY996" s="14"/>
      <c r="AZ996" s="14"/>
      <c r="BA996" s="14"/>
      <c r="BB996" s="14"/>
      <c r="BC996" s="14"/>
    </row>
    <row r="997" spans="2:55" x14ac:dyDescent="0.35">
      <c r="B997" t="s">
        <v>411</v>
      </c>
      <c r="C997" s="14">
        <v>0.60715347492477001</v>
      </c>
      <c r="D997" s="14">
        <v>0.61468952085040696</v>
      </c>
      <c r="E997" s="14">
        <v>0.60064238368787004</v>
      </c>
      <c r="F997" s="14"/>
      <c r="G997" s="14">
        <v>0.576458363135532</v>
      </c>
      <c r="H997" s="14">
        <v>0.63750854423751202</v>
      </c>
      <c r="I997" s="14">
        <v>0.59218007959151497</v>
      </c>
      <c r="J997" s="14">
        <v>0.647081147740176</v>
      </c>
      <c r="K997" s="14">
        <v>0.54190910234890999</v>
      </c>
      <c r="L997" s="14">
        <v>0.62609101227211905</v>
      </c>
      <c r="M997" s="14"/>
      <c r="N997" s="14">
        <v>0.63545327380202399</v>
      </c>
      <c r="O997" s="14">
        <v>0.59406561369424504</v>
      </c>
      <c r="P997" s="14">
        <v>0.59770379696871201</v>
      </c>
      <c r="Q997" s="14">
        <v>0.59731188936240198</v>
      </c>
      <c r="R997" s="14"/>
      <c r="S997" s="14">
        <v>0.59544476937072699</v>
      </c>
      <c r="T997" s="14">
        <v>0.62038516651285802</v>
      </c>
      <c r="U997" s="14">
        <v>0.62380519713378602</v>
      </c>
      <c r="V997" s="14">
        <v>0.55704577913220099</v>
      </c>
      <c r="W997" s="14">
        <v>0.55522885984083303</v>
      </c>
      <c r="X997" s="14">
        <v>0.61107616473719095</v>
      </c>
      <c r="Y997" s="14">
        <v>0.55602761509570997</v>
      </c>
      <c r="Z997" s="14">
        <v>0.67779328720705401</v>
      </c>
      <c r="AA997" s="14">
        <v>0.64272268115008502</v>
      </c>
      <c r="AB997" s="14">
        <v>0.67549004602183604</v>
      </c>
      <c r="AC997" s="14">
        <v>0.66946735512616296</v>
      </c>
      <c r="AD997" s="14">
        <v>0.42334504845009202</v>
      </c>
      <c r="AE997" s="14"/>
      <c r="AF997" s="14">
        <v>0.62062451119842299</v>
      </c>
      <c r="AG997" s="14">
        <v>0.66124861690085301</v>
      </c>
      <c r="AH997" s="14">
        <v>0.60857840567459898</v>
      </c>
      <c r="AI997" s="14">
        <v>0.58290283671004395</v>
      </c>
      <c r="AJ997" s="14">
        <v>0.56186677013810304</v>
      </c>
      <c r="AK997" s="14"/>
      <c r="AL997" s="14">
        <v>0.61050304136949396</v>
      </c>
      <c r="AM997" s="14">
        <v>0.65201724696303798</v>
      </c>
      <c r="AN997" s="14">
        <v>0.47965247067713701</v>
      </c>
      <c r="AO997" s="14"/>
      <c r="AP997" s="14">
        <v>0.56742669351337105</v>
      </c>
      <c r="AQ997" s="14">
        <v>0.63883083067312096</v>
      </c>
      <c r="AR997" s="14"/>
      <c r="AS997" s="14">
        <v>0.60530484138277796</v>
      </c>
      <c r="AT997" s="14">
        <v>0.61276372316120897</v>
      </c>
      <c r="AU997" s="14"/>
      <c r="AV997" s="14">
        <v>0.65595243895764499</v>
      </c>
      <c r="AW997" s="14">
        <v>0.59636355442299605</v>
      </c>
      <c r="AX997" s="14"/>
      <c r="AY997" s="14">
        <v>0.618199203848812</v>
      </c>
      <c r="AZ997" s="14">
        <v>0.62456915515697498</v>
      </c>
      <c r="BA997" s="14"/>
      <c r="BB997" s="14">
        <v>0.61793933933694101</v>
      </c>
      <c r="BC997" s="14">
        <v>0.65736104199416401</v>
      </c>
    </row>
    <row r="998" spans="2:55" x14ac:dyDescent="0.35">
      <c r="B998" t="s">
        <v>412</v>
      </c>
      <c r="C998" s="14">
        <v>0.210304938552897</v>
      </c>
      <c r="D998" s="14">
        <v>0.219321392110531</v>
      </c>
      <c r="E998" s="14">
        <v>0.20113291382769499</v>
      </c>
      <c r="F998" s="14"/>
      <c r="G998" s="14">
        <v>0.213062505849998</v>
      </c>
      <c r="H998" s="14">
        <v>0.23760371578294101</v>
      </c>
      <c r="I998" s="14">
        <v>0.19294053303564199</v>
      </c>
      <c r="J998" s="14">
        <v>0.16797971870727901</v>
      </c>
      <c r="K998" s="14">
        <v>0.249855872873744</v>
      </c>
      <c r="L998" s="14">
        <v>0.208156128658877</v>
      </c>
      <c r="M998" s="14"/>
      <c r="N998" s="14">
        <v>0.237452517028686</v>
      </c>
      <c r="O998" s="14">
        <v>0.20054999793026801</v>
      </c>
      <c r="P998" s="14">
        <v>0.214846821469213</v>
      </c>
      <c r="Q998" s="14">
        <v>0.188822644991231</v>
      </c>
      <c r="R998" s="14"/>
      <c r="S998" s="14">
        <v>0.25478029491444398</v>
      </c>
      <c r="T998" s="14">
        <v>0.156531000656671</v>
      </c>
      <c r="U998" s="14">
        <v>0.18931139674161701</v>
      </c>
      <c r="V998" s="14">
        <v>0.21664600691899699</v>
      </c>
      <c r="W998" s="14">
        <v>0.29140860256561202</v>
      </c>
      <c r="X998" s="14">
        <v>0.19092417852549201</v>
      </c>
      <c r="Y998" s="14">
        <v>0.210437979420661</v>
      </c>
      <c r="Z998" s="14">
        <v>0.17960807737798801</v>
      </c>
      <c r="AA998" s="14">
        <v>0.19082831428121599</v>
      </c>
      <c r="AB998" s="14">
        <v>0.15229688719517401</v>
      </c>
      <c r="AC998" s="14">
        <v>0.20977909688230401</v>
      </c>
      <c r="AD998" s="14">
        <v>0.42658813344374902</v>
      </c>
      <c r="AE998" s="14"/>
      <c r="AF998" s="14">
        <v>0.21666111902083501</v>
      </c>
      <c r="AG998" s="14">
        <v>0.19783704077018299</v>
      </c>
      <c r="AH998" s="14">
        <v>0.20377237114707999</v>
      </c>
      <c r="AI998" s="14">
        <v>0.22791055249608799</v>
      </c>
      <c r="AJ998" s="14">
        <v>0.19577138104941599</v>
      </c>
      <c r="AK998" s="14"/>
      <c r="AL998" s="14">
        <v>0.20501780053458599</v>
      </c>
      <c r="AM998" s="14">
        <v>0.27463499565059701</v>
      </c>
      <c r="AN998" s="14">
        <v>0.172429031957784</v>
      </c>
      <c r="AO998" s="14"/>
      <c r="AP998" s="14">
        <v>0.199782540798674</v>
      </c>
      <c r="AQ998" s="14">
        <v>0.222585920125522</v>
      </c>
      <c r="AR998" s="14"/>
      <c r="AS998" s="14">
        <v>0.20411807819609501</v>
      </c>
      <c r="AT998" s="14">
        <v>0.219654306565538</v>
      </c>
      <c r="AU998" s="14"/>
      <c r="AV998" s="14">
        <v>0.19378111208257701</v>
      </c>
      <c r="AW998" s="14">
        <v>0.21510889349808299</v>
      </c>
      <c r="AX998" s="14"/>
      <c r="AY998" s="14">
        <v>0.20599769864246201</v>
      </c>
      <c r="AZ998" s="14">
        <v>0.237836175670121</v>
      </c>
      <c r="BA998" s="14"/>
      <c r="BB998" s="14">
        <v>0.21172524066029499</v>
      </c>
      <c r="BC998" s="14">
        <v>0.172258519671282</v>
      </c>
    </row>
    <row r="999" spans="2:55" x14ac:dyDescent="0.35">
      <c r="B999" t="s">
        <v>205</v>
      </c>
      <c r="C999" s="14">
        <v>0.18254158652233199</v>
      </c>
      <c r="D999" s="14">
        <v>0.16598908703906201</v>
      </c>
      <c r="E999" s="14">
        <v>0.19822470248443499</v>
      </c>
      <c r="F999" s="14"/>
      <c r="G999" s="14">
        <v>0.21047913101447099</v>
      </c>
      <c r="H999" s="14">
        <v>0.124887739979548</v>
      </c>
      <c r="I999" s="14">
        <v>0.21487938737284301</v>
      </c>
      <c r="J999" s="14">
        <v>0.18493913355254499</v>
      </c>
      <c r="K999" s="14">
        <v>0.20823502477734601</v>
      </c>
      <c r="L999" s="14">
        <v>0.165752859069003</v>
      </c>
      <c r="M999" s="14"/>
      <c r="N999" s="14">
        <v>0.12709420916929001</v>
      </c>
      <c r="O999" s="14">
        <v>0.205384388375487</v>
      </c>
      <c r="P999" s="14">
        <v>0.187449381562075</v>
      </c>
      <c r="Q999" s="14">
        <v>0.21386546564636699</v>
      </c>
      <c r="R999" s="14"/>
      <c r="S999" s="14">
        <v>0.149774935714829</v>
      </c>
      <c r="T999" s="14">
        <v>0.22308383283047101</v>
      </c>
      <c r="U999" s="14">
        <v>0.186883406124597</v>
      </c>
      <c r="V999" s="14">
        <v>0.22630821394880199</v>
      </c>
      <c r="W999" s="14">
        <v>0.153362537593555</v>
      </c>
      <c r="X999" s="14">
        <v>0.19799965673731701</v>
      </c>
      <c r="Y999" s="14">
        <v>0.233534405483629</v>
      </c>
      <c r="Z999" s="14">
        <v>0.14259863541495801</v>
      </c>
      <c r="AA999" s="14">
        <v>0.16644900456869899</v>
      </c>
      <c r="AB999" s="14">
        <v>0.17221306678299</v>
      </c>
      <c r="AC999" s="14">
        <v>0.120753547991533</v>
      </c>
      <c r="AD999" s="14">
        <v>0.15006681810615899</v>
      </c>
      <c r="AE999" s="14"/>
      <c r="AF999" s="14">
        <v>0.162714369780742</v>
      </c>
      <c r="AG999" s="14">
        <v>0.14091434232896399</v>
      </c>
      <c r="AH999" s="14">
        <v>0.187649223178321</v>
      </c>
      <c r="AI999" s="14">
        <v>0.189186610793868</v>
      </c>
      <c r="AJ999" s="14">
        <v>0.24236184881248099</v>
      </c>
      <c r="AK999" s="14"/>
      <c r="AL999" s="14">
        <v>0.18447915809592</v>
      </c>
      <c r="AM999" s="14">
        <v>7.33477573863658E-2</v>
      </c>
      <c r="AN999" s="14">
        <v>0.34791849736507902</v>
      </c>
      <c r="AO999" s="14"/>
      <c r="AP999" s="14">
        <v>0.23279076568795501</v>
      </c>
      <c r="AQ999" s="14">
        <v>0.13858324920135801</v>
      </c>
      <c r="AR999" s="14"/>
      <c r="AS999" s="14">
        <v>0.190577080421127</v>
      </c>
      <c r="AT999" s="14">
        <v>0.167581970273253</v>
      </c>
      <c r="AU999" s="14"/>
      <c r="AV999" s="14">
        <v>0.150266448959779</v>
      </c>
      <c r="AW999" s="14">
        <v>0.18852755207892</v>
      </c>
      <c r="AX999" s="14"/>
      <c r="AY999" s="14">
        <v>0.175803097508726</v>
      </c>
      <c r="AZ999" s="14">
        <v>0.137594669172904</v>
      </c>
      <c r="BA999" s="14"/>
      <c r="BB999" s="14">
        <v>0.170335420002764</v>
      </c>
      <c r="BC999" s="14">
        <v>0.17038043833455299</v>
      </c>
    </row>
    <row r="1000" spans="2:55" x14ac:dyDescent="0.35">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c r="AD1000" s="14"/>
      <c r="AE1000" s="14"/>
      <c r="AF1000" s="14"/>
      <c r="AG1000" s="14"/>
      <c r="AH1000" s="14"/>
      <c r="AI1000" s="14"/>
      <c r="AJ1000" s="14"/>
      <c r="AK1000" s="14"/>
      <c r="AL1000" s="14"/>
      <c r="AM1000" s="14"/>
      <c r="AN1000" s="14"/>
      <c r="AO1000" s="14"/>
      <c r="AP1000" s="14"/>
      <c r="AQ1000" s="14"/>
      <c r="AR1000" s="14"/>
      <c r="AS1000" s="14"/>
      <c r="AT1000" s="14"/>
      <c r="AU1000" s="14"/>
      <c r="AV1000" s="14"/>
      <c r="AW1000" s="14"/>
      <c r="AX1000" s="14"/>
      <c r="AY1000" s="14"/>
      <c r="AZ1000" s="14"/>
      <c r="BA1000" s="14"/>
      <c r="BB1000" s="14"/>
      <c r="BC1000" s="14"/>
    </row>
    <row r="1001" spans="2:55" x14ac:dyDescent="0.35">
      <c r="B1001" s="6" t="s">
        <v>427</v>
      </c>
      <c r="C1001" s="14"/>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c r="AD1001" s="14"/>
      <c r="AE1001" s="14"/>
      <c r="AF1001" s="14"/>
      <c r="AG1001" s="14"/>
      <c r="AH1001" s="14"/>
      <c r="AI1001" s="14"/>
      <c r="AJ1001" s="14"/>
      <c r="AK1001" s="14"/>
      <c r="AL1001" s="14"/>
      <c r="AM1001" s="14"/>
      <c r="AN1001" s="14"/>
      <c r="AO1001" s="14"/>
      <c r="AP1001" s="14"/>
      <c r="AQ1001" s="14"/>
      <c r="AR1001" s="14"/>
      <c r="AS1001" s="14"/>
      <c r="AT1001" s="14"/>
      <c r="AU1001" s="14"/>
      <c r="AV1001" s="14"/>
      <c r="AW1001" s="14"/>
      <c r="AX1001" s="14"/>
      <c r="AY1001" s="14"/>
      <c r="AZ1001" s="14"/>
      <c r="BA1001" s="14"/>
      <c r="BB1001" s="14"/>
      <c r="BC1001" s="14"/>
    </row>
    <row r="1002" spans="2:55" x14ac:dyDescent="0.35">
      <c r="B1002" s="21" t="s">
        <v>82</v>
      </c>
      <c r="C1002" s="14"/>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c r="AC1002" s="14"/>
      <c r="AD1002" s="14"/>
      <c r="AE1002" s="14"/>
      <c r="AF1002" s="14"/>
      <c r="AG1002" s="14"/>
      <c r="AH1002" s="14"/>
      <c r="AI1002" s="14"/>
      <c r="AJ1002" s="14"/>
      <c r="AK1002" s="14"/>
      <c r="AL1002" s="14"/>
      <c r="AM1002" s="14"/>
      <c r="AN1002" s="14"/>
      <c r="AO1002" s="14"/>
      <c r="AP1002" s="14"/>
      <c r="AQ1002" s="14"/>
      <c r="AR1002" s="14"/>
      <c r="AS1002" s="14"/>
      <c r="AT1002" s="14"/>
      <c r="AU1002" s="14"/>
      <c r="AV1002" s="14"/>
      <c r="AW1002" s="14"/>
      <c r="AX1002" s="14"/>
      <c r="AY1002" s="14"/>
      <c r="AZ1002" s="14"/>
      <c r="BA1002" s="14"/>
      <c r="BB1002" s="14"/>
      <c r="BC1002" s="14"/>
    </row>
    <row r="1003" spans="2:55" x14ac:dyDescent="0.35">
      <c r="B1003" t="s">
        <v>411</v>
      </c>
      <c r="C1003" s="14">
        <v>0.549596733136264</v>
      </c>
      <c r="D1003" s="14">
        <v>0.55619022525107997</v>
      </c>
      <c r="E1003" s="14">
        <v>0.54281943109875397</v>
      </c>
      <c r="F1003" s="14"/>
      <c r="G1003" s="14">
        <v>0.492587587635271</v>
      </c>
      <c r="H1003" s="14">
        <v>0.54391749040942405</v>
      </c>
      <c r="I1003" s="14">
        <v>0.53214427100383399</v>
      </c>
      <c r="J1003" s="14">
        <v>0.53478228961437102</v>
      </c>
      <c r="K1003" s="14">
        <v>0.54627698907969102</v>
      </c>
      <c r="L1003" s="14">
        <v>0.62045467991849801</v>
      </c>
      <c r="M1003" s="14"/>
      <c r="N1003" s="14">
        <v>0.58174262625612905</v>
      </c>
      <c r="O1003" s="14">
        <v>0.55084634929009402</v>
      </c>
      <c r="P1003" s="14">
        <v>0.51904353630061695</v>
      </c>
      <c r="Q1003" s="14">
        <v>0.53878218242850595</v>
      </c>
      <c r="R1003" s="14"/>
      <c r="S1003" s="14">
        <v>0.52698373316466596</v>
      </c>
      <c r="T1003" s="14">
        <v>0.67246885767591202</v>
      </c>
      <c r="U1003" s="14">
        <v>0.55042470702643898</v>
      </c>
      <c r="V1003" s="14">
        <v>0.56112725887331905</v>
      </c>
      <c r="W1003" s="14">
        <v>0.55344442399959004</v>
      </c>
      <c r="X1003" s="14">
        <v>0.55793119707777605</v>
      </c>
      <c r="Y1003" s="14">
        <v>0.46962021992684699</v>
      </c>
      <c r="Z1003" s="14">
        <v>0.57889877063494899</v>
      </c>
      <c r="AA1003" s="14">
        <v>0.54493296396982305</v>
      </c>
      <c r="AB1003" s="14">
        <v>0.51297163698578396</v>
      </c>
      <c r="AC1003" s="14">
        <v>0.51704739944604805</v>
      </c>
      <c r="AD1003" s="14">
        <v>0.40816935093689599</v>
      </c>
      <c r="AE1003" s="14"/>
      <c r="AF1003" s="14">
        <v>0.58393322454130203</v>
      </c>
      <c r="AG1003" s="14">
        <v>0.58502400822217304</v>
      </c>
      <c r="AH1003" s="14">
        <v>0.57708992795687997</v>
      </c>
      <c r="AI1003" s="14">
        <v>0.52778015829435998</v>
      </c>
      <c r="AJ1003" s="14">
        <v>0.55425753161753799</v>
      </c>
      <c r="AK1003" s="14"/>
      <c r="AL1003" s="14">
        <v>0.55853968112744701</v>
      </c>
      <c r="AM1003" s="14">
        <v>0.58643889067534105</v>
      </c>
      <c r="AN1003" s="14">
        <v>0.35593850314664999</v>
      </c>
      <c r="AO1003" s="14"/>
      <c r="AP1003" s="14">
        <v>0.535811246773783</v>
      </c>
      <c r="AQ1003" s="14">
        <v>0.56286602049554302</v>
      </c>
      <c r="AR1003" s="14"/>
      <c r="AS1003" s="14">
        <v>0.55044400112978797</v>
      </c>
      <c r="AT1003" s="14">
        <v>0.55084684944975704</v>
      </c>
      <c r="AU1003" s="14"/>
      <c r="AV1003" s="14">
        <v>0.55484833184362603</v>
      </c>
      <c r="AW1003" s="14">
        <v>0.54903364054197101</v>
      </c>
      <c r="AX1003" s="14"/>
      <c r="AY1003" s="14">
        <v>0.56579163276138</v>
      </c>
      <c r="AZ1003" s="14">
        <v>0.56220579350543398</v>
      </c>
      <c r="BA1003" s="14"/>
      <c r="BB1003" s="14">
        <v>0.56469665323588303</v>
      </c>
      <c r="BC1003" s="14">
        <v>0.55149613273452303</v>
      </c>
    </row>
    <row r="1004" spans="2:55" x14ac:dyDescent="0.35">
      <c r="B1004" t="s">
        <v>412</v>
      </c>
      <c r="C1004" s="14">
        <v>0.21800835989246201</v>
      </c>
      <c r="D1004" s="14">
        <v>0.237608360589289</v>
      </c>
      <c r="E1004" s="14">
        <v>0.19951111434511201</v>
      </c>
      <c r="F1004" s="14"/>
      <c r="G1004" s="14">
        <v>0.26737902181393902</v>
      </c>
      <c r="H1004" s="14">
        <v>0.25913436833528503</v>
      </c>
      <c r="I1004" s="14">
        <v>0.20284754757144799</v>
      </c>
      <c r="J1004" s="14">
        <v>0.18588533508180999</v>
      </c>
      <c r="K1004" s="14">
        <v>0.205230194450431</v>
      </c>
      <c r="L1004" s="14">
        <v>0.19870155122472</v>
      </c>
      <c r="M1004" s="14"/>
      <c r="N1004" s="14">
        <v>0.239213036738056</v>
      </c>
      <c r="O1004" s="14">
        <v>0.20828089681928599</v>
      </c>
      <c r="P1004" s="14">
        <v>0.24298194541336399</v>
      </c>
      <c r="Q1004" s="14">
        <v>0.18502035253549301</v>
      </c>
      <c r="R1004" s="14"/>
      <c r="S1004" s="14">
        <v>0.235579306488617</v>
      </c>
      <c r="T1004" s="14">
        <v>0.13490760855293199</v>
      </c>
      <c r="U1004" s="14">
        <v>0.195793657653312</v>
      </c>
      <c r="V1004" s="14">
        <v>0.21283035714027501</v>
      </c>
      <c r="W1004" s="14">
        <v>0.26669248669617202</v>
      </c>
      <c r="X1004" s="14">
        <v>0.19227250524224501</v>
      </c>
      <c r="Y1004" s="14">
        <v>0.20979906048071301</v>
      </c>
      <c r="Z1004" s="14">
        <v>0.17708221572737701</v>
      </c>
      <c r="AA1004" s="14">
        <v>0.234837371796418</v>
      </c>
      <c r="AB1004" s="14">
        <v>0.23667934071284999</v>
      </c>
      <c r="AC1004" s="14">
        <v>0.30542477666863699</v>
      </c>
      <c r="AD1004" s="14">
        <v>0.346114385353403</v>
      </c>
      <c r="AE1004" s="14"/>
      <c r="AF1004" s="14">
        <v>0.238148994796411</v>
      </c>
      <c r="AG1004" s="14">
        <v>0.213150778578023</v>
      </c>
      <c r="AH1004" s="14">
        <v>0.22245098638197999</v>
      </c>
      <c r="AI1004" s="14">
        <v>0.23435373902860501</v>
      </c>
      <c r="AJ1004" s="14">
        <v>0.21537102406258299</v>
      </c>
      <c r="AK1004" s="14"/>
      <c r="AL1004" s="14">
        <v>0.20578583952721199</v>
      </c>
      <c r="AM1004" s="14">
        <v>0.30494579696341201</v>
      </c>
      <c r="AN1004" s="14">
        <v>0.23975950855745901</v>
      </c>
      <c r="AO1004" s="14"/>
      <c r="AP1004" s="14">
        <v>0.20402361441143799</v>
      </c>
      <c r="AQ1004" s="14">
        <v>0.23108547076991601</v>
      </c>
      <c r="AR1004" s="14"/>
      <c r="AS1004" s="14">
        <v>0.22505313878448099</v>
      </c>
      <c r="AT1004" s="14">
        <v>0.212794939757421</v>
      </c>
      <c r="AU1004" s="14"/>
      <c r="AV1004" s="14">
        <v>0.26052281130587202</v>
      </c>
      <c r="AW1004" s="14">
        <v>0.20722467897482599</v>
      </c>
      <c r="AX1004" s="14"/>
      <c r="AY1004" s="14">
        <v>0.21669241115156801</v>
      </c>
      <c r="AZ1004" s="14">
        <v>0.19660541201239701</v>
      </c>
      <c r="BA1004" s="14"/>
      <c r="BB1004" s="14">
        <v>0.22496283649832599</v>
      </c>
      <c r="BC1004" s="14">
        <v>0.188598722244153</v>
      </c>
    </row>
    <row r="1005" spans="2:55" x14ac:dyDescent="0.35">
      <c r="B1005" t="s">
        <v>205</v>
      </c>
      <c r="C1005" s="14">
        <v>0.23239490697127399</v>
      </c>
      <c r="D1005" s="14">
        <v>0.206201414159631</v>
      </c>
      <c r="E1005" s="14">
        <v>0.25766945455613399</v>
      </c>
      <c r="F1005" s="14"/>
      <c r="G1005" s="14">
        <v>0.24003339055079001</v>
      </c>
      <c r="H1005" s="14">
        <v>0.196948141255291</v>
      </c>
      <c r="I1005" s="14">
        <v>0.26500818142471799</v>
      </c>
      <c r="J1005" s="14">
        <v>0.27933237530381899</v>
      </c>
      <c r="K1005" s="14">
        <v>0.248492816469878</v>
      </c>
      <c r="L1005" s="14">
        <v>0.180843768856781</v>
      </c>
      <c r="M1005" s="14"/>
      <c r="N1005" s="14">
        <v>0.17904433700581501</v>
      </c>
      <c r="O1005" s="14">
        <v>0.24087275389061999</v>
      </c>
      <c r="P1005" s="14">
        <v>0.23797451828601901</v>
      </c>
      <c r="Q1005" s="14">
        <v>0.27619746503600101</v>
      </c>
      <c r="R1005" s="14"/>
      <c r="S1005" s="14">
        <v>0.23743696034671699</v>
      </c>
      <c r="T1005" s="14">
        <v>0.19262353377115601</v>
      </c>
      <c r="U1005" s="14">
        <v>0.253781635320248</v>
      </c>
      <c r="V1005" s="14">
        <v>0.226042383986406</v>
      </c>
      <c r="W1005" s="14">
        <v>0.179863089304238</v>
      </c>
      <c r="X1005" s="14">
        <v>0.24979629767997999</v>
      </c>
      <c r="Y1005" s="14">
        <v>0.320580719592441</v>
      </c>
      <c r="Z1005" s="14">
        <v>0.244019013637674</v>
      </c>
      <c r="AA1005" s="14">
        <v>0.220229664233758</v>
      </c>
      <c r="AB1005" s="14">
        <v>0.25034902230136702</v>
      </c>
      <c r="AC1005" s="14">
        <v>0.17752782388531599</v>
      </c>
      <c r="AD1005" s="14">
        <v>0.24571626370970101</v>
      </c>
      <c r="AE1005" s="14"/>
      <c r="AF1005" s="14">
        <v>0.177917780662287</v>
      </c>
      <c r="AG1005" s="14">
        <v>0.20182521319980501</v>
      </c>
      <c r="AH1005" s="14">
        <v>0.20045908566114101</v>
      </c>
      <c r="AI1005" s="14">
        <v>0.23786610267703501</v>
      </c>
      <c r="AJ1005" s="14">
        <v>0.23037144431987799</v>
      </c>
      <c r="AK1005" s="14"/>
      <c r="AL1005" s="14">
        <v>0.235674479345341</v>
      </c>
      <c r="AM1005" s="14">
        <v>0.108615312361247</v>
      </c>
      <c r="AN1005" s="14">
        <v>0.40430198829589198</v>
      </c>
      <c r="AO1005" s="14"/>
      <c r="AP1005" s="14">
        <v>0.26016513881477799</v>
      </c>
      <c r="AQ1005" s="14">
        <v>0.206048508734542</v>
      </c>
      <c r="AR1005" s="14"/>
      <c r="AS1005" s="14">
        <v>0.224502860085732</v>
      </c>
      <c r="AT1005" s="14">
        <v>0.23635821079282199</v>
      </c>
      <c r="AU1005" s="14"/>
      <c r="AV1005" s="14">
        <v>0.18462885685050201</v>
      </c>
      <c r="AW1005" s="14">
        <v>0.24374168048320299</v>
      </c>
      <c r="AX1005" s="14"/>
      <c r="AY1005" s="14">
        <v>0.21751595608705099</v>
      </c>
      <c r="AZ1005" s="14">
        <v>0.24118879448216901</v>
      </c>
      <c r="BA1005" s="14"/>
      <c r="BB1005" s="14">
        <v>0.21034051026579101</v>
      </c>
      <c r="BC1005" s="14">
        <v>0.259905145021325</v>
      </c>
    </row>
    <row r="1006" spans="2:55" x14ac:dyDescent="0.35">
      <c r="C1006" s="14"/>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c r="AB1006" s="14"/>
      <c r="AC1006" s="14"/>
      <c r="AD1006" s="14"/>
      <c r="AE1006" s="14"/>
      <c r="AF1006" s="14"/>
      <c r="AG1006" s="14"/>
      <c r="AH1006" s="14"/>
      <c r="AI1006" s="14"/>
      <c r="AJ1006" s="14"/>
      <c r="AK1006" s="14"/>
      <c r="AL1006" s="14"/>
      <c r="AM1006" s="14"/>
      <c r="AN1006" s="14"/>
      <c r="AO1006" s="14"/>
      <c r="AP1006" s="14"/>
      <c r="AQ1006" s="14"/>
      <c r="AR1006" s="14"/>
      <c r="AS1006" s="14"/>
      <c r="AT1006" s="14"/>
      <c r="AU1006" s="14"/>
      <c r="AV1006" s="14"/>
      <c r="AW1006" s="14"/>
      <c r="AX1006" s="14"/>
      <c r="AY1006" s="14"/>
      <c r="AZ1006" s="14"/>
      <c r="BA1006" s="14"/>
      <c r="BB1006" s="14"/>
      <c r="BC1006" s="14"/>
    </row>
    <row r="1007" spans="2:55" x14ac:dyDescent="0.35">
      <c r="B1007" s="6" t="s">
        <v>434</v>
      </c>
      <c r="C1007" s="14"/>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c r="AD1007" s="14"/>
      <c r="AE1007" s="14"/>
      <c r="AF1007" s="14"/>
      <c r="AG1007" s="14"/>
      <c r="AH1007" s="14"/>
      <c r="AI1007" s="14"/>
      <c r="AJ1007" s="14"/>
      <c r="AK1007" s="14"/>
      <c r="AL1007" s="14"/>
      <c r="AM1007" s="14"/>
      <c r="AN1007" s="14"/>
      <c r="AO1007" s="14"/>
      <c r="AP1007" s="14"/>
      <c r="AQ1007" s="14"/>
      <c r="AR1007" s="14"/>
      <c r="AS1007" s="14"/>
      <c r="AT1007" s="14"/>
      <c r="AU1007" s="14"/>
      <c r="AV1007" s="14"/>
      <c r="AW1007" s="14"/>
      <c r="AX1007" s="14"/>
      <c r="AY1007" s="14"/>
      <c r="AZ1007" s="14"/>
      <c r="BA1007" s="14"/>
      <c r="BB1007" s="14"/>
      <c r="BC1007" s="14"/>
    </row>
    <row r="1008" spans="2:55" x14ac:dyDescent="0.35">
      <c r="B1008" s="21" t="s">
        <v>82</v>
      </c>
      <c r="C1008" s="14"/>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c r="AA1008" s="14"/>
      <c r="AB1008" s="14"/>
      <c r="AC1008" s="14"/>
      <c r="AD1008" s="14"/>
      <c r="AE1008" s="14"/>
      <c r="AF1008" s="14"/>
      <c r="AG1008" s="14"/>
      <c r="AH1008" s="14"/>
      <c r="AI1008" s="14"/>
      <c r="AJ1008" s="14"/>
      <c r="AK1008" s="14"/>
      <c r="AL1008" s="14"/>
      <c r="AM1008" s="14"/>
      <c r="AN1008" s="14"/>
      <c r="AO1008" s="14"/>
      <c r="AP1008" s="14"/>
      <c r="AQ1008" s="14"/>
      <c r="AR1008" s="14"/>
      <c r="AS1008" s="14"/>
      <c r="AT1008" s="14"/>
      <c r="AU1008" s="14"/>
      <c r="AV1008" s="14"/>
      <c r="AW1008" s="14"/>
      <c r="AX1008" s="14"/>
      <c r="AY1008" s="14"/>
      <c r="AZ1008" s="14"/>
      <c r="BA1008" s="14"/>
      <c r="BB1008" s="14"/>
      <c r="BC1008" s="14"/>
    </row>
    <row r="1009" spans="2:55" x14ac:dyDescent="0.35">
      <c r="B1009" t="s">
        <v>428</v>
      </c>
      <c r="C1009" s="14">
        <v>0.205086252521301</v>
      </c>
      <c r="D1009" s="14">
        <v>0.22793966428749901</v>
      </c>
      <c r="E1009" s="14">
        <v>0.182356915099192</v>
      </c>
      <c r="F1009" s="14"/>
      <c r="G1009" s="14">
        <v>0.102065248292026</v>
      </c>
      <c r="H1009" s="14">
        <v>0.14639048254581</v>
      </c>
      <c r="I1009" s="14">
        <v>0.16082562760901101</v>
      </c>
      <c r="J1009" s="14">
        <v>0.192013766660347</v>
      </c>
      <c r="K1009" s="14">
        <v>0.27184031339639197</v>
      </c>
      <c r="L1009" s="14">
        <v>0.32317657843425202</v>
      </c>
      <c r="M1009" s="14"/>
      <c r="N1009" s="14">
        <v>0.20340313078272701</v>
      </c>
      <c r="O1009" s="14">
        <v>0.22868782548025199</v>
      </c>
      <c r="P1009" s="14">
        <v>0.17540011546201101</v>
      </c>
      <c r="Q1009" s="14">
        <v>0.20425920417710799</v>
      </c>
      <c r="R1009" s="14"/>
      <c r="S1009" s="14">
        <v>0.14977652799205099</v>
      </c>
      <c r="T1009" s="14">
        <v>0.26580080400287398</v>
      </c>
      <c r="U1009" s="14">
        <v>0.28925210510271299</v>
      </c>
      <c r="V1009" s="14">
        <v>0.21264540454931499</v>
      </c>
      <c r="W1009" s="14">
        <v>0.23272204856279199</v>
      </c>
      <c r="X1009" s="14">
        <v>0.19943184023051599</v>
      </c>
      <c r="Y1009" s="14">
        <v>0.19793602965569801</v>
      </c>
      <c r="Z1009" s="14">
        <v>0.131256211701055</v>
      </c>
      <c r="AA1009" s="14">
        <v>0.14351098619883701</v>
      </c>
      <c r="AB1009" s="14">
        <v>0.198614542058976</v>
      </c>
      <c r="AC1009" s="14">
        <v>0.23128665674313001</v>
      </c>
      <c r="AD1009" s="14">
        <v>0.22503210492226799</v>
      </c>
      <c r="AE1009" s="14"/>
      <c r="AF1009" s="14">
        <v>0.245773342213779</v>
      </c>
      <c r="AG1009" s="14">
        <v>0.156559155243363</v>
      </c>
      <c r="AH1009" s="14">
        <v>0.29756814201047599</v>
      </c>
      <c r="AI1009" s="14">
        <v>0.193339134834939</v>
      </c>
      <c r="AJ1009" s="14">
        <v>0.14499667982200801</v>
      </c>
      <c r="AK1009" s="14"/>
      <c r="AL1009" s="14">
        <v>0.21067364443093001</v>
      </c>
      <c r="AM1009" s="14">
        <v>6.3172051137741603E-2</v>
      </c>
      <c r="AN1009" s="14">
        <v>0.37592860121009503</v>
      </c>
      <c r="AO1009" s="14"/>
      <c r="AP1009" s="14">
        <v>0.242314484934681</v>
      </c>
      <c r="AQ1009" s="14">
        <v>0.17659920626189601</v>
      </c>
      <c r="AR1009" s="14"/>
      <c r="AS1009" s="14">
        <v>0.20984623959471799</v>
      </c>
      <c r="AT1009" s="14">
        <v>0.2045350867995</v>
      </c>
      <c r="AU1009" s="14"/>
      <c r="AV1009" s="14">
        <v>0.11907517526749101</v>
      </c>
      <c r="AW1009" s="14">
        <v>0.23934372396845</v>
      </c>
      <c r="AX1009" s="14"/>
      <c r="AY1009" s="14">
        <v>0.19746905961779401</v>
      </c>
      <c r="AZ1009" s="14">
        <v>0.24002148860207001</v>
      </c>
      <c r="BA1009" s="14"/>
      <c r="BB1009" s="14">
        <v>0.21211306665636101</v>
      </c>
      <c r="BC1009" s="14">
        <v>0.15292199147564001</v>
      </c>
    </row>
    <row r="1010" spans="2:55" x14ac:dyDescent="0.35">
      <c r="B1010" t="s">
        <v>429</v>
      </c>
      <c r="C1010" s="14">
        <v>0.33056205281112999</v>
      </c>
      <c r="D1010" s="14">
        <v>0.32763831248767999</v>
      </c>
      <c r="E1010" s="14">
        <v>0.333403234832781</v>
      </c>
      <c r="F1010" s="14"/>
      <c r="G1010" s="14">
        <v>0.33311324265183501</v>
      </c>
      <c r="H1010" s="14">
        <v>0.36693550501573902</v>
      </c>
      <c r="I1010" s="14">
        <v>0.361974235409184</v>
      </c>
      <c r="J1010" s="14">
        <v>0.36076065598005203</v>
      </c>
      <c r="K1010" s="14">
        <v>0.28373350545478598</v>
      </c>
      <c r="L1010" s="14">
        <v>0.28039684519443298</v>
      </c>
      <c r="M1010" s="14"/>
      <c r="N1010" s="14">
        <v>0.33371033162945901</v>
      </c>
      <c r="O1010" s="14">
        <v>0.35219340924700898</v>
      </c>
      <c r="P1010" s="14">
        <v>0.351764467448759</v>
      </c>
      <c r="Q1010" s="14">
        <v>0.288669540141339</v>
      </c>
      <c r="R1010" s="14"/>
      <c r="S1010" s="14">
        <v>0.31058229643583701</v>
      </c>
      <c r="T1010" s="14">
        <v>0.34048511763834199</v>
      </c>
      <c r="U1010" s="14">
        <v>0.30710789986308001</v>
      </c>
      <c r="V1010" s="14">
        <v>0.39953963275945797</v>
      </c>
      <c r="W1010" s="14">
        <v>0.28757278931209501</v>
      </c>
      <c r="X1010" s="14">
        <v>0.32585358198784797</v>
      </c>
      <c r="Y1010" s="14">
        <v>0.35145871221269298</v>
      </c>
      <c r="Z1010" s="14">
        <v>0.295663630831701</v>
      </c>
      <c r="AA1010" s="14">
        <v>0.38959800061727201</v>
      </c>
      <c r="AB1010" s="14">
        <v>0.26967060330093201</v>
      </c>
      <c r="AC1010" s="14">
        <v>0.32994887967637598</v>
      </c>
      <c r="AD1010" s="14">
        <v>0.30889941300990698</v>
      </c>
      <c r="AE1010" s="14"/>
      <c r="AF1010" s="14">
        <v>0.312628526384441</v>
      </c>
      <c r="AG1010" s="14">
        <v>0.35044020426375999</v>
      </c>
      <c r="AH1010" s="14">
        <v>0.33904137637848802</v>
      </c>
      <c r="AI1010" s="14">
        <v>0.35824060761631898</v>
      </c>
      <c r="AJ1010" s="14">
        <v>0.32577507968571301</v>
      </c>
      <c r="AK1010" s="14"/>
      <c r="AL1010" s="14">
        <v>0.33863393519046597</v>
      </c>
      <c r="AM1010" s="14">
        <v>0.33214133495298698</v>
      </c>
      <c r="AN1010" s="14">
        <v>0.21181217123955101</v>
      </c>
      <c r="AO1010" s="14"/>
      <c r="AP1010" s="14">
        <v>0.32571372595155301</v>
      </c>
      <c r="AQ1010" s="14">
        <v>0.33651683366079899</v>
      </c>
      <c r="AR1010" s="14"/>
      <c r="AS1010" s="14">
        <v>0.34027588704682099</v>
      </c>
      <c r="AT1010" s="14">
        <v>0.311886845060944</v>
      </c>
      <c r="AU1010" s="14"/>
      <c r="AV1010" s="14">
        <v>0.36357093375494198</v>
      </c>
      <c r="AW1010" s="14">
        <v>0.32069047623970098</v>
      </c>
      <c r="AX1010" s="14"/>
      <c r="AY1010" s="14">
        <v>0.33784158434174899</v>
      </c>
      <c r="AZ1010" s="14">
        <v>0.30166706564366502</v>
      </c>
      <c r="BA1010" s="14"/>
      <c r="BB1010" s="14">
        <v>0.33100547974831501</v>
      </c>
      <c r="BC1010" s="14">
        <v>0.37597614307760502</v>
      </c>
    </row>
    <row r="1011" spans="2:55" x14ac:dyDescent="0.35">
      <c r="B1011" t="s">
        <v>430</v>
      </c>
      <c r="C1011" s="14">
        <v>0.18315660018233501</v>
      </c>
      <c r="D1011" s="14">
        <v>0.19524797893599299</v>
      </c>
      <c r="E1011" s="14">
        <v>0.1709494771457</v>
      </c>
      <c r="F1011" s="14"/>
      <c r="G1011" s="14">
        <v>0.28318028558087699</v>
      </c>
      <c r="H1011" s="14">
        <v>0.30312572915939501</v>
      </c>
      <c r="I1011" s="14">
        <v>0.204484650605674</v>
      </c>
      <c r="J1011" s="14">
        <v>0.136080408124202</v>
      </c>
      <c r="K1011" s="14">
        <v>0.11140347553438799</v>
      </c>
      <c r="L1011" s="14">
        <v>8.7831387869417493E-2</v>
      </c>
      <c r="M1011" s="14"/>
      <c r="N1011" s="14">
        <v>0.232858174732264</v>
      </c>
      <c r="O1011" s="14">
        <v>0.15578168117003299</v>
      </c>
      <c r="P1011" s="14">
        <v>0.18094196340229499</v>
      </c>
      <c r="Q1011" s="14">
        <v>0.15923723412719401</v>
      </c>
      <c r="R1011" s="14"/>
      <c r="S1011" s="14">
        <v>0.26842622636442198</v>
      </c>
      <c r="T1011" s="14">
        <v>0.152001004676242</v>
      </c>
      <c r="U1011" s="14">
        <v>0.120718333240891</v>
      </c>
      <c r="V1011" s="14">
        <v>8.5340420129888406E-2</v>
      </c>
      <c r="W1011" s="14">
        <v>0.226637323456888</v>
      </c>
      <c r="X1011" s="14">
        <v>0.23782848078796301</v>
      </c>
      <c r="Y1011" s="14">
        <v>0.14923000664438499</v>
      </c>
      <c r="Z1011" s="14">
        <v>0.228488342415094</v>
      </c>
      <c r="AA1011" s="14">
        <v>0.19985380885085799</v>
      </c>
      <c r="AB1011" s="14">
        <v>0.18710488673232201</v>
      </c>
      <c r="AC1011" s="14">
        <v>0.119390831958661</v>
      </c>
      <c r="AD1011" s="14">
        <v>0.17772986120008999</v>
      </c>
      <c r="AE1011" s="14"/>
      <c r="AF1011" s="14">
        <v>0.17583448085033301</v>
      </c>
      <c r="AG1011" s="14">
        <v>0.233003159135554</v>
      </c>
      <c r="AH1011" s="14">
        <v>0.13822326832413701</v>
      </c>
      <c r="AI1011" s="14">
        <v>0.21183246370593001</v>
      </c>
      <c r="AJ1011" s="14">
        <v>0.193527441886681</v>
      </c>
      <c r="AK1011" s="14"/>
      <c r="AL1011" s="14">
        <v>0.16410274849408801</v>
      </c>
      <c r="AM1011" s="14">
        <v>0.380458726874912</v>
      </c>
      <c r="AN1011" s="14">
        <v>0.107759676741028</v>
      </c>
      <c r="AO1011" s="14"/>
      <c r="AP1011" s="14">
        <v>0.15713246183621801</v>
      </c>
      <c r="AQ1011" s="14">
        <v>0.205176557821341</v>
      </c>
      <c r="AR1011" s="14"/>
      <c r="AS1011" s="14">
        <v>0.19120154426848601</v>
      </c>
      <c r="AT1011" s="14">
        <v>0.172653362673582</v>
      </c>
      <c r="AU1011" s="14"/>
      <c r="AV1011" s="14">
        <v>0.29307716426772301</v>
      </c>
      <c r="AW1011" s="14">
        <v>0.144977207027638</v>
      </c>
      <c r="AX1011" s="14"/>
      <c r="AY1011" s="14">
        <v>0.19610914457529799</v>
      </c>
      <c r="AZ1011" s="14">
        <v>0.103437835286003</v>
      </c>
      <c r="BA1011" s="14"/>
      <c r="BB1011" s="14">
        <v>0.188229183621694</v>
      </c>
      <c r="BC1011" s="14">
        <v>0.15510891622277501</v>
      </c>
    </row>
    <row r="1012" spans="2:55" x14ac:dyDescent="0.35">
      <c r="B1012" t="s">
        <v>431</v>
      </c>
      <c r="C1012" s="14">
        <v>4.2835754334031799E-2</v>
      </c>
      <c r="D1012" s="14">
        <v>3.8648195370284501E-2</v>
      </c>
      <c r="E1012" s="14">
        <v>4.7050862902022997E-2</v>
      </c>
      <c r="F1012" s="14"/>
      <c r="G1012" s="14">
        <v>8.8998397735163506E-2</v>
      </c>
      <c r="H1012" s="14">
        <v>4.8712725929001902E-2</v>
      </c>
      <c r="I1012" s="14">
        <v>5.23500213637298E-2</v>
      </c>
      <c r="J1012" s="14">
        <v>3.5012871883247199E-2</v>
      </c>
      <c r="K1012" s="14">
        <v>3.32612519913476E-2</v>
      </c>
      <c r="L1012" s="14">
        <v>1.25180763055489E-2</v>
      </c>
      <c r="M1012" s="14"/>
      <c r="N1012" s="14">
        <v>4.41052881903575E-2</v>
      </c>
      <c r="O1012" s="14">
        <v>3.86658393893759E-2</v>
      </c>
      <c r="P1012" s="14">
        <v>4.6090841430146301E-2</v>
      </c>
      <c r="Q1012" s="14">
        <v>4.32812874412358E-2</v>
      </c>
      <c r="R1012" s="14"/>
      <c r="S1012" s="14">
        <v>6.0630868865394899E-2</v>
      </c>
      <c r="T1012" s="14">
        <v>1.27555340654325E-2</v>
      </c>
      <c r="U1012" s="14">
        <v>4.1505644740832702E-2</v>
      </c>
      <c r="V1012" s="14">
        <v>5.4319442190617802E-2</v>
      </c>
      <c r="W1012" s="14">
        <v>4.7456265914191102E-2</v>
      </c>
      <c r="X1012" s="14">
        <v>5.3078464754470797E-2</v>
      </c>
      <c r="Y1012" s="14">
        <v>3.4381502419817099E-2</v>
      </c>
      <c r="Z1012" s="14">
        <v>5.4961058664799597E-2</v>
      </c>
      <c r="AA1012" s="14">
        <v>4.9645878528028299E-2</v>
      </c>
      <c r="AB1012" s="14">
        <v>2.5856453428424499E-2</v>
      </c>
      <c r="AC1012" s="14">
        <v>3.0468482688318199E-2</v>
      </c>
      <c r="AD1012" s="14">
        <v>7.0445302648019306E-2</v>
      </c>
      <c r="AE1012" s="14"/>
      <c r="AF1012" s="14">
        <v>3.9376783440873697E-2</v>
      </c>
      <c r="AG1012" s="14">
        <v>5.5993841131434297E-2</v>
      </c>
      <c r="AH1012" s="14">
        <v>2.2443022260742199E-2</v>
      </c>
      <c r="AI1012" s="14">
        <v>2.5806673739240799E-2</v>
      </c>
      <c r="AJ1012" s="14">
        <v>8.38049497538257E-2</v>
      </c>
      <c r="AK1012" s="14"/>
      <c r="AL1012" s="14">
        <v>3.6808979933433697E-2</v>
      </c>
      <c r="AM1012" s="14">
        <v>0.105481703606199</v>
      </c>
      <c r="AN1012" s="14">
        <v>1.8564897196466E-2</v>
      </c>
      <c r="AO1012" s="14"/>
      <c r="AP1012" s="14">
        <v>4.05629416337027E-2</v>
      </c>
      <c r="AQ1012" s="14">
        <v>4.3187109296118499E-2</v>
      </c>
      <c r="AR1012" s="14"/>
      <c r="AS1012" s="14">
        <v>3.3673915641231199E-2</v>
      </c>
      <c r="AT1012" s="14">
        <v>5.4902473654867702E-2</v>
      </c>
      <c r="AU1012" s="14"/>
      <c r="AV1012" s="14">
        <v>5.5964499598662502E-2</v>
      </c>
      <c r="AW1012" s="14">
        <v>3.6332394220195498E-2</v>
      </c>
      <c r="AX1012" s="14"/>
      <c r="AY1012" s="14">
        <v>4.63729028442059E-2</v>
      </c>
      <c r="AZ1012" s="14">
        <v>4.63341837414264E-2</v>
      </c>
      <c r="BA1012" s="14"/>
      <c r="BB1012" s="14">
        <v>4.2224024634297003E-2</v>
      </c>
      <c r="BC1012" s="14">
        <v>4.0088843928229097E-2</v>
      </c>
    </row>
    <row r="1013" spans="2:55" x14ac:dyDescent="0.35">
      <c r="B1013" t="s">
        <v>432</v>
      </c>
      <c r="C1013" s="14">
        <v>1.1209598494228E-2</v>
      </c>
      <c r="D1013" s="14">
        <v>1.41066372307169E-2</v>
      </c>
      <c r="E1013" s="14">
        <v>8.4137098041112204E-3</v>
      </c>
      <c r="F1013" s="14"/>
      <c r="G1013" s="14">
        <v>2.3728679939858E-2</v>
      </c>
      <c r="H1013" s="14">
        <v>1.9811241222252501E-2</v>
      </c>
      <c r="I1013" s="14">
        <v>1.54130797740026E-2</v>
      </c>
      <c r="J1013" s="14">
        <v>3.36037385023544E-3</v>
      </c>
      <c r="K1013" s="14">
        <v>0</v>
      </c>
      <c r="L1013" s="14">
        <v>6.3684230170807203E-3</v>
      </c>
      <c r="M1013" s="14"/>
      <c r="N1013" s="14">
        <v>1.97529674750422E-2</v>
      </c>
      <c r="O1013" s="14">
        <v>1.22085216718687E-2</v>
      </c>
      <c r="P1013" s="14">
        <v>0</v>
      </c>
      <c r="Q1013" s="14">
        <v>1.08875204622946E-2</v>
      </c>
      <c r="R1013" s="14"/>
      <c r="S1013" s="14">
        <v>2.5381523045546799E-2</v>
      </c>
      <c r="T1013" s="14">
        <v>4.67216596256526E-3</v>
      </c>
      <c r="U1013" s="14">
        <v>1.34664498022323E-2</v>
      </c>
      <c r="V1013" s="14">
        <v>2.2541974463288698E-2</v>
      </c>
      <c r="W1013" s="14">
        <v>1.1980841226840001E-2</v>
      </c>
      <c r="X1013" s="14">
        <v>4.89073186707381E-3</v>
      </c>
      <c r="Y1013" s="14">
        <v>0</v>
      </c>
      <c r="Z1013" s="14">
        <v>1.08391627033656E-2</v>
      </c>
      <c r="AA1013" s="14">
        <v>7.4251403683717899E-3</v>
      </c>
      <c r="AB1013" s="14">
        <v>5.3733863555900504E-3</v>
      </c>
      <c r="AC1013" s="14">
        <v>1.8660471654022501E-2</v>
      </c>
      <c r="AD1013" s="14">
        <v>0</v>
      </c>
      <c r="AE1013" s="14"/>
      <c r="AF1013" s="14">
        <v>8.6233372949827101E-3</v>
      </c>
      <c r="AG1013" s="14">
        <v>1.4826040268680601E-2</v>
      </c>
      <c r="AH1013" s="14">
        <v>9.5395021761975202E-3</v>
      </c>
      <c r="AI1013" s="14">
        <v>0</v>
      </c>
      <c r="AJ1013" s="14">
        <v>3.0031609721910799E-2</v>
      </c>
      <c r="AK1013" s="14"/>
      <c r="AL1013" s="14">
        <v>1.0203031486392801E-2</v>
      </c>
      <c r="AM1013" s="14">
        <v>2.1288347391865699E-2</v>
      </c>
      <c r="AN1013" s="14">
        <v>7.8356520045360298E-3</v>
      </c>
      <c r="AO1013" s="14"/>
      <c r="AP1013" s="14">
        <v>1.03594015400938E-2</v>
      </c>
      <c r="AQ1013" s="14">
        <v>1.2250577912731601E-2</v>
      </c>
      <c r="AR1013" s="14"/>
      <c r="AS1013" s="14">
        <v>1.3508542870489099E-2</v>
      </c>
      <c r="AT1013" s="14">
        <v>8.58061402131996E-3</v>
      </c>
      <c r="AU1013" s="14"/>
      <c r="AV1013" s="14">
        <v>1.7701452494580799E-2</v>
      </c>
      <c r="AW1013" s="14">
        <v>9.5091243902663096E-3</v>
      </c>
      <c r="AX1013" s="14"/>
      <c r="AY1013" s="14">
        <v>1.20796404876826E-2</v>
      </c>
      <c r="AZ1013" s="14">
        <v>1.2098906328481301E-2</v>
      </c>
      <c r="BA1013" s="14"/>
      <c r="BB1013" s="14">
        <v>1.24222385322295E-2</v>
      </c>
      <c r="BC1013" s="14">
        <v>1.8323828078184001E-2</v>
      </c>
    </row>
    <row r="1014" spans="2:55" x14ac:dyDescent="0.35">
      <c r="B1014" t="s">
        <v>433</v>
      </c>
      <c r="C1014" s="14">
        <v>8.4595223893933393E-3</v>
      </c>
      <c r="D1014" s="14">
        <v>8.9651336447294106E-3</v>
      </c>
      <c r="E1014" s="14">
        <v>7.9907040630403398E-3</v>
      </c>
      <c r="F1014" s="14"/>
      <c r="G1014" s="14">
        <v>2.0568285109812099E-2</v>
      </c>
      <c r="H1014" s="14">
        <v>5.15074932637569E-3</v>
      </c>
      <c r="I1014" s="14">
        <v>8.6143236454225506E-3</v>
      </c>
      <c r="J1014" s="14">
        <v>1.41940411569368E-2</v>
      </c>
      <c r="K1014" s="14">
        <v>6.0183203376299602E-3</v>
      </c>
      <c r="L1014" s="14">
        <v>0</v>
      </c>
      <c r="M1014" s="14"/>
      <c r="N1014" s="14">
        <v>5.3792588793479604E-3</v>
      </c>
      <c r="O1014" s="14">
        <v>6.9074892795184997E-3</v>
      </c>
      <c r="P1014" s="14">
        <v>1.04504214735213E-2</v>
      </c>
      <c r="Q1014" s="14">
        <v>1.1716295941664101E-2</v>
      </c>
      <c r="R1014" s="14"/>
      <c r="S1014" s="14">
        <v>1.4527051150797899E-2</v>
      </c>
      <c r="T1014" s="14">
        <v>7.8891308304147294E-3</v>
      </c>
      <c r="U1014" s="14">
        <v>1.39802659729719E-2</v>
      </c>
      <c r="V1014" s="14">
        <v>6.3775705841274798E-3</v>
      </c>
      <c r="W1014" s="14">
        <v>1.20264676901666E-2</v>
      </c>
      <c r="X1014" s="14">
        <v>1.39487168060261E-2</v>
      </c>
      <c r="Y1014" s="14">
        <v>7.6299186780578203E-3</v>
      </c>
      <c r="Z1014" s="14">
        <v>1.4261568294364899E-2</v>
      </c>
      <c r="AA1014" s="14">
        <v>3.93665146116435E-3</v>
      </c>
      <c r="AB1014" s="14">
        <v>0</v>
      </c>
      <c r="AC1014" s="14">
        <v>0</v>
      </c>
      <c r="AD1014" s="14">
        <v>0</v>
      </c>
      <c r="AE1014" s="14"/>
      <c r="AF1014" s="14">
        <v>3.7325914736004101E-3</v>
      </c>
      <c r="AG1014" s="14">
        <v>5.8099581533618697E-3</v>
      </c>
      <c r="AH1014" s="14">
        <v>0</v>
      </c>
      <c r="AI1014" s="14">
        <v>2.5364880816173701E-2</v>
      </c>
      <c r="AJ1014" s="14">
        <v>0</v>
      </c>
      <c r="AK1014" s="14"/>
      <c r="AL1014" s="14">
        <v>8.3613364722412101E-3</v>
      </c>
      <c r="AM1014" s="14">
        <v>1.4037589398488801E-2</v>
      </c>
      <c r="AN1014" s="14">
        <v>0</v>
      </c>
      <c r="AO1014" s="14"/>
      <c r="AP1014" s="14">
        <v>6.4767938926858799E-3</v>
      </c>
      <c r="AQ1014" s="14">
        <v>1.0356881768223299E-2</v>
      </c>
      <c r="AR1014" s="14"/>
      <c r="AS1014" s="14">
        <v>1.0332733199005999E-2</v>
      </c>
      <c r="AT1014" s="14">
        <v>6.2685774867817703E-3</v>
      </c>
      <c r="AU1014" s="14"/>
      <c r="AV1014" s="14">
        <v>8.0380012352719299E-3</v>
      </c>
      <c r="AW1014" s="14">
        <v>8.8917139044266194E-3</v>
      </c>
      <c r="AX1014" s="14"/>
      <c r="AY1014" s="14">
        <v>9.0658005326642293E-3</v>
      </c>
      <c r="AZ1014" s="14">
        <v>1.24566582015289E-2</v>
      </c>
      <c r="BA1014" s="14"/>
      <c r="BB1014" s="14">
        <v>7.3903093922533299E-3</v>
      </c>
      <c r="BC1014" s="14">
        <v>1.13670732658785E-2</v>
      </c>
    </row>
    <row r="1015" spans="2:55" x14ac:dyDescent="0.35">
      <c r="B1015" t="s">
        <v>205</v>
      </c>
      <c r="C1015" s="14">
        <v>0.218690219267581</v>
      </c>
      <c r="D1015" s="14">
        <v>0.18745407804309699</v>
      </c>
      <c r="E1015" s="14">
        <v>0.249835096153153</v>
      </c>
      <c r="F1015" s="14"/>
      <c r="G1015" s="14">
        <v>0.14834586069042899</v>
      </c>
      <c r="H1015" s="14">
        <v>0.109873566801427</v>
      </c>
      <c r="I1015" s="14">
        <v>0.19633806159297601</v>
      </c>
      <c r="J1015" s="14">
        <v>0.25857788234498003</v>
      </c>
      <c r="K1015" s="14">
        <v>0.29374313328545698</v>
      </c>
      <c r="L1015" s="14">
        <v>0.28970868917926801</v>
      </c>
      <c r="M1015" s="14"/>
      <c r="N1015" s="14">
        <v>0.16079084831080401</v>
      </c>
      <c r="O1015" s="14">
        <v>0.20555523376194301</v>
      </c>
      <c r="P1015" s="14">
        <v>0.235352190783267</v>
      </c>
      <c r="Q1015" s="14">
        <v>0.28194891770916503</v>
      </c>
      <c r="R1015" s="14"/>
      <c r="S1015" s="14">
        <v>0.17067550614595101</v>
      </c>
      <c r="T1015" s="14">
        <v>0.21639624282413</v>
      </c>
      <c r="U1015" s="14">
        <v>0.21396930127728001</v>
      </c>
      <c r="V1015" s="14">
        <v>0.21923555532330399</v>
      </c>
      <c r="W1015" s="14">
        <v>0.18160426383702699</v>
      </c>
      <c r="X1015" s="14">
        <v>0.16496818356610199</v>
      </c>
      <c r="Y1015" s="14">
        <v>0.25936383038934901</v>
      </c>
      <c r="Z1015" s="14">
        <v>0.26453002538961901</v>
      </c>
      <c r="AA1015" s="14">
        <v>0.206029533975469</v>
      </c>
      <c r="AB1015" s="14">
        <v>0.31338012812375499</v>
      </c>
      <c r="AC1015" s="14">
        <v>0.27024467727949097</v>
      </c>
      <c r="AD1015" s="14">
        <v>0.217893318219716</v>
      </c>
      <c r="AE1015" s="14"/>
      <c r="AF1015" s="14">
        <v>0.21403093834199</v>
      </c>
      <c r="AG1015" s="14">
        <v>0.18336764180384699</v>
      </c>
      <c r="AH1015" s="14">
        <v>0.19318468884995901</v>
      </c>
      <c r="AI1015" s="14">
        <v>0.185416239287398</v>
      </c>
      <c r="AJ1015" s="14">
        <v>0.221864239129861</v>
      </c>
      <c r="AK1015" s="14"/>
      <c r="AL1015" s="14">
        <v>0.23121632399244799</v>
      </c>
      <c r="AM1015" s="14">
        <v>8.3420246637805798E-2</v>
      </c>
      <c r="AN1015" s="14">
        <v>0.27809900160832501</v>
      </c>
      <c r="AO1015" s="14"/>
      <c r="AP1015" s="14">
        <v>0.217440190211066</v>
      </c>
      <c r="AQ1015" s="14">
        <v>0.21591283327889099</v>
      </c>
      <c r="AR1015" s="14"/>
      <c r="AS1015" s="14">
        <v>0.20116113737924901</v>
      </c>
      <c r="AT1015" s="14">
        <v>0.24117304030300399</v>
      </c>
      <c r="AU1015" s="14"/>
      <c r="AV1015" s="14">
        <v>0.14257277338132801</v>
      </c>
      <c r="AW1015" s="14">
        <v>0.24025536024932301</v>
      </c>
      <c r="AX1015" s="14"/>
      <c r="AY1015" s="14">
        <v>0.20106186760060701</v>
      </c>
      <c r="AZ1015" s="14">
        <v>0.28398386219682498</v>
      </c>
      <c r="BA1015" s="14"/>
      <c r="BB1015" s="14">
        <v>0.20661569741485</v>
      </c>
      <c r="BC1015" s="14">
        <v>0.246213203951689</v>
      </c>
    </row>
    <row r="1016" spans="2:55" x14ac:dyDescent="0.35">
      <c r="C1016" s="14"/>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c r="AA1016" s="14"/>
      <c r="AB1016" s="14"/>
      <c r="AC1016" s="14"/>
      <c r="AD1016" s="14"/>
      <c r="AE1016" s="14"/>
      <c r="AF1016" s="14"/>
      <c r="AG1016" s="14"/>
      <c r="AH1016" s="14"/>
      <c r="AI1016" s="14"/>
      <c r="AJ1016" s="14"/>
      <c r="AK1016" s="14"/>
      <c r="AL1016" s="14"/>
      <c r="AM1016" s="14"/>
      <c r="AN1016" s="14"/>
      <c r="AO1016" s="14"/>
      <c r="AP1016" s="14"/>
      <c r="AQ1016" s="14"/>
      <c r="AR1016" s="14"/>
      <c r="AS1016" s="14"/>
      <c r="AT1016" s="14"/>
      <c r="AU1016" s="14"/>
      <c r="AV1016" s="14"/>
      <c r="AW1016" s="14"/>
      <c r="AX1016" s="14"/>
      <c r="AY1016" s="14"/>
      <c r="AZ1016" s="14"/>
      <c r="BA1016" s="14"/>
      <c r="BB1016" s="14"/>
      <c r="BC1016" s="14"/>
    </row>
    <row r="1017" spans="2:55" x14ac:dyDescent="0.35">
      <c r="B1017" s="6" t="s">
        <v>439</v>
      </c>
      <c r="C1017" s="14"/>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c r="AA1017" s="14"/>
      <c r="AB1017" s="14"/>
      <c r="AC1017" s="14"/>
      <c r="AD1017" s="14"/>
      <c r="AE1017" s="14"/>
      <c r="AF1017" s="14"/>
      <c r="AG1017" s="14"/>
      <c r="AH1017" s="14"/>
      <c r="AI1017" s="14"/>
      <c r="AJ1017" s="14"/>
      <c r="AK1017" s="14"/>
      <c r="AL1017" s="14"/>
      <c r="AM1017" s="14"/>
      <c r="AN1017" s="14"/>
      <c r="AO1017" s="14"/>
      <c r="AP1017" s="14"/>
      <c r="AQ1017" s="14"/>
      <c r="AR1017" s="14"/>
      <c r="AS1017" s="14"/>
      <c r="AT1017" s="14"/>
      <c r="AU1017" s="14"/>
      <c r="AV1017" s="14"/>
      <c r="AW1017" s="14"/>
      <c r="AX1017" s="14"/>
      <c r="AY1017" s="14"/>
      <c r="AZ1017" s="14"/>
      <c r="BA1017" s="14"/>
      <c r="BB1017" s="14"/>
      <c r="BC1017" s="14"/>
    </row>
    <row r="1018" spans="2:55" x14ac:dyDescent="0.35">
      <c r="B1018" s="21" t="s">
        <v>440</v>
      </c>
      <c r="C1018" s="14"/>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c r="AA1018" s="14"/>
      <c r="AB1018" s="14"/>
      <c r="AC1018" s="14"/>
      <c r="AD1018" s="14"/>
      <c r="AE1018" s="14"/>
      <c r="AF1018" s="14"/>
      <c r="AG1018" s="14"/>
      <c r="AH1018" s="14"/>
      <c r="AI1018" s="14"/>
      <c r="AJ1018" s="14"/>
      <c r="AK1018" s="14"/>
      <c r="AL1018" s="14"/>
      <c r="AM1018" s="14"/>
      <c r="AN1018" s="14"/>
      <c r="AO1018" s="14"/>
      <c r="AP1018" s="14"/>
      <c r="AQ1018" s="14"/>
      <c r="AR1018" s="14"/>
      <c r="AS1018" s="14"/>
      <c r="AT1018" s="14"/>
      <c r="AU1018" s="14"/>
      <c r="AV1018" s="14"/>
      <c r="AW1018" s="14"/>
      <c r="AX1018" s="14"/>
      <c r="AY1018" s="14"/>
      <c r="AZ1018" s="14"/>
      <c r="BA1018" s="14"/>
      <c r="BB1018" s="14"/>
      <c r="BC1018" s="14"/>
    </row>
    <row r="1019" spans="2:55" x14ac:dyDescent="0.35">
      <c r="B1019" t="s">
        <v>435</v>
      </c>
      <c r="C1019" s="14">
        <v>0.39893612935649903</v>
      </c>
      <c r="D1019" s="14">
        <v>0.35103764066597998</v>
      </c>
      <c r="E1019" s="14">
        <v>0.44844455130446298</v>
      </c>
      <c r="F1019" s="14"/>
      <c r="G1019" s="14">
        <v>0.29431744746689698</v>
      </c>
      <c r="H1019" s="14">
        <v>0.38239073175719102</v>
      </c>
      <c r="I1019" s="14">
        <v>0.390996083906472</v>
      </c>
      <c r="J1019" s="14">
        <v>0.44293327321859099</v>
      </c>
      <c r="K1019" s="14">
        <v>0.44414341362108201</v>
      </c>
      <c r="L1019" s="14">
        <v>0.484937162595316</v>
      </c>
      <c r="M1019" s="14"/>
      <c r="N1019" s="14">
        <v>0.44295203054211002</v>
      </c>
      <c r="O1019" s="14">
        <v>0.370201009405423</v>
      </c>
      <c r="P1019" s="14">
        <v>0.42463690769969198</v>
      </c>
      <c r="Q1019" s="14">
        <v>0.34464137860800198</v>
      </c>
      <c r="R1019" s="14"/>
      <c r="S1019" s="14">
        <v>0.39649185414291599</v>
      </c>
      <c r="T1019" s="14">
        <v>0.43193136054731701</v>
      </c>
      <c r="U1019" s="14">
        <v>0.38876786088126802</v>
      </c>
      <c r="V1019" s="14">
        <v>0.35274060619351699</v>
      </c>
      <c r="W1019" s="14">
        <v>0.40073060556268603</v>
      </c>
      <c r="X1019" s="14">
        <v>0.36268016466158598</v>
      </c>
      <c r="Y1019" s="14">
        <v>0.41880667734618898</v>
      </c>
      <c r="Z1019" s="14">
        <v>0.49533861898181603</v>
      </c>
      <c r="AA1019" s="14">
        <v>0.36751960645179599</v>
      </c>
      <c r="AB1019" s="14">
        <v>0.45772355440746998</v>
      </c>
      <c r="AC1019" s="14">
        <v>0.37899944909345401</v>
      </c>
      <c r="AD1019" s="14">
        <v>0.38339694476578401</v>
      </c>
      <c r="AE1019" s="14"/>
      <c r="AF1019" s="14">
        <v>0.43052694053893398</v>
      </c>
      <c r="AG1019" s="14">
        <v>0.442701387709381</v>
      </c>
      <c r="AH1019" s="14">
        <v>0.313416502483846</v>
      </c>
      <c r="AI1019" s="14">
        <v>0.38612107887192698</v>
      </c>
      <c r="AJ1019" s="14">
        <v>0.29342754732728499</v>
      </c>
      <c r="AK1019" s="14"/>
      <c r="AL1019" s="14">
        <v>0.40844623691255399</v>
      </c>
      <c r="AM1019" s="14">
        <v>0.36344521411295799</v>
      </c>
      <c r="AN1019" s="14">
        <v>0.33345715324729203</v>
      </c>
      <c r="AO1019" s="14"/>
      <c r="AP1019" s="14">
        <v>0.35158544454201701</v>
      </c>
      <c r="AQ1019" s="14">
        <v>0.43464521084573099</v>
      </c>
      <c r="AR1019" s="14"/>
      <c r="AS1019" s="14">
        <v>0.381308166093905</v>
      </c>
      <c r="AT1019" s="14">
        <v>0.43640128768709502</v>
      </c>
      <c r="AU1019" s="14"/>
      <c r="AV1019" s="14">
        <v>0.40351566873587302</v>
      </c>
      <c r="AW1019" s="14">
        <v>0.39995411293253902</v>
      </c>
      <c r="AX1019" s="14"/>
      <c r="AY1019" s="14">
        <v>0.41215082323423902</v>
      </c>
      <c r="AZ1019" s="14">
        <v>0.502181776433827</v>
      </c>
      <c r="BA1019" s="14"/>
      <c r="BB1019" s="14">
        <v>0.40701791139858901</v>
      </c>
      <c r="BC1019" s="14">
        <v>0.453675393058732</v>
      </c>
    </row>
    <row r="1020" spans="2:55" x14ac:dyDescent="0.35">
      <c r="B1020" t="s">
        <v>436</v>
      </c>
      <c r="C1020" s="14">
        <v>0.53959780794319701</v>
      </c>
      <c r="D1020" s="14">
        <v>0.56966403249952502</v>
      </c>
      <c r="E1020" s="14">
        <v>0.50954642465116495</v>
      </c>
      <c r="F1020" s="14"/>
      <c r="G1020" s="14">
        <v>0.61479836809961197</v>
      </c>
      <c r="H1020" s="14">
        <v>0.56368453130969698</v>
      </c>
      <c r="I1020" s="14">
        <v>0.55375512654417602</v>
      </c>
      <c r="J1020" s="14">
        <v>0.495926454258448</v>
      </c>
      <c r="K1020" s="14">
        <v>0.50083210154976798</v>
      </c>
      <c r="L1020" s="14">
        <v>0.46581740410461597</v>
      </c>
      <c r="M1020" s="14"/>
      <c r="N1020" s="14">
        <v>0.520246528046857</v>
      </c>
      <c r="O1020" s="14">
        <v>0.543665007430012</v>
      </c>
      <c r="P1020" s="14">
        <v>0.52946230037827502</v>
      </c>
      <c r="Q1020" s="14">
        <v>0.57324500569831605</v>
      </c>
      <c r="R1020" s="14"/>
      <c r="S1020" s="14">
        <v>0.55504542740456297</v>
      </c>
      <c r="T1020" s="14">
        <v>0.53603620101746596</v>
      </c>
      <c r="U1020" s="14">
        <v>0.56772900369823498</v>
      </c>
      <c r="V1020" s="14">
        <v>0.53551602874533299</v>
      </c>
      <c r="W1020" s="14">
        <v>0.57361617842285095</v>
      </c>
      <c r="X1020" s="14">
        <v>0.55362959834888503</v>
      </c>
      <c r="Y1020" s="14">
        <v>0.492406907736677</v>
      </c>
      <c r="Z1020" s="14">
        <v>0.45242801967101998</v>
      </c>
      <c r="AA1020" s="14">
        <v>0.58629309714660205</v>
      </c>
      <c r="AB1020" s="14">
        <v>0.48530165503070799</v>
      </c>
      <c r="AC1020" s="14">
        <v>0.55132671863274796</v>
      </c>
      <c r="AD1020" s="14">
        <v>0.45492831094262798</v>
      </c>
      <c r="AE1020" s="14"/>
      <c r="AF1020" s="14">
        <v>0.51119481367074004</v>
      </c>
      <c r="AG1020" s="14">
        <v>0.51602505613804805</v>
      </c>
      <c r="AH1020" s="14">
        <v>0.67336707960541597</v>
      </c>
      <c r="AI1020" s="14">
        <v>0.50485514190277203</v>
      </c>
      <c r="AJ1020" s="14">
        <v>0.621663625829325</v>
      </c>
      <c r="AK1020" s="14"/>
      <c r="AL1020" s="14">
        <v>0.53244446336092699</v>
      </c>
      <c r="AM1020" s="14">
        <v>0.57285556928381398</v>
      </c>
      <c r="AN1020" s="14">
        <v>0.56020886099197498</v>
      </c>
      <c r="AO1020" s="14"/>
      <c r="AP1020" s="14">
        <v>0.58419604744388598</v>
      </c>
      <c r="AQ1020" s="14">
        <v>0.50847682983478204</v>
      </c>
      <c r="AR1020" s="14"/>
      <c r="AS1020" s="14">
        <v>0.56536922838873105</v>
      </c>
      <c r="AT1020" s="14">
        <v>0.49320582978941802</v>
      </c>
      <c r="AU1020" s="14"/>
      <c r="AV1020" s="14">
        <v>0.51096061484591404</v>
      </c>
      <c r="AW1020" s="14">
        <v>0.55161971426672796</v>
      </c>
      <c r="AX1020" s="14"/>
      <c r="AY1020" s="14">
        <v>0.53383463009764098</v>
      </c>
      <c r="AZ1020" s="14">
        <v>0.43765950922310498</v>
      </c>
      <c r="BA1020" s="14"/>
      <c r="BB1020" s="14">
        <v>0.54857902262441904</v>
      </c>
      <c r="BC1020" s="14">
        <v>0.49548051711123398</v>
      </c>
    </row>
    <row r="1021" spans="2:55" x14ac:dyDescent="0.35">
      <c r="B1021" t="s">
        <v>437</v>
      </c>
      <c r="C1021" s="14">
        <v>4.5455571697220497E-2</v>
      </c>
      <c r="D1021" s="14">
        <v>6.48879134673368E-2</v>
      </c>
      <c r="E1021" s="14">
        <v>2.4335571580585399E-2</v>
      </c>
      <c r="F1021" s="14"/>
      <c r="G1021" s="14">
        <v>8.6818855552273894E-2</v>
      </c>
      <c r="H1021" s="14">
        <v>4.1578428123983602E-2</v>
      </c>
      <c r="I1021" s="14">
        <v>3.7186208298362999E-2</v>
      </c>
      <c r="J1021" s="14">
        <v>3.7514512400986001E-2</v>
      </c>
      <c r="K1021" s="14">
        <v>4.38087687730329E-2</v>
      </c>
      <c r="L1021" s="14">
        <v>2.01170024164011E-2</v>
      </c>
      <c r="M1021" s="14"/>
      <c r="N1021" s="14">
        <v>2.4768879782307001E-2</v>
      </c>
      <c r="O1021" s="14">
        <v>6.2610722714040404E-2</v>
      </c>
      <c r="P1021" s="14">
        <v>4.15842415791342E-2</v>
      </c>
      <c r="Q1021" s="14">
        <v>5.75392969003167E-2</v>
      </c>
      <c r="R1021" s="14"/>
      <c r="S1021" s="14">
        <v>4.8462718452520599E-2</v>
      </c>
      <c r="T1021" s="14">
        <v>1.9130619051088999E-2</v>
      </c>
      <c r="U1021" s="14">
        <v>4.3503135420496497E-2</v>
      </c>
      <c r="V1021" s="14">
        <v>7.4094044532822895E-2</v>
      </c>
      <c r="W1021" s="14">
        <v>2.5653216014462799E-2</v>
      </c>
      <c r="X1021" s="14">
        <v>4.6042233662340198E-2</v>
      </c>
      <c r="Y1021" s="14">
        <v>6.70179057578459E-2</v>
      </c>
      <c r="Z1021" s="14">
        <v>1.8788320040678399E-2</v>
      </c>
      <c r="AA1021" s="14">
        <v>2.6726515517049299E-2</v>
      </c>
      <c r="AB1021" s="14">
        <v>5.6974790561821802E-2</v>
      </c>
      <c r="AC1021" s="14">
        <v>6.9673832273798406E-2</v>
      </c>
      <c r="AD1021" s="14">
        <v>9.4348955616726196E-2</v>
      </c>
      <c r="AE1021" s="14"/>
      <c r="AF1021" s="14">
        <v>5.0273537470292902E-2</v>
      </c>
      <c r="AG1021" s="14">
        <v>3.12759435049152E-2</v>
      </c>
      <c r="AH1021" s="14">
        <v>1.3216417910738101E-2</v>
      </c>
      <c r="AI1021" s="14">
        <v>8.4169377245009502E-2</v>
      </c>
      <c r="AJ1021" s="14">
        <v>7.1998371809704101E-2</v>
      </c>
      <c r="AK1021" s="14"/>
      <c r="AL1021" s="14">
        <v>4.3952323540982899E-2</v>
      </c>
      <c r="AM1021" s="14">
        <v>5.2111662176866198E-2</v>
      </c>
      <c r="AN1021" s="14">
        <v>5.1239901652524102E-2</v>
      </c>
      <c r="AO1021" s="14"/>
      <c r="AP1021" s="14">
        <v>5.52073770311335E-2</v>
      </c>
      <c r="AQ1021" s="14">
        <v>3.6526306939919602E-2</v>
      </c>
      <c r="AR1021" s="14"/>
      <c r="AS1021" s="14">
        <v>4.5723901112224297E-2</v>
      </c>
      <c r="AT1021" s="14">
        <v>4.4495970657932503E-2</v>
      </c>
      <c r="AU1021" s="14"/>
      <c r="AV1021" s="14">
        <v>7.6502306076090695E-2</v>
      </c>
      <c r="AW1021" s="14">
        <v>3.3326157648884698E-2</v>
      </c>
      <c r="AX1021" s="14"/>
      <c r="AY1021" s="14">
        <v>3.7655614129940097E-2</v>
      </c>
      <c r="AZ1021" s="14">
        <v>3.7400894410133299E-2</v>
      </c>
      <c r="BA1021" s="14"/>
      <c r="BB1021" s="14">
        <v>3.4297355080835201E-2</v>
      </c>
      <c r="BC1021" s="14">
        <v>3.19094326834879E-2</v>
      </c>
    </row>
    <row r="1022" spans="2:55" x14ac:dyDescent="0.35">
      <c r="B1022" t="s">
        <v>438</v>
      </c>
      <c r="C1022" s="14">
        <v>5.34048047221794E-3</v>
      </c>
      <c r="D1022" s="14">
        <v>1.48529041456933E-3</v>
      </c>
      <c r="E1022" s="14">
        <v>9.2344535071747207E-3</v>
      </c>
      <c r="F1022" s="14"/>
      <c r="G1022" s="14">
        <v>0</v>
      </c>
      <c r="H1022" s="14">
        <v>8.7813520410911592E-3</v>
      </c>
      <c r="I1022" s="14">
        <v>1.39824045236668E-2</v>
      </c>
      <c r="J1022" s="14">
        <v>0</v>
      </c>
      <c r="K1022" s="14">
        <v>0</v>
      </c>
      <c r="L1022" s="14">
        <v>5.28722710307576E-3</v>
      </c>
      <c r="M1022" s="14"/>
      <c r="N1022" s="14">
        <v>2.5000491131956402E-3</v>
      </c>
      <c r="O1022" s="14">
        <v>3.3517012851850799E-3</v>
      </c>
      <c r="P1022" s="14">
        <v>0</v>
      </c>
      <c r="Q1022" s="14">
        <v>1.68161443350579E-2</v>
      </c>
      <c r="R1022" s="14"/>
      <c r="S1022" s="14">
        <v>0</v>
      </c>
      <c r="T1022" s="14">
        <v>0</v>
      </c>
      <c r="U1022" s="14">
        <v>0</v>
      </c>
      <c r="V1022" s="14">
        <v>0</v>
      </c>
      <c r="W1022" s="14">
        <v>0</v>
      </c>
      <c r="X1022" s="14">
        <v>1.44146112448404E-2</v>
      </c>
      <c r="Y1022" s="14">
        <v>1.1348352832342401E-2</v>
      </c>
      <c r="Z1022" s="14">
        <v>0</v>
      </c>
      <c r="AA1022" s="14">
        <v>8.7451127523489706E-3</v>
      </c>
      <c r="AB1022" s="14">
        <v>0</v>
      </c>
      <c r="AC1022" s="14">
        <v>0</v>
      </c>
      <c r="AD1022" s="14">
        <v>6.7325788674861303E-2</v>
      </c>
      <c r="AE1022" s="14"/>
      <c r="AF1022" s="14">
        <v>3.8609617246898801E-3</v>
      </c>
      <c r="AG1022" s="14">
        <v>0</v>
      </c>
      <c r="AH1022" s="14">
        <v>0</v>
      </c>
      <c r="AI1022" s="14">
        <v>1.22396529253881E-2</v>
      </c>
      <c r="AJ1022" s="14">
        <v>0</v>
      </c>
      <c r="AK1022" s="14"/>
      <c r="AL1022" s="14">
        <v>3.47886887731197E-3</v>
      </c>
      <c r="AM1022" s="14">
        <v>1.15875544263615E-2</v>
      </c>
      <c r="AN1022" s="14">
        <v>2.1214614726042101E-2</v>
      </c>
      <c r="AO1022" s="14"/>
      <c r="AP1022" s="14">
        <v>0</v>
      </c>
      <c r="AQ1022" s="14">
        <v>9.4168981259238893E-3</v>
      </c>
      <c r="AR1022" s="14"/>
      <c r="AS1022" s="14">
        <v>2.5841680040549699E-3</v>
      </c>
      <c r="AT1022" s="14">
        <v>7.2484663631519298E-3</v>
      </c>
      <c r="AU1022" s="14"/>
      <c r="AV1022" s="14">
        <v>6.4753983464709902E-3</v>
      </c>
      <c r="AW1022" s="14">
        <v>2.14638565561159E-3</v>
      </c>
      <c r="AX1022" s="14"/>
      <c r="AY1022" s="14">
        <v>6.23812932185308E-3</v>
      </c>
      <c r="AZ1022" s="14">
        <v>0</v>
      </c>
      <c r="BA1022" s="14"/>
      <c r="BB1022" s="14">
        <v>2.6153895950616398E-3</v>
      </c>
      <c r="BC1022" s="14">
        <v>5.9655476398225802E-3</v>
      </c>
    </row>
    <row r="1023" spans="2:55" x14ac:dyDescent="0.35">
      <c r="B1023" t="s">
        <v>205</v>
      </c>
      <c r="C1023" s="14">
        <v>1.0670010530865E-2</v>
      </c>
      <c r="D1023" s="14">
        <v>1.2925122952589E-2</v>
      </c>
      <c r="E1023" s="14">
        <v>8.4389989566121208E-3</v>
      </c>
      <c r="F1023" s="14"/>
      <c r="G1023" s="14">
        <v>4.0653288812174298E-3</v>
      </c>
      <c r="H1023" s="14">
        <v>3.5649567680374299E-3</v>
      </c>
      <c r="I1023" s="14">
        <v>4.0801767273221604E-3</v>
      </c>
      <c r="J1023" s="14">
        <v>2.3625760121974801E-2</v>
      </c>
      <c r="K1023" s="14">
        <v>1.1215716056117099E-2</v>
      </c>
      <c r="L1023" s="14">
        <v>2.3841203780591302E-2</v>
      </c>
      <c r="M1023" s="14"/>
      <c r="N1023" s="14">
        <v>9.5325125155299607E-3</v>
      </c>
      <c r="O1023" s="14">
        <v>2.01715591653399E-2</v>
      </c>
      <c r="P1023" s="14">
        <v>4.3165503428990396E-3</v>
      </c>
      <c r="Q1023" s="14">
        <v>7.7581744583074498E-3</v>
      </c>
      <c r="R1023" s="14"/>
      <c r="S1023" s="14">
        <v>0</v>
      </c>
      <c r="T1023" s="14">
        <v>1.29018193841276E-2</v>
      </c>
      <c r="U1023" s="14">
        <v>0</v>
      </c>
      <c r="V1023" s="14">
        <v>3.7649320528326799E-2</v>
      </c>
      <c r="W1023" s="14">
        <v>0</v>
      </c>
      <c r="X1023" s="14">
        <v>2.32333920823477E-2</v>
      </c>
      <c r="Y1023" s="14">
        <v>1.0420156326945301E-2</v>
      </c>
      <c r="Z1023" s="14">
        <v>3.34450413064857E-2</v>
      </c>
      <c r="AA1023" s="14">
        <v>1.0715668132203199E-2</v>
      </c>
      <c r="AB1023" s="14">
        <v>0</v>
      </c>
      <c r="AC1023" s="14">
        <v>0</v>
      </c>
      <c r="AD1023" s="14">
        <v>0</v>
      </c>
      <c r="AE1023" s="14"/>
      <c r="AF1023" s="14">
        <v>4.1437465953435603E-3</v>
      </c>
      <c r="AG1023" s="14">
        <v>9.9976126476559908E-3</v>
      </c>
      <c r="AH1023" s="14">
        <v>0</v>
      </c>
      <c r="AI1023" s="14">
        <v>1.2614749054903699E-2</v>
      </c>
      <c r="AJ1023" s="14">
        <v>1.29104550336855E-2</v>
      </c>
      <c r="AK1023" s="14"/>
      <c r="AL1023" s="14">
        <v>1.1678107308224999E-2</v>
      </c>
      <c r="AM1023" s="14">
        <v>0</v>
      </c>
      <c r="AN1023" s="14">
        <v>3.3879469382166599E-2</v>
      </c>
      <c r="AO1023" s="14"/>
      <c r="AP1023" s="14">
        <v>9.0111309829639594E-3</v>
      </c>
      <c r="AQ1023" s="14">
        <v>1.09347542536441E-2</v>
      </c>
      <c r="AR1023" s="14"/>
      <c r="AS1023" s="14">
        <v>5.0145364010855103E-3</v>
      </c>
      <c r="AT1023" s="14">
        <v>1.8648445502402401E-2</v>
      </c>
      <c r="AU1023" s="14"/>
      <c r="AV1023" s="14">
        <v>2.5460119956509002E-3</v>
      </c>
      <c r="AW1023" s="14">
        <v>1.29536294962371E-2</v>
      </c>
      <c r="AX1023" s="14"/>
      <c r="AY1023" s="14">
        <v>1.01208032163275E-2</v>
      </c>
      <c r="AZ1023" s="14">
        <v>2.27578199329346E-2</v>
      </c>
      <c r="BA1023" s="14"/>
      <c r="BB1023" s="14">
        <v>7.4903213010950199E-3</v>
      </c>
      <c r="BC1023" s="14">
        <v>1.29691095067238E-2</v>
      </c>
    </row>
    <row r="1024" spans="2:55" x14ac:dyDescent="0.35">
      <c r="C1024" s="14"/>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c r="AA1024" s="14"/>
      <c r="AB1024" s="14"/>
      <c r="AC1024" s="14"/>
      <c r="AD1024" s="14"/>
      <c r="AE1024" s="14"/>
      <c r="AF1024" s="14"/>
      <c r="AG1024" s="14"/>
      <c r="AH1024" s="14"/>
      <c r="AI1024" s="14"/>
      <c r="AJ1024" s="14"/>
      <c r="AK1024" s="14"/>
      <c r="AL1024" s="14"/>
      <c r="AM1024" s="14"/>
      <c r="AN1024" s="14"/>
      <c r="AO1024" s="14"/>
      <c r="AP1024" s="14"/>
      <c r="AQ1024" s="14"/>
      <c r="AR1024" s="14"/>
      <c r="AS1024" s="14"/>
      <c r="AT1024" s="14"/>
      <c r="AU1024" s="14"/>
      <c r="AV1024" s="14"/>
      <c r="AW1024" s="14"/>
      <c r="AX1024" s="14"/>
      <c r="AY1024" s="14"/>
      <c r="AZ1024" s="14"/>
      <c r="BA1024" s="14"/>
      <c r="BB1024" s="14"/>
      <c r="BC1024" s="14"/>
    </row>
    <row r="1025" spans="2:55" x14ac:dyDescent="0.35">
      <c r="B1025" s="6" t="s">
        <v>448</v>
      </c>
      <c r="C1025" s="14"/>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c r="AA1025" s="14"/>
      <c r="AB1025" s="14"/>
      <c r="AC1025" s="14"/>
      <c r="AD1025" s="14"/>
      <c r="AE1025" s="14"/>
      <c r="AF1025" s="14"/>
      <c r="AG1025" s="14"/>
      <c r="AH1025" s="14"/>
      <c r="AI1025" s="14"/>
      <c r="AJ1025" s="14"/>
      <c r="AK1025" s="14"/>
      <c r="AL1025" s="14"/>
      <c r="AM1025" s="14"/>
      <c r="AN1025" s="14"/>
      <c r="AO1025" s="14"/>
      <c r="AP1025" s="14"/>
      <c r="AQ1025" s="14"/>
      <c r="AR1025" s="14"/>
      <c r="AS1025" s="14"/>
      <c r="AT1025" s="14"/>
      <c r="AU1025" s="14"/>
      <c r="AV1025" s="14"/>
      <c r="AW1025" s="14"/>
      <c r="AX1025" s="14"/>
      <c r="AY1025" s="14"/>
      <c r="AZ1025" s="14"/>
      <c r="BA1025" s="14"/>
      <c r="BB1025" s="14"/>
      <c r="BC1025" s="14"/>
    </row>
    <row r="1026" spans="2:55" x14ac:dyDescent="0.35">
      <c r="B1026" s="21" t="s">
        <v>440</v>
      </c>
      <c r="C1026" s="14"/>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c r="AC1026" s="14"/>
      <c r="AD1026" s="14"/>
      <c r="AE1026" s="14"/>
      <c r="AF1026" s="14"/>
      <c r="AG1026" s="14"/>
      <c r="AH1026" s="14"/>
      <c r="AI1026" s="14"/>
      <c r="AJ1026" s="14"/>
      <c r="AK1026" s="14"/>
      <c r="AL1026" s="14"/>
      <c r="AM1026" s="14"/>
      <c r="AN1026" s="14"/>
      <c r="AO1026" s="14"/>
      <c r="AP1026" s="14"/>
      <c r="AQ1026" s="14"/>
      <c r="AR1026" s="14"/>
      <c r="AS1026" s="14"/>
      <c r="AT1026" s="14"/>
      <c r="AU1026" s="14"/>
      <c r="AV1026" s="14"/>
      <c r="AW1026" s="14"/>
      <c r="AX1026" s="14"/>
      <c r="AY1026" s="14"/>
      <c r="AZ1026" s="14"/>
      <c r="BA1026" s="14"/>
      <c r="BB1026" s="14"/>
      <c r="BC1026" s="14"/>
    </row>
    <row r="1027" spans="2:55" x14ac:dyDescent="0.35">
      <c r="B1027" t="s">
        <v>441</v>
      </c>
      <c r="C1027" s="14">
        <v>4.18657868839599E-2</v>
      </c>
      <c r="D1027" s="14">
        <v>4.2940362985220901E-2</v>
      </c>
      <c r="E1027" s="14">
        <v>4.0927452521276803E-2</v>
      </c>
      <c r="F1027" s="14"/>
      <c r="G1027" s="14">
        <v>2.72661388355038E-2</v>
      </c>
      <c r="H1027" s="14">
        <v>4.0672629918481799E-2</v>
      </c>
      <c r="I1027" s="14">
        <v>4.9974491366076998E-2</v>
      </c>
      <c r="J1027" s="14">
        <v>5.72990645571749E-2</v>
      </c>
      <c r="K1027" s="14">
        <v>3.6289652632361898E-2</v>
      </c>
      <c r="L1027" s="14">
        <v>3.7880792832103397E-2</v>
      </c>
      <c r="M1027" s="14"/>
      <c r="N1027" s="14">
        <v>3.1514010684087199E-2</v>
      </c>
      <c r="O1027" s="14">
        <v>4.6388127016988898E-2</v>
      </c>
      <c r="P1027" s="14">
        <v>2.48589276100003E-2</v>
      </c>
      <c r="Q1027" s="14">
        <v>6.7829654120376504E-2</v>
      </c>
      <c r="R1027" s="14"/>
      <c r="S1027" s="14">
        <v>1.4523400163424899E-2</v>
      </c>
      <c r="T1027" s="14">
        <v>7.2113627797550503E-3</v>
      </c>
      <c r="U1027" s="14">
        <v>3.6412014582148503E-2</v>
      </c>
      <c r="V1027" s="14">
        <v>5.1509916588006299E-2</v>
      </c>
      <c r="W1027" s="14">
        <v>2.5653216014462799E-2</v>
      </c>
      <c r="X1027" s="14">
        <v>6.65809734728669E-2</v>
      </c>
      <c r="Y1027" s="14">
        <v>5.25606098502545E-2</v>
      </c>
      <c r="Z1027" s="14">
        <v>3.6415553075279702E-2</v>
      </c>
      <c r="AA1027" s="14">
        <v>6.8389126587066598E-2</v>
      </c>
      <c r="AB1027" s="14">
        <v>5.8030061612747701E-2</v>
      </c>
      <c r="AC1027" s="14">
        <v>7.9687263238069503E-2</v>
      </c>
      <c r="AD1027" s="14">
        <v>4.33449167338937E-2</v>
      </c>
      <c r="AE1027" s="14"/>
      <c r="AF1027" s="14">
        <v>5.2889459976646902E-2</v>
      </c>
      <c r="AG1027" s="14">
        <v>3.6881598334708901E-2</v>
      </c>
      <c r="AH1027" s="14">
        <v>3.02813610547552E-2</v>
      </c>
      <c r="AI1027" s="14">
        <v>4.03326021996116E-2</v>
      </c>
      <c r="AJ1027" s="14">
        <v>2.6719392491529499E-2</v>
      </c>
      <c r="AK1027" s="14"/>
      <c r="AL1027" s="14">
        <v>4.3414062750631997E-2</v>
      </c>
      <c r="AM1027" s="14">
        <v>1.91854449606478E-2</v>
      </c>
      <c r="AN1027" s="14">
        <v>0.104978090658606</v>
      </c>
      <c r="AO1027" s="14"/>
      <c r="AP1027" s="14">
        <v>3.63698977455338E-2</v>
      </c>
      <c r="AQ1027" s="14">
        <v>4.7009280932259603E-2</v>
      </c>
      <c r="AR1027" s="14"/>
      <c r="AS1027" s="14">
        <v>3.7458982137829402E-2</v>
      </c>
      <c r="AT1027" s="14">
        <v>4.4055167238986802E-2</v>
      </c>
      <c r="AU1027" s="14"/>
      <c r="AV1027" s="14">
        <v>3.94770193383965E-2</v>
      </c>
      <c r="AW1027" s="14">
        <v>4.3574501574385603E-2</v>
      </c>
      <c r="AX1027" s="14"/>
      <c r="AY1027" s="14">
        <v>3.8231794383839897E-2</v>
      </c>
      <c r="AZ1027" s="14">
        <v>8.1268729029653694E-2</v>
      </c>
      <c r="BA1027" s="14"/>
      <c r="BB1027" s="14">
        <v>3.6371052629904102E-2</v>
      </c>
      <c r="BC1027" s="14">
        <v>8.3373817754839805E-2</v>
      </c>
    </row>
    <row r="1028" spans="2:55" x14ac:dyDescent="0.35">
      <c r="B1028" t="s">
        <v>442</v>
      </c>
      <c r="C1028" s="14">
        <v>1.6339259571386499E-2</v>
      </c>
      <c r="D1028" s="14">
        <v>1.39780341402301E-2</v>
      </c>
      <c r="E1028" s="14">
        <v>1.8768564703424299E-2</v>
      </c>
      <c r="F1028" s="14"/>
      <c r="G1028" s="14">
        <v>1.0716371932004099E-2</v>
      </c>
      <c r="H1028" s="14">
        <v>2.2106366165136199E-2</v>
      </c>
      <c r="I1028" s="14">
        <v>2.3202793688326201E-2</v>
      </c>
      <c r="J1028" s="14">
        <v>1.5709224050771999E-2</v>
      </c>
      <c r="K1028" s="14">
        <v>1.4602698293705099E-2</v>
      </c>
      <c r="L1028" s="14">
        <v>7.2400399134634596E-3</v>
      </c>
      <c r="M1028" s="14"/>
      <c r="N1028" s="14">
        <v>5.3779012604674896E-3</v>
      </c>
      <c r="O1028" s="14">
        <v>2.7631613953488801E-2</v>
      </c>
      <c r="P1028" s="14">
        <v>2.1823564161892399E-2</v>
      </c>
      <c r="Q1028" s="14">
        <v>1.2594317998714501E-2</v>
      </c>
      <c r="R1028" s="14"/>
      <c r="S1028" s="14">
        <v>2.4847856548361701E-2</v>
      </c>
      <c r="T1028" s="14">
        <v>8.7122493969885393E-3</v>
      </c>
      <c r="U1028" s="14">
        <v>2.1330464429972499E-2</v>
      </c>
      <c r="V1028" s="14">
        <v>1.19832213650953E-2</v>
      </c>
      <c r="W1028" s="14">
        <v>1.34650534351853E-2</v>
      </c>
      <c r="X1028" s="14">
        <v>2.5970369881400099E-2</v>
      </c>
      <c r="Y1028" s="14">
        <v>2.1245807131731801E-2</v>
      </c>
      <c r="Z1028" s="14">
        <v>4.1120353418306603E-2</v>
      </c>
      <c r="AA1028" s="14">
        <v>5.66955620626226E-3</v>
      </c>
      <c r="AB1028" s="14">
        <v>1.47546663195197E-2</v>
      </c>
      <c r="AC1028" s="14">
        <v>0</v>
      </c>
      <c r="AD1028" s="14">
        <v>0</v>
      </c>
      <c r="AE1028" s="14"/>
      <c r="AF1028" s="14">
        <v>5.2869900320430697E-3</v>
      </c>
      <c r="AG1028" s="14">
        <v>1.88435815231069E-2</v>
      </c>
      <c r="AH1028" s="14">
        <v>8.3421309153274802E-3</v>
      </c>
      <c r="AI1028" s="14">
        <v>2.18010173966251E-2</v>
      </c>
      <c r="AJ1028" s="14">
        <v>1.5809569494451E-2</v>
      </c>
      <c r="AK1028" s="14"/>
      <c r="AL1028" s="14">
        <v>1.8140211028545999E-2</v>
      </c>
      <c r="AM1028" s="14">
        <v>1.0520821882620201E-2</v>
      </c>
      <c r="AN1028" s="14">
        <v>0</v>
      </c>
      <c r="AO1028" s="14"/>
      <c r="AP1028" s="14">
        <v>1.00679277332116E-2</v>
      </c>
      <c r="AQ1028" s="14">
        <v>1.5333691373648701E-2</v>
      </c>
      <c r="AR1028" s="14"/>
      <c r="AS1028" s="14">
        <v>1.33969986430323E-2</v>
      </c>
      <c r="AT1028" s="14">
        <v>1.8037242385491099E-2</v>
      </c>
      <c r="AU1028" s="14"/>
      <c r="AV1028" s="14">
        <v>1.4691307214496799E-2</v>
      </c>
      <c r="AW1028" s="14">
        <v>1.6609811127528001E-2</v>
      </c>
      <c r="AX1028" s="14"/>
      <c r="AY1028" s="14">
        <v>1.3878431219415E-2</v>
      </c>
      <c r="AZ1028" s="14">
        <v>3.49483976788953E-2</v>
      </c>
      <c r="BA1028" s="14"/>
      <c r="BB1028" s="14">
        <v>1.3901506090376501E-2</v>
      </c>
      <c r="BC1028" s="14">
        <v>6.95723277654311E-3</v>
      </c>
    </row>
    <row r="1029" spans="2:55" x14ac:dyDescent="0.35">
      <c r="B1029" t="s">
        <v>443</v>
      </c>
      <c r="C1029" s="14">
        <v>0.100956772099804</v>
      </c>
      <c r="D1029" s="14">
        <v>0.102355538168551</v>
      </c>
      <c r="E1029" s="14">
        <v>9.9892938000916698E-2</v>
      </c>
      <c r="F1029" s="14"/>
      <c r="G1029" s="14">
        <v>0.107657186938716</v>
      </c>
      <c r="H1029" s="14">
        <v>8.4381352671006604E-2</v>
      </c>
      <c r="I1029" s="14">
        <v>0.12059036616721901</v>
      </c>
      <c r="J1029" s="14">
        <v>0.109235384423246</v>
      </c>
      <c r="K1029" s="14">
        <v>9.6735416600698496E-2</v>
      </c>
      <c r="L1029" s="14">
        <v>8.5536970631369197E-2</v>
      </c>
      <c r="M1029" s="14"/>
      <c r="N1029" s="14">
        <v>7.1452969767016497E-2</v>
      </c>
      <c r="O1029" s="14">
        <v>0.11239428226885199</v>
      </c>
      <c r="P1029" s="14">
        <v>0.106160400427734</v>
      </c>
      <c r="Q1029" s="14">
        <v>0.122450095650578</v>
      </c>
      <c r="R1029" s="14"/>
      <c r="S1029" s="14">
        <v>7.4756856300450106E-2</v>
      </c>
      <c r="T1029" s="14">
        <v>0.10876520585103901</v>
      </c>
      <c r="U1029" s="14">
        <v>0.11486707228010699</v>
      </c>
      <c r="V1029" s="14">
        <v>0.143333751342755</v>
      </c>
      <c r="W1029" s="14">
        <v>0.104514060252257</v>
      </c>
      <c r="X1029" s="14">
        <v>0.10529879210286699</v>
      </c>
      <c r="Y1029" s="14">
        <v>0.13041810631824199</v>
      </c>
      <c r="Z1029" s="14">
        <v>8.2805742395505297E-2</v>
      </c>
      <c r="AA1029" s="14">
        <v>9.7571689412625104E-2</v>
      </c>
      <c r="AB1029" s="14">
        <v>7.9973300983734397E-2</v>
      </c>
      <c r="AC1029" s="14">
        <v>9.0940001963944E-2</v>
      </c>
      <c r="AD1029" s="14">
        <v>6.7325788674861303E-2</v>
      </c>
      <c r="AE1029" s="14"/>
      <c r="AF1029" s="14">
        <v>0.10736630714918199</v>
      </c>
      <c r="AG1029" s="14">
        <v>8.7650154891800405E-2</v>
      </c>
      <c r="AH1029" s="14">
        <v>9.5281278898024402E-2</v>
      </c>
      <c r="AI1029" s="14">
        <v>0.10830082714351801</v>
      </c>
      <c r="AJ1029" s="14">
        <v>0.125546927260621</v>
      </c>
      <c r="AK1029" s="14"/>
      <c r="AL1029" s="14">
        <v>9.8349042560632205E-2</v>
      </c>
      <c r="AM1029" s="14">
        <v>0.105170872514879</v>
      </c>
      <c r="AN1029" s="14">
        <v>0.14299439169975001</v>
      </c>
      <c r="AO1029" s="14"/>
      <c r="AP1029" s="14">
        <v>0.128316962836072</v>
      </c>
      <c r="AQ1029" s="14">
        <v>8.1668128241970506E-2</v>
      </c>
      <c r="AR1029" s="14"/>
      <c r="AS1029" s="14">
        <v>9.8444285537841597E-2</v>
      </c>
      <c r="AT1029" s="14">
        <v>9.4233167556608793E-2</v>
      </c>
      <c r="AU1029" s="14"/>
      <c r="AV1029" s="14">
        <v>0.106054291918592</v>
      </c>
      <c r="AW1029" s="14">
        <v>9.65392085156771E-2</v>
      </c>
      <c r="AX1029" s="14"/>
      <c r="AY1029" s="14">
        <v>9.7166627318618595E-2</v>
      </c>
      <c r="AZ1029" s="14">
        <v>5.70915031013048E-2</v>
      </c>
      <c r="BA1029" s="14"/>
      <c r="BB1029" s="14">
        <v>8.7177637479230297E-2</v>
      </c>
      <c r="BC1029" s="14">
        <v>9.5037981569575297E-2</v>
      </c>
    </row>
    <row r="1030" spans="2:55" x14ac:dyDescent="0.35">
      <c r="B1030" t="s">
        <v>444</v>
      </c>
      <c r="C1030" s="14">
        <v>0.28928192171323602</v>
      </c>
      <c r="D1030" s="14">
        <v>0.30202274207510599</v>
      </c>
      <c r="E1030" s="14">
        <v>0.275716342920305</v>
      </c>
      <c r="F1030" s="14"/>
      <c r="G1030" s="14">
        <v>0.34792719438460301</v>
      </c>
      <c r="H1030" s="14">
        <v>0.31558255210156799</v>
      </c>
      <c r="I1030" s="14">
        <v>0.268784905535011</v>
      </c>
      <c r="J1030" s="14">
        <v>0.26462885266181102</v>
      </c>
      <c r="K1030" s="14">
        <v>0.296496474729319</v>
      </c>
      <c r="L1030" s="14">
        <v>0.22347367180442701</v>
      </c>
      <c r="M1030" s="14"/>
      <c r="N1030" s="14">
        <v>0.24821945096449799</v>
      </c>
      <c r="O1030" s="14">
        <v>0.30470579259165598</v>
      </c>
      <c r="P1030" s="14">
        <v>0.26637300901898198</v>
      </c>
      <c r="Q1030" s="14">
        <v>0.35076465232985998</v>
      </c>
      <c r="R1030" s="14"/>
      <c r="S1030" s="14">
        <v>0.28519681686753801</v>
      </c>
      <c r="T1030" s="14">
        <v>0.33230110160731902</v>
      </c>
      <c r="U1030" s="14">
        <v>0.38111463781220101</v>
      </c>
      <c r="V1030" s="14">
        <v>0.26043325208539603</v>
      </c>
      <c r="W1030" s="14">
        <v>0.33310592670369799</v>
      </c>
      <c r="X1030" s="14">
        <v>0.22080905342320001</v>
      </c>
      <c r="Y1030" s="14">
        <v>0.269998013039351</v>
      </c>
      <c r="Z1030" s="14">
        <v>0.151397778120999</v>
      </c>
      <c r="AA1030" s="14">
        <v>0.279243654271775</v>
      </c>
      <c r="AB1030" s="14">
        <v>0.27722620034039203</v>
      </c>
      <c r="AC1030" s="14">
        <v>0.33808841248793198</v>
      </c>
      <c r="AD1030" s="14">
        <v>0.38676547441673498</v>
      </c>
      <c r="AE1030" s="14"/>
      <c r="AF1030" s="14">
        <v>0.261889649121678</v>
      </c>
      <c r="AG1030" s="14">
        <v>0.28318165794868699</v>
      </c>
      <c r="AH1030" s="14">
        <v>0.32593661220771802</v>
      </c>
      <c r="AI1030" s="14">
        <v>0.24892911818604599</v>
      </c>
      <c r="AJ1030" s="14">
        <v>0.31900367742485097</v>
      </c>
      <c r="AK1030" s="14"/>
      <c r="AL1030" s="14">
        <v>0.29306199075940698</v>
      </c>
      <c r="AM1030" s="14">
        <v>0.26965483798261802</v>
      </c>
      <c r="AN1030" s="14">
        <v>0.28734902425678499</v>
      </c>
      <c r="AO1030" s="14"/>
      <c r="AP1030" s="14">
        <v>0.29629239725846501</v>
      </c>
      <c r="AQ1030" s="14">
        <v>0.28722115287038702</v>
      </c>
      <c r="AR1030" s="14"/>
      <c r="AS1030" s="14">
        <v>0.28612342377211702</v>
      </c>
      <c r="AT1030" s="14">
        <v>0.30193517051433899</v>
      </c>
      <c r="AU1030" s="14"/>
      <c r="AV1030" s="14">
        <v>0.25315917755779899</v>
      </c>
      <c r="AW1030" s="14">
        <v>0.30257060567013699</v>
      </c>
      <c r="AX1030" s="14"/>
      <c r="AY1030" s="14">
        <v>0.28861016525308902</v>
      </c>
      <c r="AZ1030" s="14">
        <v>0.35321029467314702</v>
      </c>
      <c r="BA1030" s="14"/>
      <c r="BB1030" s="14">
        <v>0.28934199406917999</v>
      </c>
      <c r="BC1030" s="14">
        <v>0.29637503644327401</v>
      </c>
    </row>
    <row r="1031" spans="2:55" x14ac:dyDescent="0.35">
      <c r="B1031" t="s">
        <v>445</v>
      </c>
      <c r="C1031" s="14">
        <v>0.28355797862780302</v>
      </c>
      <c r="D1031" s="14">
        <v>0.27287351620233102</v>
      </c>
      <c r="E1031" s="14">
        <v>0.29526151240678999</v>
      </c>
      <c r="F1031" s="14"/>
      <c r="G1031" s="14">
        <v>0.26990611271148501</v>
      </c>
      <c r="H1031" s="14">
        <v>0.26597206787841898</v>
      </c>
      <c r="I1031" s="14">
        <v>0.30557108100455799</v>
      </c>
      <c r="J1031" s="14">
        <v>0.271514525956913</v>
      </c>
      <c r="K1031" s="14">
        <v>0.28400666111602402</v>
      </c>
      <c r="L1031" s="14">
        <v>0.31254523957340602</v>
      </c>
      <c r="M1031" s="14"/>
      <c r="N1031" s="14">
        <v>0.341920662193617</v>
      </c>
      <c r="O1031" s="14">
        <v>0.25628242466082302</v>
      </c>
      <c r="P1031" s="14">
        <v>0.28847944068243597</v>
      </c>
      <c r="Q1031" s="14">
        <v>0.23303705859969601</v>
      </c>
      <c r="R1031" s="14"/>
      <c r="S1031" s="14">
        <v>0.31644401255514498</v>
      </c>
      <c r="T1031" s="14">
        <v>0.32378345415119503</v>
      </c>
      <c r="U1031" s="14">
        <v>0.21442280607849601</v>
      </c>
      <c r="V1031" s="14">
        <v>0.210374465512181</v>
      </c>
      <c r="W1031" s="14">
        <v>0.21943609096302599</v>
      </c>
      <c r="X1031" s="14">
        <v>0.29916349193138703</v>
      </c>
      <c r="Y1031" s="14">
        <v>0.282253591696905</v>
      </c>
      <c r="Z1031" s="14">
        <v>0.42749753829329301</v>
      </c>
      <c r="AA1031" s="14">
        <v>0.274943417961308</v>
      </c>
      <c r="AB1031" s="14">
        <v>0.31137616783511601</v>
      </c>
      <c r="AC1031" s="14">
        <v>0.24390871170615</v>
      </c>
      <c r="AD1031" s="14">
        <v>0.243909528787497</v>
      </c>
      <c r="AE1031" s="14"/>
      <c r="AF1031" s="14">
        <v>0.31663363905271302</v>
      </c>
      <c r="AG1031" s="14">
        <v>0.26437829427162401</v>
      </c>
      <c r="AH1031" s="14">
        <v>0.30654252045534103</v>
      </c>
      <c r="AI1031" s="14">
        <v>0.33441145522036198</v>
      </c>
      <c r="AJ1031" s="14">
        <v>0.240745496882948</v>
      </c>
      <c r="AK1031" s="14"/>
      <c r="AL1031" s="14">
        <v>0.27290688685438902</v>
      </c>
      <c r="AM1031" s="14">
        <v>0.32299479526284802</v>
      </c>
      <c r="AN1031" s="14">
        <v>0.35825530148589901</v>
      </c>
      <c r="AO1031" s="14"/>
      <c r="AP1031" s="14">
        <v>0.27361987763216</v>
      </c>
      <c r="AQ1031" s="14">
        <v>0.29279376735020002</v>
      </c>
      <c r="AR1031" s="14"/>
      <c r="AS1031" s="14">
        <v>0.30717145195689199</v>
      </c>
      <c r="AT1031" s="14">
        <v>0.25099102229808401</v>
      </c>
      <c r="AU1031" s="14"/>
      <c r="AV1031" s="14">
        <v>0.29472062302291202</v>
      </c>
      <c r="AW1031" s="14">
        <v>0.28050538888715998</v>
      </c>
      <c r="AX1031" s="14"/>
      <c r="AY1031" s="14">
        <v>0.29336250566657301</v>
      </c>
      <c r="AZ1031" s="14">
        <v>0.174368309954165</v>
      </c>
      <c r="BA1031" s="14"/>
      <c r="BB1031" s="14">
        <v>0.286794278009255</v>
      </c>
      <c r="BC1031" s="14">
        <v>0.28399598072655802</v>
      </c>
    </row>
    <row r="1032" spans="2:55" x14ac:dyDescent="0.35">
      <c r="B1032" t="s">
        <v>446</v>
      </c>
      <c r="C1032" s="14">
        <v>0.16046602651202199</v>
      </c>
      <c r="D1032" s="14">
        <v>0.17194437903121301</v>
      </c>
      <c r="E1032" s="14">
        <v>0.14947041332670599</v>
      </c>
      <c r="F1032" s="14"/>
      <c r="G1032" s="14">
        <v>0.12295360964695499</v>
      </c>
      <c r="H1032" s="14">
        <v>0.21268768029735599</v>
      </c>
      <c r="I1032" s="14">
        <v>0.15960672436183199</v>
      </c>
      <c r="J1032" s="14">
        <v>0.16814325864271401</v>
      </c>
      <c r="K1032" s="14">
        <v>0.14240213328238699</v>
      </c>
      <c r="L1032" s="14">
        <v>0.132312619783746</v>
      </c>
      <c r="M1032" s="14"/>
      <c r="N1032" s="14">
        <v>0.19631917956544401</v>
      </c>
      <c r="O1032" s="14">
        <v>0.13800541682409001</v>
      </c>
      <c r="P1032" s="14">
        <v>0.17683654148727301</v>
      </c>
      <c r="Q1032" s="14">
        <v>0.122453798523629</v>
      </c>
      <c r="R1032" s="14"/>
      <c r="S1032" s="14">
        <v>0.16071290814900999</v>
      </c>
      <c r="T1032" s="14">
        <v>0.105180357630531</v>
      </c>
      <c r="U1032" s="14">
        <v>0.126319081032256</v>
      </c>
      <c r="V1032" s="14">
        <v>0.19809692721275099</v>
      </c>
      <c r="W1032" s="14">
        <v>0.17801078149459301</v>
      </c>
      <c r="X1032" s="14">
        <v>0.170789778146301</v>
      </c>
      <c r="Y1032" s="14">
        <v>0.11712416746919101</v>
      </c>
      <c r="Z1032" s="14">
        <v>0.154025968220595</v>
      </c>
      <c r="AA1032" s="14">
        <v>0.192998947570198</v>
      </c>
      <c r="AB1032" s="14">
        <v>0.17728777617775099</v>
      </c>
      <c r="AC1032" s="14">
        <v>0.194309531575416</v>
      </c>
      <c r="AD1032" s="14">
        <v>0.15733062965040701</v>
      </c>
      <c r="AE1032" s="14"/>
      <c r="AF1032" s="14">
        <v>0.13758687571391401</v>
      </c>
      <c r="AG1032" s="14">
        <v>0.223959320727566</v>
      </c>
      <c r="AH1032" s="14">
        <v>0.105032835517729</v>
      </c>
      <c r="AI1032" s="14">
        <v>0.116114177401584</v>
      </c>
      <c r="AJ1032" s="14">
        <v>0.12707859581567699</v>
      </c>
      <c r="AK1032" s="14"/>
      <c r="AL1032" s="14">
        <v>0.16490606604059399</v>
      </c>
      <c r="AM1032" s="14">
        <v>0.17365704231377699</v>
      </c>
      <c r="AN1032" s="14">
        <v>0</v>
      </c>
      <c r="AO1032" s="14"/>
      <c r="AP1032" s="14">
        <v>0.15267071739310001</v>
      </c>
      <c r="AQ1032" s="14">
        <v>0.16328366069162001</v>
      </c>
      <c r="AR1032" s="14"/>
      <c r="AS1032" s="14">
        <v>0.16990262150021901</v>
      </c>
      <c r="AT1032" s="14">
        <v>0.15164743366748501</v>
      </c>
      <c r="AU1032" s="14"/>
      <c r="AV1032" s="14">
        <v>0.21187111212658799</v>
      </c>
      <c r="AW1032" s="14">
        <v>0.138336652376745</v>
      </c>
      <c r="AX1032" s="14"/>
      <c r="AY1032" s="14">
        <v>0.16538307854961501</v>
      </c>
      <c r="AZ1032" s="14">
        <v>0.16788102159007701</v>
      </c>
      <c r="BA1032" s="14"/>
      <c r="BB1032" s="14">
        <v>0.175331632509415</v>
      </c>
      <c r="BC1032" s="14">
        <v>0.148773081209811</v>
      </c>
    </row>
    <row r="1033" spans="2:55" x14ac:dyDescent="0.35">
      <c r="B1033" t="s">
        <v>447</v>
      </c>
      <c r="C1033" s="14">
        <v>3.3197883737998597E-2</v>
      </c>
      <c r="D1033" s="14">
        <v>3.3485065467144602E-2</v>
      </c>
      <c r="E1033" s="14">
        <v>3.3021764894264401E-2</v>
      </c>
      <c r="F1033" s="14"/>
      <c r="G1033" s="14">
        <v>7.1951251714803696E-2</v>
      </c>
      <c r="H1033" s="14">
        <v>4.4742251949591597E-2</v>
      </c>
      <c r="I1033" s="14">
        <v>1.6408107041547999E-2</v>
      </c>
      <c r="J1033" s="14">
        <v>2.6376664125640801E-2</v>
      </c>
      <c r="K1033" s="14">
        <v>0</v>
      </c>
      <c r="L1033" s="14">
        <v>2.0920078456478499E-2</v>
      </c>
      <c r="M1033" s="14"/>
      <c r="N1033" s="14">
        <v>5.6449131456092302E-2</v>
      </c>
      <c r="O1033" s="14">
        <v>2.1147935447279501E-2</v>
      </c>
      <c r="P1033" s="14">
        <v>4.0311003587300998E-2</v>
      </c>
      <c r="Q1033" s="14">
        <v>4.7541524382850404E-3</v>
      </c>
      <c r="R1033" s="14"/>
      <c r="S1033" s="14">
        <v>7.3724159578333198E-2</v>
      </c>
      <c r="T1033" s="14">
        <v>1.75179591499709E-2</v>
      </c>
      <c r="U1033" s="14">
        <v>4.2832876371262499E-2</v>
      </c>
      <c r="V1033" s="14">
        <v>1.9715138265285499E-2</v>
      </c>
      <c r="W1033" s="14">
        <v>4.4394797890457201E-2</v>
      </c>
      <c r="X1033" s="14">
        <v>4.3162931120475402E-2</v>
      </c>
      <c r="Y1033" s="14">
        <v>3.4371532671154399E-2</v>
      </c>
      <c r="Z1033" s="14">
        <v>1.79392846849009E-2</v>
      </c>
      <c r="AA1033" s="14">
        <v>2.0061178546170601E-2</v>
      </c>
      <c r="AB1033" s="14">
        <v>1.3367067404035701E-2</v>
      </c>
      <c r="AC1033" s="14">
        <v>0</v>
      </c>
      <c r="AD1033" s="14">
        <v>0</v>
      </c>
      <c r="AE1033" s="14"/>
      <c r="AF1033" s="14">
        <v>5.5234073780729302E-2</v>
      </c>
      <c r="AG1033" s="14">
        <v>2.5874671068972899E-2</v>
      </c>
      <c r="AH1033" s="14">
        <v>3.7823412803094397E-2</v>
      </c>
      <c r="AI1033" s="14">
        <v>2.89286190959781E-2</v>
      </c>
      <c r="AJ1033" s="14">
        <v>5.6306835192344001E-2</v>
      </c>
      <c r="AK1033" s="14"/>
      <c r="AL1033" s="14">
        <v>2.77109847342356E-2</v>
      </c>
      <c r="AM1033" s="14">
        <v>6.5804878885498005E-2</v>
      </c>
      <c r="AN1033" s="14">
        <v>1.8031645058529399E-2</v>
      </c>
      <c r="AO1033" s="14"/>
      <c r="AP1033" s="14">
        <v>3.6790774135812998E-2</v>
      </c>
      <c r="AQ1033" s="14">
        <v>3.1414838757103498E-2</v>
      </c>
      <c r="AR1033" s="14"/>
      <c r="AS1033" s="14">
        <v>3.5651495540468099E-2</v>
      </c>
      <c r="AT1033" s="14">
        <v>3.19635977757496E-2</v>
      </c>
      <c r="AU1033" s="14"/>
      <c r="AV1033" s="14">
        <v>4.10252815034991E-2</v>
      </c>
      <c r="AW1033" s="14">
        <v>2.8794714727679201E-2</v>
      </c>
      <c r="AX1033" s="14"/>
      <c r="AY1033" s="14">
        <v>4.0395333380180497E-2</v>
      </c>
      <c r="AZ1033" s="14">
        <v>1.95005605683586E-2</v>
      </c>
      <c r="BA1033" s="14"/>
      <c r="BB1033" s="14">
        <v>3.9507013498337698E-2</v>
      </c>
      <c r="BC1033" s="14">
        <v>6.49299842273605E-3</v>
      </c>
    </row>
    <row r="1034" spans="2:55" x14ac:dyDescent="0.35">
      <c r="B1034" t="s">
        <v>105</v>
      </c>
      <c r="C1034" s="14">
        <v>7.4334370853789897E-2</v>
      </c>
      <c r="D1034" s="14">
        <v>6.0400361930203102E-2</v>
      </c>
      <c r="E1034" s="14">
        <v>8.6941011226317394E-2</v>
      </c>
      <c r="F1034" s="14"/>
      <c r="G1034" s="14">
        <v>4.1622133835929602E-2</v>
      </c>
      <c r="H1034" s="14">
        <v>1.38550990184413E-2</v>
      </c>
      <c r="I1034" s="14">
        <v>5.5861530835429198E-2</v>
      </c>
      <c r="J1034" s="14">
        <v>8.7093025581726699E-2</v>
      </c>
      <c r="K1034" s="14">
        <v>0.129466963345504</v>
      </c>
      <c r="L1034" s="14">
        <v>0.18009058700500599</v>
      </c>
      <c r="M1034" s="14"/>
      <c r="N1034" s="14">
        <v>4.8746694108777598E-2</v>
      </c>
      <c r="O1034" s="14">
        <v>9.3444407236822596E-2</v>
      </c>
      <c r="P1034" s="14">
        <v>7.5157113024381106E-2</v>
      </c>
      <c r="Q1034" s="14">
        <v>8.6116270338860795E-2</v>
      </c>
      <c r="R1034" s="14"/>
      <c r="S1034" s="14">
        <v>4.9793989837737702E-2</v>
      </c>
      <c r="T1034" s="14">
        <v>9.6528309433201301E-2</v>
      </c>
      <c r="U1034" s="14">
        <v>6.2701047413556699E-2</v>
      </c>
      <c r="V1034" s="14">
        <v>0.10455332762852999</v>
      </c>
      <c r="W1034" s="14">
        <v>8.1420073246320696E-2</v>
      </c>
      <c r="X1034" s="14">
        <v>6.8224609921501603E-2</v>
      </c>
      <c r="Y1034" s="14">
        <v>9.2028171823170302E-2</v>
      </c>
      <c r="Z1034" s="14">
        <v>8.8797781791121203E-2</v>
      </c>
      <c r="AA1034" s="14">
        <v>6.1122429444594298E-2</v>
      </c>
      <c r="AB1034" s="14">
        <v>6.7984759326703406E-2</v>
      </c>
      <c r="AC1034" s="14">
        <v>5.3066079028488498E-2</v>
      </c>
      <c r="AD1034" s="14">
        <v>0.10132366173660701</v>
      </c>
      <c r="AE1034" s="14"/>
      <c r="AF1034" s="14">
        <v>6.3113005173094094E-2</v>
      </c>
      <c r="AG1034" s="14">
        <v>5.9230721233533602E-2</v>
      </c>
      <c r="AH1034" s="14">
        <v>9.0759848148011094E-2</v>
      </c>
      <c r="AI1034" s="14">
        <v>0.101182183356275</v>
      </c>
      <c r="AJ1034" s="14">
        <v>8.8789505437579505E-2</v>
      </c>
      <c r="AK1034" s="14"/>
      <c r="AL1034" s="14">
        <v>8.1510755271563595E-2</v>
      </c>
      <c r="AM1034" s="14">
        <v>3.30113061971119E-2</v>
      </c>
      <c r="AN1034" s="14">
        <v>8.8391546840430907E-2</v>
      </c>
      <c r="AO1034" s="14"/>
      <c r="AP1034" s="14">
        <v>6.5871445265643896E-2</v>
      </c>
      <c r="AQ1034" s="14">
        <v>8.1275479782810203E-2</v>
      </c>
      <c r="AR1034" s="14"/>
      <c r="AS1034" s="14">
        <v>5.1850740911600801E-2</v>
      </c>
      <c r="AT1034" s="14">
        <v>0.107137198563255</v>
      </c>
      <c r="AU1034" s="14"/>
      <c r="AV1034" s="14">
        <v>3.9001187317715298E-2</v>
      </c>
      <c r="AW1034" s="14">
        <v>9.30691171206873E-2</v>
      </c>
      <c r="AX1034" s="14"/>
      <c r="AY1034" s="14">
        <v>6.2972064228668898E-2</v>
      </c>
      <c r="AZ1034" s="14">
        <v>0.111731183404398</v>
      </c>
      <c r="BA1034" s="14"/>
      <c r="BB1034" s="14">
        <v>7.1574885714301997E-2</v>
      </c>
      <c r="BC1034" s="14">
        <v>7.8993871096662505E-2</v>
      </c>
    </row>
    <row r="1035" spans="2:55" x14ac:dyDescent="0.35">
      <c r="C1035" s="14"/>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c r="AC1035" s="14"/>
      <c r="AD1035" s="14"/>
      <c r="AE1035" s="14"/>
      <c r="AF1035" s="14"/>
      <c r="AG1035" s="14"/>
      <c r="AH1035" s="14"/>
      <c r="AI1035" s="14"/>
      <c r="AJ1035" s="14"/>
      <c r="AK1035" s="14"/>
      <c r="AL1035" s="14"/>
      <c r="AM1035" s="14"/>
      <c r="AN1035" s="14"/>
      <c r="AO1035" s="14"/>
      <c r="AP1035" s="14"/>
      <c r="AQ1035" s="14"/>
      <c r="AR1035" s="14"/>
      <c r="AS1035" s="14"/>
      <c r="AT1035" s="14"/>
      <c r="AU1035" s="14"/>
      <c r="AV1035" s="14"/>
      <c r="AW1035" s="14"/>
      <c r="AX1035" s="14"/>
      <c r="AY1035" s="14"/>
      <c r="AZ1035" s="14"/>
      <c r="BA1035" s="14"/>
      <c r="BB1035" s="14"/>
      <c r="BC1035" s="14"/>
    </row>
    <row r="1036" spans="2:55" x14ac:dyDescent="0.35">
      <c r="B1036" s="6" t="s">
        <v>451</v>
      </c>
      <c r="C1036" s="14"/>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c r="AA1036" s="14"/>
      <c r="AB1036" s="14"/>
      <c r="AC1036" s="14"/>
      <c r="AD1036" s="14"/>
      <c r="AE1036" s="14"/>
      <c r="AF1036" s="14"/>
      <c r="AG1036" s="14"/>
      <c r="AH1036" s="14"/>
      <c r="AI1036" s="14"/>
      <c r="AJ1036" s="14"/>
      <c r="AK1036" s="14"/>
      <c r="AL1036" s="14"/>
      <c r="AM1036" s="14"/>
      <c r="AN1036" s="14"/>
      <c r="AO1036" s="14"/>
      <c r="AP1036" s="14"/>
      <c r="AQ1036" s="14"/>
      <c r="AR1036" s="14"/>
      <c r="AS1036" s="14"/>
      <c r="AT1036" s="14"/>
      <c r="AU1036" s="14"/>
      <c r="AV1036" s="14"/>
      <c r="AW1036" s="14"/>
      <c r="AX1036" s="14"/>
      <c r="AY1036" s="14"/>
      <c r="AZ1036" s="14"/>
      <c r="BA1036" s="14"/>
      <c r="BB1036" s="14"/>
      <c r="BC1036" s="14"/>
    </row>
    <row r="1037" spans="2:55" x14ac:dyDescent="0.35">
      <c r="B1037" s="21" t="s">
        <v>384</v>
      </c>
      <c r="C1037" s="14"/>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c r="AA1037" s="14"/>
      <c r="AB1037" s="14"/>
      <c r="AC1037" s="14"/>
      <c r="AD1037" s="14"/>
      <c r="AE1037" s="14"/>
      <c r="AF1037" s="14"/>
      <c r="AG1037" s="14"/>
      <c r="AH1037" s="14"/>
      <c r="AI1037" s="14"/>
      <c r="AJ1037" s="14"/>
      <c r="AK1037" s="14"/>
      <c r="AL1037" s="14"/>
      <c r="AM1037" s="14"/>
      <c r="AN1037" s="14"/>
      <c r="AO1037" s="14"/>
      <c r="AP1037" s="14"/>
      <c r="AQ1037" s="14"/>
      <c r="AR1037" s="14"/>
      <c r="AS1037" s="14"/>
      <c r="AT1037" s="14"/>
      <c r="AU1037" s="14"/>
      <c r="AV1037" s="14"/>
      <c r="AW1037" s="14"/>
      <c r="AX1037" s="14"/>
      <c r="AY1037" s="14"/>
      <c r="AZ1037" s="14"/>
      <c r="BA1037" s="14"/>
      <c r="BB1037" s="14"/>
      <c r="BC1037" s="14"/>
    </row>
    <row r="1038" spans="2:55" x14ac:dyDescent="0.35">
      <c r="B1038" t="s">
        <v>71</v>
      </c>
      <c r="C1038" s="14">
        <v>1.68417366278267E-2</v>
      </c>
      <c r="D1038" s="14">
        <v>2.1690116931919901E-2</v>
      </c>
      <c r="E1038" s="14">
        <v>1.2133009602816699E-2</v>
      </c>
      <c r="F1038" s="14"/>
      <c r="G1038" s="14">
        <v>4.46413575346934E-2</v>
      </c>
      <c r="H1038" s="14">
        <v>1.45309723110343E-2</v>
      </c>
      <c r="I1038" s="14">
        <v>1.8997147301017599E-2</v>
      </c>
      <c r="J1038" s="14">
        <v>1.03663855806717E-2</v>
      </c>
      <c r="K1038" s="14">
        <v>6.6102353321436198E-3</v>
      </c>
      <c r="L1038" s="14">
        <v>1.1893954506752701E-2</v>
      </c>
      <c r="M1038" s="14"/>
      <c r="N1038" s="14">
        <v>2.5230542522855701E-2</v>
      </c>
      <c r="O1038" s="14">
        <v>0</v>
      </c>
      <c r="P1038" s="14">
        <v>2.3765606644075999E-2</v>
      </c>
      <c r="Q1038" s="14">
        <v>1.9468010229868101E-2</v>
      </c>
      <c r="R1038" s="14"/>
      <c r="S1038" s="14">
        <v>1.6915660170149699E-2</v>
      </c>
      <c r="T1038" s="14">
        <v>5.4706732729473996E-3</v>
      </c>
      <c r="U1038" s="14">
        <v>1.3621008767354999E-2</v>
      </c>
      <c r="V1038" s="14">
        <v>2.2888865536093799E-2</v>
      </c>
      <c r="W1038" s="14">
        <v>2.4398097360744501E-2</v>
      </c>
      <c r="X1038" s="14">
        <v>1.43916501792775E-2</v>
      </c>
      <c r="Y1038" s="14">
        <v>0</v>
      </c>
      <c r="Z1038" s="14">
        <v>1.8103953018547499E-2</v>
      </c>
      <c r="AA1038" s="14">
        <v>3.64126468670848E-2</v>
      </c>
      <c r="AB1038" s="14">
        <v>2.6667930410780801E-2</v>
      </c>
      <c r="AC1038" s="14">
        <v>0</v>
      </c>
      <c r="AD1038" s="14">
        <v>0</v>
      </c>
      <c r="AE1038" s="14"/>
      <c r="AF1038" s="14">
        <v>6.9618046930324902E-3</v>
      </c>
      <c r="AG1038" s="14">
        <v>2.7052822836095398E-2</v>
      </c>
      <c r="AH1038" s="14">
        <v>0</v>
      </c>
      <c r="AI1038" s="14">
        <v>2.39252129182051E-2</v>
      </c>
      <c r="AJ1038" s="14">
        <v>1.9918847877723099E-2</v>
      </c>
      <c r="AK1038" s="14"/>
      <c r="AL1038" s="14">
        <v>4.9436943543620902E-3</v>
      </c>
      <c r="AM1038" s="14">
        <v>9.6344051480878101E-2</v>
      </c>
      <c r="AN1038" s="14">
        <v>1.63297799413917E-2</v>
      </c>
      <c r="AO1038" s="14"/>
      <c r="AP1038" s="14">
        <v>1.7011277700067998E-2</v>
      </c>
      <c r="AQ1038" s="14">
        <v>1.69974180716299E-2</v>
      </c>
      <c r="AR1038" s="14"/>
      <c r="AS1038" s="14">
        <v>1.7819686667148799E-2</v>
      </c>
      <c r="AT1038" s="14">
        <v>1.6533309599287001E-2</v>
      </c>
      <c r="AU1038" s="14"/>
      <c r="AV1038" s="14">
        <v>2.7386211311724099E-2</v>
      </c>
      <c r="AW1038" s="14">
        <v>1.25392367830028E-2</v>
      </c>
      <c r="AX1038" s="14"/>
      <c r="AY1038" s="14">
        <v>2.0204504505368901E-2</v>
      </c>
      <c r="AZ1038" s="14">
        <v>0</v>
      </c>
      <c r="BA1038" s="14"/>
      <c r="BB1038" s="14">
        <v>2.07145664237318E-2</v>
      </c>
      <c r="BC1038" s="14">
        <v>0</v>
      </c>
    </row>
    <row r="1039" spans="2:55" x14ac:dyDescent="0.35">
      <c r="B1039" t="s">
        <v>72</v>
      </c>
      <c r="C1039" s="14">
        <v>3.1052266369922199E-2</v>
      </c>
      <c r="D1039" s="14">
        <v>4.0196197194434902E-2</v>
      </c>
      <c r="E1039" s="14">
        <v>2.2167871634618599E-2</v>
      </c>
      <c r="F1039" s="14"/>
      <c r="G1039" s="14">
        <v>3.6359828423354702E-2</v>
      </c>
      <c r="H1039" s="14">
        <v>7.5681099366026003E-2</v>
      </c>
      <c r="I1039" s="14">
        <v>5.2405406561088302E-2</v>
      </c>
      <c r="J1039" s="14">
        <v>1.14296085668545E-2</v>
      </c>
      <c r="K1039" s="14">
        <v>1.45813118851099E-2</v>
      </c>
      <c r="L1039" s="14">
        <v>0</v>
      </c>
      <c r="M1039" s="14"/>
      <c r="N1039" s="14">
        <v>4.6913654717591499E-2</v>
      </c>
      <c r="O1039" s="14">
        <v>2.8808279439773599E-2</v>
      </c>
      <c r="P1039" s="14">
        <v>2.9383902245602701E-2</v>
      </c>
      <c r="Q1039" s="14">
        <v>1.65178636287872E-2</v>
      </c>
      <c r="R1039" s="14"/>
      <c r="S1039" s="14">
        <v>7.6050169560623507E-2</v>
      </c>
      <c r="T1039" s="14">
        <v>2.0913836171266499E-2</v>
      </c>
      <c r="U1039" s="14">
        <v>0</v>
      </c>
      <c r="V1039" s="14">
        <v>2.4513482615533402E-2</v>
      </c>
      <c r="W1039" s="14">
        <v>3.5083277063932702E-2</v>
      </c>
      <c r="X1039" s="14">
        <v>2.0335900637315399E-2</v>
      </c>
      <c r="Y1039" s="14">
        <v>1.8853140537442602E-2</v>
      </c>
      <c r="Z1039" s="14">
        <v>1.88606688069471E-2</v>
      </c>
      <c r="AA1039" s="14">
        <v>3.54552178416477E-2</v>
      </c>
      <c r="AB1039" s="14">
        <v>3.20941794335491E-2</v>
      </c>
      <c r="AC1039" s="14">
        <v>0</v>
      </c>
      <c r="AD1039" s="14">
        <v>5.8404297506919903E-2</v>
      </c>
      <c r="AE1039" s="14"/>
      <c r="AF1039" s="14">
        <v>1.42563626977203E-2</v>
      </c>
      <c r="AG1039" s="14">
        <v>5.50389391648042E-2</v>
      </c>
      <c r="AH1039" s="14">
        <v>2.11222685758207E-2</v>
      </c>
      <c r="AI1039" s="14">
        <v>1.57048814483676E-2</v>
      </c>
      <c r="AJ1039" s="14">
        <v>3.8067830616196098E-2</v>
      </c>
      <c r="AK1039" s="14"/>
      <c r="AL1039" s="14">
        <v>1.61980993981726E-2</v>
      </c>
      <c r="AM1039" s="14">
        <v>0.13486501819366101</v>
      </c>
      <c r="AN1039" s="14">
        <v>1.77167896548392E-2</v>
      </c>
      <c r="AO1039" s="14"/>
      <c r="AP1039" s="14">
        <v>3.91918120986691E-2</v>
      </c>
      <c r="AQ1039" s="14">
        <v>2.3237350994942799E-2</v>
      </c>
      <c r="AR1039" s="14"/>
      <c r="AS1039" s="14">
        <v>3.6937933124901901E-2</v>
      </c>
      <c r="AT1039" s="14">
        <v>1.8094402683814501E-2</v>
      </c>
      <c r="AU1039" s="14"/>
      <c r="AV1039" s="14">
        <v>6.0546789470293301E-2</v>
      </c>
      <c r="AW1039" s="14">
        <v>1.85638365483142E-2</v>
      </c>
      <c r="AX1039" s="14"/>
      <c r="AY1039" s="14">
        <v>3.76635020522431E-2</v>
      </c>
      <c r="AZ1039" s="14">
        <v>1.7774613381942899E-2</v>
      </c>
      <c r="BA1039" s="14"/>
      <c r="BB1039" s="14">
        <v>3.5768716375069502E-2</v>
      </c>
      <c r="BC1039" s="14">
        <v>1.43001288431915E-2</v>
      </c>
    </row>
    <row r="1040" spans="2:55" x14ac:dyDescent="0.35">
      <c r="B1040" t="s">
        <v>73</v>
      </c>
      <c r="C1040" s="14">
        <v>4.3079209337480801E-2</v>
      </c>
      <c r="D1040" s="14">
        <v>5.4316321636221299E-2</v>
      </c>
      <c r="E1040" s="14">
        <v>3.21876613862827E-2</v>
      </c>
      <c r="F1040" s="14"/>
      <c r="G1040" s="14">
        <v>0.11467766521801601</v>
      </c>
      <c r="H1040" s="14">
        <v>0.102223765046179</v>
      </c>
      <c r="I1040" s="14">
        <v>4.2311251866333603E-2</v>
      </c>
      <c r="J1040" s="14">
        <v>1.1965176575054699E-2</v>
      </c>
      <c r="K1040" s="14">
        <v>4.7412673526189301E-3</v>
      </c>
      <c r="L1040" s="14">
        <v>0</v>
      </c>
      <c r="M1040" s="14"/>
      <c r="N1040" s="14">
        <v>4.8363508095815001E-2</v>
      </c>
      <c r="O1040" s="14">
        <v>3.2029406672492697E-2</v>
      </c>
      <c r="P1040" s="14">
        <v>5.1088685170493198E-2</v>
      </c>
      <c r="Q1040" s="14">
        <v>4.2499785283669898E-2</v>
      </c>
      <c r="R1040" s="14"/>
      <c r="S1040" s="14">
        <v>6.3003213396977994E-2</v>
      </c>
      <c r="T1040" s="14">
        <v>1.388253285338E-2</v>
      </c>
      <c r="U1040" s="14">
        <v>6.2000422281811997E-2</v>
      </c>
      <c r="V1040" s="14">
        <v>6.1934083563101497E-2</v>
      </c>
      <c r="W1040" s="14">
        <v>2.0257911671980999E-2</v>
      </c>
      <c r="X1040" s="14">
        <v>9.1615778133222206E-2</v>
      </c>
      <c r="Y1040" s="14">
        <v>3.6441824398704303E-2</v>
      </c>
      <c r="Z1040" s="14">
        <v>1.9581779579579801E-2</v>
      </c>
      <c r="AA1040" s="14">
        <v>5.2997479538437697E-2</v>
      </c>
      <c r="AB1040" s="14">
        <v>2.5413419774194899E-2</v>
      </c>
      <c r="AC1040" s="14">
        <v>0</v>
      </c>
      <c r="AD1040" s="14">
        <v>0</v>
      </c>
      <c r="AE1040" s="14"/>
      <c r="AF1040" s="14">
        <v>3.5411822782416898E-2</v>
      </c>
      <c r="AG1040" s="14">
        <v>5.3097226160852398E-2</v>
      </c>
      <c r="AH1040" s="14">
        <v>4.0146096065022202E-2</v>
      </c>
      <c r="AI1040" s="14">
        <v>6.4275858780147799E-2</v>
      </c>
      <c r="AJ1040" s="14">
        <v>5.8760004426189401E-2</v>
      </c>
      <c r="AK1040" s="14"/>
      <c r="AL1040" s="14">
        <v>3.0031597170562498E-2</v>
      </c>
      <c r="AM1040" s="14">
        <v>0.139272021258356</v>
      </c>
      <c r="AN1040" s="14">
        <v>1.7421300916197199E-2</v>
      </c>
      <c r="AO1040" s="14"/>
      <c r="AP1040" s="14">
        <v>4.1147577471976199E-2</v>
      </c>
      <c r="AQ1040" s="14">
        <v>4.49881141436747E-2</v>
      </c>
      <c r="AR1040" s="14"/>
      <c r="AS1040" s="14">
        <v>4.64229585142754E-2</v>
      </c>
      <c r="AT1040" s="14">
        <v>3.1327170399714901E-2</v>
      </c>
      <c r="AU1040" s="14"/>
      <c r="AV1040" s="14">
        <v>8.2195759033610399E-2</v>
      </c>
      <c r="AW1040" s="14">
        <v>2.66350712001295E-2</v>
      </c>
      <c r="AX1040" s="14"/>
      <c r="AY1040" s="14">
        <v>4.1017260608275E-2</v>
      </c>
      <c r="AZ1040" s="14">
        <v>2.8054197818543999E-2</v>
      </c>
      <c r="BA1040" s="14"/>
      <c r="BB1040" s="14">
        <v>4.3603685060056602E-2</v>
      </c>
      <c r="BC1040" s="14">
        <v>4.4282803216096997E-2</v>
      </c>
    </row>
    <row r="1041" spans="2:55" x14ac:dyDescent="0.35">
      <c r="B1041" t="s">
        <v>74</v>
      </c>
      <c r="C1041" s="14">
        <v>4.9650341678620799E-2</v>
      </c>
      <c r="D1041" s="14">
        <v>6.7263571873584199E-2</v>
      </c>
      <c r="E1041" s="14">
        <v>3.2482038303232999E-2</v>
      </c>
      <c r="F1041" s="14"/>
      <c r="G1041" s="14">
        <v>0.111417682398779</v>
      </c>
      <c r="H1041" s="14">
        <v>8.9216085076343404E-2</v>
      </c>
      <c r="I1041" s="14">
        <v>6.3399853263202494E-2</v>
      </c>
      <c r="J1041" s="14">
        <v>1.9722890888110901E-2</v>
      </c>
      <c r="K1041" s="14">
        <v>2.5370635869896501E-2</v>
      </c>
      <c r="L1041" s="14">
        <v>7.2098642284013801E-3</v>
      </c>
      <c r="M1041" s="14"/>
      <c r="N1041" s="14">
        <v>7.2995052725566195E-2</v>
      </c>
      <c r="O1041" s="14">
        <v>2.6095395809118301E-2</v>
      </c>
      <c r="P1041" s="14">
        <v>4.90827860748837E-2</v>
      </c>
      <c r="Q1041" s="14">
        <v>4.8562818916576801E-2</v>
      </c>
      <c r="R1041" s="14"/>
      <c r="S1041" s="14">
        <v>8.1126521412488106E-2</v>
      </c>
      <c r="T1041" s="14">
        <v>1.8455812659621599E-2</v>
      </c>
      <c r="U1041" s="14">
        <v>3.5017076297176E-2</v>
      </c>
      <c r="V1041" s="14">
        <v>6.0140204261213102E-2</v>
      </c>
      <c r="W1041" s="14">
        <v>2.5062782634527801E-2</v>
      </c>
      <c r="X1041" s="14">
        <v>4.8409166102770101E-2</v>
      </c>
      <c r="Y1041" s="14">
        <v>4.4561844978493401E-2</v>
      </c>
      <c r="Z1041" s="14">
        <v>0.101713809619759</v>
      </c>
      <c r="AA1041" s="14">
        <v>4.1703958888234999E-2</v>
      </c>
      <c r="AB1041" s="14">
        <v>2.42952772644538E-2</v>
      </c>
      <c r="AC1041" s="14">
        <v>3.9598725263336999E-2</v>
      </c>
      <c r="AD1041" s="14">
        <v>0.18911704177036001</v>
      </c>
      <c r="AE1041" s="14"/>
      <c r="AF1041" s="14">
        <v>4.74587158056664E-2</v>
      </c>
      <c r="AG1041" s="14">
        <v>6.70142673992766E-2</v>
      </c>
      <c r="AH1041" s="14">
        <v>2.0061722171411299E-2</v>
      </c>
      <c r="AI1041" s="14">
        <v>5.0767620771452297E-2</v>
      </c>
      <c r="AJ1041" s="14">
        <v>6.1155816120636801E-2</v>
      </c>
      <c r="AK1041" s="14"/>
      <c r="AL1041" s="14">
        <v>4.33095323750659E-2</v>
      </c>
      <c r="AM1041" s="14">
        <v>0.10061474245082</v>
      </c>
      <c r="AN1041" s="14">
        <v>2.54336814989468E-2</v>
      </c>
      <c r="AO1041" s="14"/>
      <c r="AP1041" s="14">
        <v>6.2747579627027497E-2</v>
      </c>
      <c r="AQ1041" s="14">
        <v>3.9309561875549397E-2</v>
      </c>
      <c r="AR1041" s="14"/>
      <c r="AS1041" s="14">
        <v>5.4427239510006199E-2</v>
      </c>
      <c r="AT1041" s="14">
        <v>4.0595513522796403E-2</v>
      </c>
      <c r="AU1041" s="14"/>
      <c r="AV1041" s="14">
        <v>0.10536539015881501</v>
      </c>
      <c r="AW1041" s="14">
        <v>3.0249894999968802E-2</v>
      </c>
      <c r="AX1041" s="14"/>
      <c r="AY1041" s="14">
        <v>5.7582104866751901E-2</v>
      </c>
      <c r="AZ1041" s="14">
        <v>1.8478410636624702E-2</v>
      </c>
      <c r="BA1041" s="14"/>
      <c r="BB1041" s="14">
        <v>5.1750541505624199E-2</v>
      </c>
      <c r="BC1041" s="14">
        <v>1.5322264422983799E-2</v>
      </c>
    </row>
    <row r="1042" spans="2:55" x14ac:dyDescent="0.35">
      <c r="B1042" t="s">
        <v>75</v>
      </c>
      <c r="C1042" s="14">
        <v>9.6491547779621697E-2</v>
      </c>
      <c r="D1042" s="14">
        <v>0.10727106346038701</v>
      </c>
      <c r="E1042" s="14">
        <v>8.6342052803827105E-2</v>
      </c>
      <c r="F1042" s="14"/>
      <c r="G1042" s="14">
        <v>0.134948351454757</v>
      </c>
      <c r="H1042" s="14">
        <v>0.17721345213103101</v>
      </c>
      <c r="I1042" s="14">
        <v>8.8871935942436905E-2</v>
      </c>
      <c r="J1042" s="14">
        <v>6.8537560922943899E-2</v>
      </c>
      <c r="K1042" s="14">
        <v>8.0115784656785802E-2</v>
      </c>
      <c r="L1042" s="14">
        <v>4.37558579735862E-2</v>
      </c>
      <c r="M1042" s="14"/>
      <c r="N1042" s="14">
        <v>0.10348611107403</v>
      </c>
      <c r="O1042" s="14">
        <v>9.6566414532590295E-2</v>
      </c>
      <c r="P1042" s="14">
        <v>0.10620099152434399</v>
      </c>
      <c r="Q1042" s="14">
        <v>8.1061017671941293E-2</v>
      </c>
      <c r="R1042" s="14"/>
      <c r="S1042" s="14">
        <v>0.17896154950967899</v>
      </c>
      <c r="T1042" s="14">
        <v>9.6760359659932099E-2</v>
      </c>
      <c r="U1042" s="14">
        <v>0.110090062274645</v>
      </c>
      <c r="V1042" s="14">
        <v>8.8384042173919194E-2</v>
      </c>
      <c r="W1042" s="14">
        <v>5.4956529851520899E-2</v>
      </c>
      <c r="X1042" s="14">
        <v>8.2501400889464505E-2</v>
      </c>
      <c r="Y1042" s="14">
        <v>0.10392706551318801</v>
      </c>
      <c r="Z1042" s="14">
        <v>7.52086425892107E-2</v>
      </c>
      <c r="AA1042" s="14">
        <v>8.6066908594046795E-2</v>
      </c>
      <c r="AB1042" s="14">
        <v>4.4400871163131697E-2</v>
      </c>
      <c r="AC1042" s="14">
        <v>3.8667322123585E-2</v>
      </c>
      <c r="AD1042" s="14">
        <v>0.14438583052919399</v>
      </c>
      <c r="AE1042" s="14"/>
      <c r="AF1042" s="14">
        <v>0.11066491307890899</v>
      </c>
      <c r="AG1042" s="14">
        <v>0.111910333043483</v>
      </c>
      <c r="AH1042" s="14">
        <v>4.50602398022961E-2</v>
      </c>
      <c r="AI1042" s="14">
        <v>5.86256058982699E-2</v>
      </c>
      <c r="AJ1042" s="14">
        <v>5.6223705330912997E-2</v>
      </c>
      <c r="AK1042" s="14"/>
      <c r="AL1042" s="14">
        <v>8.9848075163258503E-2</v>
      </c>
      <c r="AM1042" s="14">
        <v>0.160779212814468</v>
      </c>
      <c r="AN1042" s="14">
        <v>4.0781246802063402E-2</v>
      </c>
      <c r="AO1042" s="14"/>
      <c r="AP1042" s="14">
        <v>0.104009465349735</v>
      </c>
      <c r="AQ1042" s="14">
        <v>9.0049443716439304E-2</v>
      </c>
      <c r="AR1042" s="14"/>
      <c r="AS1042" s="14">
        <v>0.11126265438682401</v>
      </c>
      <c r="AT1042" s="14">
        <v>7.7511775621735293E-2</v>
      </c>
      <c r="AU1042" s="14"/>
      <c r="AV1042" s="14">
        <v>0.15008306022853601</v>
      </c>
      <c r="AW1042" s="14">
        <v>7.47466347011492E-2</v>
      </c>
      <c r="AX1042" s="14"/>
      <c r="AY1042" s="14">
        <v>9.8521591367059E-2</v>
      </c>
      <c r="AZ1042" s="14">
        <v>0.111830069916519</v>
      </c>
      <c r="BA1042" s="14"/>
      <c r="BB1042" s="14">
        <v>9.7683127620002794E-2</v>
      </c>
      <c r="BC1042" s="14">
        <v>8.99889873641712E-2</v>
      </c>
    </row>
    <row r="1043" spans="2:55" x14ac:dyDescent="0.35">
      <c r="B1043" t="s">
        <v>76</v>
      </c>
      <c r="C1043" s="14">
        <v>0.167513298282322</v>
      </c>
      <c r="D1043" s="14">
        <v>0.17539209638641701</v>
      </c>
      <c r="E1043" s="14">
        <v>0.158892820718465</v>
      </c>
      <c r="F1043" s="14"/>
      <c r="G1043" s="14">
        <v>0.17643747626390099</v>
      </c>
      <c r="H1043" s="14">
        <v>0.14685506581878899</v>
      </c>
      <c r="I1043" s="14">
        <v>0.18637330494784801</v>
      </c>
      <c r="J1043" s="14">
        <v>0.14526211539980399</v>
      </c>
      <c r="K1043" s="14">
        <v>0.157665971988833</v>
      </c>
      <c r="L1043" s="14">
        <v>0.188193377999606</v>
      </c>
      <c r="M1043" s="14"/>
      <c r="N1043" s="14">
        <v>0.190467304144252</v>
      </c>
      <c r="O1043" s="14">
        <v>0.17764790904121</v>
      </c>
      <c r="P1043" s="14">
        <v>0.13515642243888701</v>
      </c>
      <c r="Q1043" s="14">
        <v>0.15468303962973701</v>
      </c>
      <c r="R1043" s="14"/>
      <c r="S1043" s="14">
        <v>0.16226808488946901</v>
      </c>
      <c r="T1043" s="14">
        <v>0.152993065769328</v>
      </c>
      <c r="U1043" s="14">
        <v>0.16890232389401399</v>
      </c>
      <c r="V1043" s="14">
        <v>0.200151761438155</v>
      </c>
      <c r="W1043" s="14">
        <v>0.27391307499759798</v>
      </c>
      <c r="X1043" s="14">
        <v>0.143436618761037</v>
      </c>
      <c r="Y1043" s="14">
        <v>0.160239028984342</v>
      </c>
      <c r="Z1043" s="14">
        <v>0.13652515079458599</v>
      </c>
      <c r="AA1043" s="14">
        <v>0.16753253900920101</v>
      </c>
      <c r="AB1043" s="14">
        <v>0.129416425860201</v>
      </c>
      <c r="AC1043" s="14">
        <v>0.16663024052241701</v>
      </c>
      <c r="AD1043" s="14">
        <v>0.13006897521529701</v>
      </c>
      <c r="AE1043" s="14"/>
      <c r="AF1043" s="14">
        <v>0.15796137549776601</v>
      </c>
      <c r="AG1043" s="14">
        <v>0.17391384971622001</v>
      </c>
      <c r="AH1043" s="14">
        <v>0.13356402744169199</v>
      </c>
      <c r="AI1043" s="14">
        <v>0.22150168492495401</v>
      </c>
      <c r="AJ1043" s="14">
        <v>0.19902134088705201</v>
      </c>
      <c r="AK1043" s="14"/>
      <c r="AL1043" s="14">
        <v>0.180342959799275</v>
      </c>
      <c r="AM1043" s="14">
        <v>0.105329370913763</v>
      </c>
      <c r="AN1043" s="14">
        <v>0.102480890472398</v>
      </c>
      <c r="AO1043" s="14"/>
      <c r="AP1043" s="14">
        <v>0.13044029164553</v>
      </c>
      <c r="AQ1043" s="14">
        <v>0.19381690045087499</v>
      </c>
      <c r="AR1043" s="14"/>
      <c r="AS1043" s="14">
        <v>0.16558550135710201</v>
      </c>
      <c r="AT1043" s="14">
        <v>0.17823321253784499</v>
      </c>
      <c r="AU1043" s="14"/>
      <c r="AV1043" s="14">
        <v>0.19594425543586899</v>
      </c>
      <c r="AW1043" s="14">
        <v>0.155071773313957</v>
      </c>
      <c r="AX1043" s="14"/>
      <c r="AY1043" s="14">
        <v>0.162367280373197</v>
      </c>
      <c r="AZ1043" s="14">
        <v>0.177731591385102</v>
      </c>
      <c r="BA1043" s="14"/>
      <c r="BB1043" s="14">
        <v>0.17232848697442599</v>
      </c>
      <c r="BC1043" s="14">
        <v>0.15013096024741099</v>
      </c>
    </row>
    <row r="1044" spans="2:55" x14ac:dyDescent="0.35">
      <c r="B1044" t="s">
        <v>77</v>
      </c>
      <c r="C1044" s="14">
        <v>0.230877352716922</v>
      </c>
      <c r="D1044" s="14">
        <v>0.223385765849272</v>
      </c>
      <c r="E1044" s="14">
        <v>0.239543343002251</v>
      </c>
      <c r="F1044" s="14"/>
      <c r="G1044" s="14">
        <v>7.0968033983190501E-2</v>
      </c>
      <c r="H1044" s="14">
        <v>8.7152810418550303E-2</v>
      </c>
      <c r="I1044" s="14">
        <v>0.15037381625145099</v>
      </c>
      <c r="J1044" s="14">
        <v>0.29844210517158298</v>
      </c>
      <c r="K1044" s="14">
        <v>0.29692839322929099</v>
      </c>
      <c r="L1044" s="14">
        <v>0.41553279252407699</v>
      </c>
      <c r="M1044" s="14"/>
      <c r="N1044" s="14">
        <v>0.187042480467904</v>
      </c>
      <c r="O1044" s="14">
        <v>0.25564492227769797</v>
      </c>
      <c r="P1044" s="14">
        <v>0.27408625750964499</v>
      </c>
      <c r="Q1044" s="14">
        <v>0.21842737886439401</v>
      </c>
      <c r="R1044" s="14"/>
      <c r="S1044" s="14">
        <v>0.10243464266675401</v>
      </c>
      <c r="T1044" s="14">
        <v>0.29591499396940302</v>
      </c>
      <c r="U1044" s="14">
        <v>0.27683902727916299</v>
      </c>
      <c r="V1044" s="14">
        <v>0.230311191696217</v>
      </c>
      <c r="W1044" s="14">
        <v>0.24191674092451099</v>
      </c>
      <c r="X1044" s="14">
        <v>0.18983483840729201</v>
      </c>
      <c r="Y1044" s="14">
        <v>0.22334006603626699</v>
      </c>
      <c r="Z1044" s="14">
        <v>0.30833031162007801</v>
      </c>
      <c r="AA1044" s="14">
        <v>0.237790176997356</v>
      </c>
      <c r="AB1044" s="14">
        <v>0.29058466787464099</v>
      </c>
      <c r="AC1044" s="14">
        <v>0.29865608457635201</v>
      </c>
      <c r="AD1044" s="14">
        <v>0.14791852566767999</v>
      </c>
      <c r="AE1044" s="14"/>
      <c r="AF1044" s="14">
        <v>0.26583186623988803</v>
      </c>
      <c r="AG1044" s="14">
        <v>0.20685379223861</v>
      </c>
      <c r="AH1044" s="14">
        <v>0.224747602269041</v>
      </c>
      <c r="AI1044" s="14">
        <v>0.24877148399950499</v>
      </c>
      <c r="AJ1044" s="14">
        <v>0.18151856190136101</v>
      </c>
      <c r="AK1044" s="14"/>
      <c r="AL1044" s="14">
        <v>0.24886629634337701</v>
      </c>
      <c r="AM1044" s="14">
        <v>0.11654465645829901</v>
      </c>
      <c r="AN1044" s="14">
        <v>0.215302759355912</v>
      </c>
      <c r="AO1044" s="14"/>
      <c r="AP1044" s="14">
        <v>0.166618233033999</v>
      </c>
      <c r="AQ1044" s="14">
        <v>0.27553754653013801</v>
      </c>
      <c r="AR1044" s="14"/>
      <c r="AS1044" s="14">
        <v>0.198689177340999</v>
      </c>
      <c r="AT1044" s="14">
        <v>0.27969687774858998</v>
      </c>
      <c r="AU1044" s="14"/>
      <c r="AV1044" s="14">
        <v>0.12741887347352901</v>
      </c>
      <c r="AW1044" s="14">
        <v>0.275579619267943</v>
      </c>
      <c r="AX1044" s="14"/>
      <c r="AY1044" s="14">
        <v>0.21879180881450899</v>
      </c>
      <c r="AZ1044" s="14">
        <v>0.22242504394443199</v>
      </c>
      <c r="BA1044" s="14"/>
      <c r="BB1044" s="14">
        <v>0.23436064067628101</v>
      </c>
      <c r="BC1044" s="14">
        <v>0.231847918081003</v>
      </c>
    </row>
    <row r="1045" spans="2:55" x14ac:dyDescent="0.35">
      <c r="B1045" t="s">
        <v>78</v>
      </c>
      <c r="C1045" s="14">
        <v>0.182096733462907</v>
      </c>
      <c r="D1045" s="14">
        <v>0.16739925828769101</v>
      </c>
      <c r="E1045" s="14">
        <v>0.195818411054865</v>
      </c>
      <c r="F1045" s="14"/>
      <c r="G1045" s="14">
        <v>0.164385237956052</v>
      </c>
      <c r="H1045" s="14">
        <v>0.15722533806091599</v>
      </c>
      <c r="I1045" s="14">
        <v>0.16625046296853399</v>
      </c>
      <c r="J1045" s="14">
        <v>0.219290050381996</v>
      </c>
      <c r="K1045" s="14">
        <v>0.18935765953138201</v>
      </c>
      <c r="L1045" s="14">
        <v>0.19289500567817</v>
      </c>
      <c r="M1045" s="14"/>
      <c r="N1045" s="14">
        <v>0.18138369952026101</v>
      </c>
      <c r="O1045" s="14">
        <v>0.16774683488888001</v>
      </c>
      <c r="P1045" s="14">
        <v>0.15905982274847599</v>
      </c>
      <c r="Q1045" s="14">
        <v>0.21621432325442899</v>
      </c>
      <c r="R1045" s="14"/>
      <c r="S1045" s="14">
        <v>0.156654717991109</v>
      </c>
      <c r="T1045" s="14">
        <v>0.22322472547063099</v>
      </c>
      <c r="U1045" s="14">
        <v>0.15363466599852599</v>
      </c>
      <c r="V1045" s="14">
        <v>0.18443818557470901</v>
      </c>
      <c r="W1045" s="14">
        <v>0.14213993343942199</v>
      </c>
      <c r="X1045" s="14">
        <v>0.203995591285278</v>
      </c>
      <c r="Y1045" s="14">
        <v>0.190822810950527</v>
      </c>
      <c r="Z1045" s="14">
        <v>0.17974273599926899</v>
      </c>
      <c r="AA1045" s="14">
        <v>0.161599271862328</v>
      </c>
      <c r="AB1045" s="14">
        <v>0.21764553632019201</v>
      </c>
      <c r="AC1045" s="14">
        <v>0.20994976974600399</v>
      </c>
      <c r="AD1045" s="14">
        <v>0.138524713236507</v>
      </c>
      <c r="AE1045" s="14"/>
      <c r="AF1045" s="14">
        <v>0.16359587204846401</v>
      </c>
      <c r="AG1045" s="14">
        <v>0.168505749939206</v>
      </c>
      <c r="AH1045" s="14">
        <v>0.238812334510697</v>
      </c>
      <c r="AI1045" s="14">
        <v>0.14891702305405199</v>
      </c>
      <c r="AJ1045" s="14">
        <v>0.25307615539020001</v>
      </c>
      <c r="AK1045" s="14"/>
      <c r="AL1045" s="14">
        <v>0.19914412675965701</v>
      </c>
      <c r="AM1045" s="14">
        <v>8.4327576761150602E-2</v>
      </c>
      <c r="AN1045" s="14">
        <v>0.137866765055881</v>
      </c>
      <c r="AO1045" s="14"/>
      <c r="AP1045" s="14">
        <v>0.19044418586358799</v>
      </c>
      <c r="AQ1045" s="14">
        <v>0.17605267116516399</v>
      </c>
      <c r="AR1045" s="14"/>
      <c r="AS1045" s="14">
        <v>0.187071243479217</v>
      </c>
      <c r="AT1045" s="14">
        <v>0.17086523169607101</v>
      </c>
      <c r="AU1045" s="14"/>
      <c r="AV1045" s="14">
        <v>0.15104602482195101</v>
      </c>
      <c r="AW1045" s="14">
        <v>0.19357393413645799</v>
      </c>
      <c r="AX1045" s="14"/>
      <c r="AY1045" s="14">
        <v>0.174259340346099</v>
      </c>
      <c r="AZ1045" s="14">
        <v>0.23476553425076299</v>
      </c>
      <c r="BA1045" s="14"/>
      <c r="BB1045" s="14">
        <v>0.16958327405356899</v>
      </c>
      <c r="BC1045" s="14">
        <v>0.242076002989111</v>
      </c>
    </row>
    <row r="1046" spans="2:55" x14ac:dyDescent="0.35">
      <c r="B1046" t="s">
        <v>449</v>
      </c>
      <c r="C1046" s="14">
        <v>0.18239751374437699</v>
      </c>
      <c r="D1046" s="14">
        <v>0.143085608380072</v>
      </c>
      <c r="E1046" s="14">
        <v>0.22043279149364101</v>
      </c>
      <c r="F1046" s="14"/>
      <c r="G1046" s="14">
        <v>0.146164366767257</v>
      </c>
      <c r="H1046" s="14">
        <v>0.149901411771132</v>
      </c>
      <c r="I1046" s="14">
        <v>0.231016820898088</v>
      </c>
      <c r="J1046" s="14">
        <v>0.214984106512982</v>
      </c>
      <c r="K1046" s="14">
        <v>0.22462874015393899</v>
      </c>
      <c r="L1046" s="14">
        <v>0.14051914708940599</v>
      </c>
      <c r="M1046" s="14"/>
      <c r="N1046" s="14">
        <v>0.144117646731725</v>
      </c>
      <c r="O1046" s="14">
        <v>0.21546083733823701</v>
      </c>
      <c r="P1046" s="14">
        <v>0.17217552564359201</v>
      </c>
      <c r="Q1046" s="14">
        <v>0.20256576252059599</v>
      </c>
      <c r="R1046" s="14"/>
      <c r="S1046" s="14">
        <v>0.162585440402749</v>
      </c>
      <c r="T1046" s="14">
        <v>0.17238400017349101</v>
      </c>
      <c r="U1046" s="14">
        <v>0.17989541320730801</v>
      </c>
      <c r="V1046" s="14">
        <v>0.127238183141058</v>
      </c>
      <c r="W1046" s="14">
        <v>0.18227165205576301</v>
      </c>
      <c r="X1046" s="14">
        <v>0.20547905560434301</v>
      </c>
      <c r="Y1046" s="14">
        <v>0.22181421860103501</v>
      </c>
      <c r="Z1046" s="14">
        <v>0.14193294797202299</v>
      </c>
      <c r="AA1046" s="14">
        <v>0.18044180040166299</v>
      </c>
      <c r="AB1046" s="14">
        <v>0.20948169189885599</v>
      </c>
      <c r="AC1046" s="14">
        <v>0.24649785776830599</v>
      </c>
      <c r="AD1046" s="14">
        <v>0.191580616074043</v>
      </c>
      <c r="AE1046" s="14"/>
      <c r="AF1046" s="14">
        <v>0.197857267156137</v>
      </c>
      <c r="AG1046" s="14">
        <v>0.13661301950145199</v>
      </c>
      <c r="AH1046" s="14">
        <v>0.27648570916401999</v>
      </c>
      <c r="AI1046" s="14">
        <v>0.167510628205047</v>
      </c>
      <c r="AJ1046" s="14">
        <v>0.13225773744972899</v>
      </c>
      <c r="AK1046" s="14"/>
      <c r="AL1046" s="14">
        <v>0.187315618636269</v>
      </c>
      <c r="AM1046" s="14">
        <v>6.19233496686038E-2</v>
      </c>
      <c r="AN1046" s="14">
        <v>0.42666678630236998</v>
      </c>
      <c r="AO1046" s="14"/>
      <c r="AP1046" s="14">
        <v>0.24838957720940799</v>
      </c>
      <c r="AQ1046" s="14">
        <v>0.14001099305158601</v>
      </c>
      <c r="AR1046" s="14"/>
      <c r="AS1046" s="14">
        <v>0.181783605619526</v>
      </c>
      <c r="AT1046" s="14">
        <v>0.187142506190146</v>
      </c>
      <c r="AU1046" s="14"/>
      <c r="AV1046" s="14">
        <v>0.100013636065672</v>
      </c>
      <c r="AW1046" s="14">
        <v>0.213039999049077</v>
      </c>
      <c r="AX1046" s="14"/>
      <c r="AY1046" s="14">
        <v>0.189592607066497</v>
      </c>
      <c r="AZ1046" s="14">
        <v>0.18894053866607299</v>
      </c>
      <c r="BA1046" s="14"/>
      <c r="BB1046" s="14">
        <v>0.174206961311239</v>
      </c>
      <c r="BC1046" s="14">
        <v>0.21205093483603199</v>
      </c>
    </row>
    <row r="1047" spans="2:55" x14ac:dyDescent="0.35">
      <c r="C1047" s="14"/>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c r="AD1047" s="14"/>
      <c r="AE1047" s="14"/>
      <c r="AF1047" s="14"/>
      <c r="AG1047" s="14"/>
      <c r="AH1047" s="14"/>
      <c r="AI1047" s="14"/>
      <c r="AJ1047" s="14"/>
      <c r="AK1047" s="14"/>
      <c r="AL1047" s="14"/>
      <c r="AM1047" s="14"/>
      <c r="AN1047" s="14"/>
      <c r="AO1047" s="14"/>
      <c r="AP1047" s="14"/>
      <c r="AQ1047" s="14"/>
      <c r="AR1047" s="14"/>
      <c r="AS1047" s="14"/>
      <c r="AT1047" s="14"/>
      <c r="AU1047" s="14"/>
      <c r="AV1047" s="14"/>
      <c r="AW1047" s="14"/>
      <c r="AX1047" s="14"/>
      <c r="AY1047" s="14"/>
      <c r="AZ1047" s="14"/>
      <c r="BA1047" s="14"/>
      <c r="BB1047" s="14"/>
      <c r="BC1047" s="14"/>
    </row>
    <row r="1048" spans="2:55" x14ac:dyDescent="0.35">
      <c r="B1048" s="6" t="s">
        <v>452</v>
      </c>
      <c r="C1048" s="14"/>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c r="AA1048" s="14"/>
      <c r="AB1048" s="14"/>
      <c r="AC1048" s="14"/>
      <c r="AD1048" s="14"/>
      <c r="AE1048" s="14"/>
      <c r="AF1048" s="14"/>
      <c r="AG1048" s="14"/>
      <c r="AH1048" s="14"/>
      <c r="AI1048" s="14"/>
      <c r="AJ1048" s="14"/>
      <c r="AK1048" s="14"/>
      <c r="AL1048" s="14"/>
      <c r="AM1048" s="14"/>
      <c r="AN1048" s="14"/>
      <c r="AO1048" s="14"/>
      <c r="AP1048" s="14"/>
      <c r="AQ1048" s="14"/>
      <c r="AR1048" s="14"/>
      <c r="AS1048" s="14"/>
      <c r="AT1048" s="14"/>
      <c r="AU1048" s="14"/>
      <c r="AV1048" s="14"/>
      <c r="AW1048" s="14"/>
      <c r="AX1048" s="14"/>
      <c r="AY1048" s="14"/>
      <c r="AZ1048" s="14"/>
      <c r="BA1048" s="14"/>
      <c r="BB1048" s="14"/>
      <c r="BC1048" s="14"/>
    </row>
    <row r="1049" spans="2:55" x14ac:dyDescent="0.35">
      <c r="B1049" s="21" t="s">
        <v>384</v>
      </c>
      <c r="C1049" s="14"/>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c r="AA1049" s="14"/>
      <c r="AB1049" s="14"/>
      <c r="AC1049" s="14"/>
      <c r="AD1049" s="14"/>
      <c r="AE1049" s="14"/>
      <c r="AF1049" s="14"/>
      <c r="AG1049" s="14"/>
      <c r="AH1049" s="14"/>
      <c r="AI1049" s="14"/>
      <c r="AJ1049" s="14"/>
      <c r="AK1049" s="14"/>
      <c r="AL1049" s="14"/>
      <c r="AM1049" s="14"/>
      <c r="AN1049" s="14"/>
      <c r="AO1049" s="14"/>
      <c r="AP1049" s="14"/>
      <c r="AQ1049" s="14"/>
      <c r="AR1049" s="14"/>
      <c r="AS1049" s="14"/>
      <c r="AT1049" s="14"/>
      <c r="AU1049" s="14"/>
      <c r="AV1049" s="14"/>
      <c r="AW1049" s="14"/>
      <c r="AX1049" s="14"/>
      <c r="AY1049" s="14"/>
      <c r="AZ1049" s="14"/>
      <c r="BA1049" s="14"/>
      <c r="BB1049" s="14"/>
      <c r="BC1049" s="14"/>
    </row>
    <row r="1050" spans="2:55" x14ac:dyDescent="0.35">
      <c r="B1050" t="s">
        <v>71</v>
      </c>
      <c r="C1050" s="14">
        <v>1.4010546420083401E-2</v>
      </c>
      <c r="D1050" s="14">
        <v>1.20195952555635E-2</v>
      </c>
      <c r="E1050" s="14">
        <v>1.5857615423248501E-2</v>
      </c>
      <c r="F1050" s="14"/>
      <c r="G1050" s="14">
        <v>2.9604189151502501E-2</v>
      </c>
      <c r="H1050" s="14">
        <v>2.1156277230603999E-2</v>
      </c>
      <c r="I1050" s="14">
        <v>2.3465728762538999E-2</v>
      </c>
      <c r="J1050" s="14">
        <v>0</v>
      </c>
      <c r="K1050" s="14">
        <v>1.3146128130666899E-2</v>
      </c>
      <c r="L1050" s="14">
        <v>5.4247457050899403E-3</v>
      </c>
      <c r="M1050" s="14"/>
      <c r="N1050" s="14">
        <v>2.01571126533449E-2</v>
      </c>
      <c r="O1050" s="14">
        <v>8.3371112092313591E-3</v>
      </c>
      <c r="P1050" s="14">
        <v>1.7672818106530101E-2</v>
      </c>
      <c r="Q1050" s="14">
        <v>1.00853117331219E-2</v>
      </c>
      <c r="R1050" s="14"/>
      <c r="S1050" s="14">
        <v>1.1255872039944201E-2</v>
      </c>
      <c r="T1050" s="14">
        <v>1.11914821018309E-2</v>
      </c>
      <c r="U1050" s="14">
        <v>7.2797853392651199E-3</v>
      </c>
      <c r="V1050" s="14">
        <v>2.23376749431951E-2</v>
      </c>
      <c r="W1050" s="14">
        <v>9.8928384100553206E-3</v>
      </c>
      <c r="X1050" s="14">
        <v>2.5338835104184599E-2</v>
      </c>
      <c r="Y1050" s="14">
        <v>1.49602636424838E-2</v>
      </c>
      <c r="Z1050" s="14">
        <v>0</v>
      </c>
      <c r="AA1050" s="14">
        <v>1.8905355379630801E-2</v>
      </c>
      <c r="AB1050" s="14">
        <v>1.4652665325850101E-2</v>
      </c>
      <c r="AC1050" s="14">
        <v>0</v>
      </c>
      <c r="AD1050" s="14">
        <v>3.1680430188940803E-2</v>
      </c>
      <c r="AE1050" s="14"/>
      <c r="AF1050" s="14">
        <v>8.6169196931171095E-3</v>
      </c>
      <c r="AG1050" s="14">
        <v>1.9053115334255601E-2</v>
      </c>
      <c r="AH1050" s="14">
        <v>1.08453911921147E-2</v>
      </c>
      <c r="AI1050" s="14">
        <v>1.2389595991566299E-2</v>
      </c>
      <c r="AJ1050" s="14">
        <v>2.20901895237486E-2</v>
      </c>
      <c r="AK1050" s="14"/>
      <c r="AL1050" s="14">
        <v>6.9227199306663902E-3</v>
      </c>
      <c r="AM1050" s="14">
        <v>7.9889600893246301E-2</v>
      </c>
      <c r="AN1050" s="14">
        <v>9.3903997784901307E-3</v>
      </c>
      <c r="AO1050" s="14"/>
      <c r="AP1050" s="14">
        <v>1.0581052103764E-2</v>
      </c>
      <c r="AQ1050" s="14">
        <v>1.5867488976123299E-2</v>
      </c>
      <c r="AR1050" s="14"/>
      <c r="AS1050" s="14">
        <v>1.5196899035834001E-2</v>
      </c>
      <c r="AT1050" s="14">
        <v>1.0604775436947799E-2</v>
      </c>
      <c r="AU1050" s="14"/>
      <c r="AV1050" s="14">
        <v>3.1462340060989497E-2</v>
      </c>
      <c r="AW1050" s="14">
        <v>6.4979804005005299E-3</v>
      </c>
      <c r="AX1050" s="14"/>
      <c r="AY1050" s="14">
        <v>1.6637642960199601E-2</v>
      </c>
      <c r="AZ1050" s="14">
        <v>0</v>
      </c>
      <c r="BA1050" s="14"/>
      <c r="BB1050" s="14">
        <v>1.7119252820120601E-2</v>
      </c>
      <c r="BC1050" s="14">
        <v>4.7286400564762396E-3</v>
      </c>
    </row>
    <row r="1051" spans="2:55" x14ac:dyDescent="0.35">
      <c r="B1051" t="s">
        <v>72</v>
      </c>
      <c r="C1051" s="14">
        <v>2.5136011430707199E-2</v>
      </c>
      <c r="D1051" s="14">
        <v>3.5271843358271097E-2</v>
      </c>
      <c r="E1051" s="14">
        <v>1.60616458551717E-2</v>
      </c>
      <c r="F1051" s="14"/>
      <c r="G1051" s="14">
        <v>4.1583890793194501E-2</v>
      </c>
      <c r="H1051" s="14">
        <v>6.6938683200394297E-2</v>
      </c>
      <c r="I1051" s="14">
        <v>1.8978885533594201E-2</v>
      </c>
      <c r="J1051" s="14">
        <v>2.0445369339545098E-2</v>
      </c>
      <c r="K1051" s="14">
        <v>1.52256615216312E-2</v>
      </c>
      <c r="L1051" s="14">
        <v>1.9635848944813002E-3</v>
      </c>
      <c r="M1051" s="14"/>
      <c r="N1051" s="14">
        <v>2.6005496282459399E-2</v>
      </c>
      <c r="O1051" s="14">
        <v>1.8063781165584901E-2</v>
      </c>
      <c r="P1051" s="14">
        <v>3.4989618333469703E-2</v>
      </c>
      <c r="Q1051" s="14">
        <v>2.3125868421616701E-2</v>
      </c>
      <c r="R1051" s="14"/>
      <c r="S1051" s="14">
        <v>4.1103142198571398E-2</v>
      </c>
      <c r="T1051" s="14">
        <v>3.2842074544573402E-3</v>
      </c>
      <c r="U1051" s="14">
        <v>2.2937951958096899E-2</v>
      </c>
      <c r="V1051" s="14">
        <v>2.1572660828408401E-2</v>
      </c>
      <c r="W1051" s="14">
        <v>4.0085267800929997E-2</v>
      </c>
      <c r="X1051" s="14">
        <v>2.8888217729558002E-2</v>
      </c>
      <c r="Y1051" s="14">
        <v>9.4414779665701401E-3</v>
      </c>
      <c r="Z1051" s="14">
        <v>2.5641987652338102E-2</v>
      </c>
      <c r="AA1051" s="14">
        <v>4.4480349845458303E-2</v>
      </c>
      <c r="AB1051" s="14">
        <v>1.2195907465575801E-2</v>
      </c>
      <c r="AC1051" s="14">
        <v>4.2833179098100901E-2</v>
      </c>
      <c r="AD1051" s="14">
        <v>0</v>
      </c>
      <c r="AE1051" s="14"/>
      <c r="AF1051" s="14">
        <v>2.0650233125663001E-2</v>
      </c>
      <c r="AG1051" s="14">
        <v>4.13002513240774E-2</v>
      </c>
      <c r="AH1051" s="14">
        <v>0</v>
      </c>
      <c r="AI1051" s="14">
        <v>6.0033863109051396E-3</v>
      </c>
      <c r="AJ1051" s="14">
        <v>4.5733598840248801E-2</v>
      </c>
      <c r="AK1051" s="14"/>
      <c r="AL1051" s="14">
        <v>1.9590136614830399E-2</v>
      </c>
      <c r="AM1051" s="14">
        <v>7.5170008968309998E-2</v>
      </c>
      <c r="AN1051" s="14">
        <v>2.4378811680696898E-2</v>
      </c>
      <c r="AO1051" s="14"/>
      <c r="AP1051" s="14">
        <v>2.7774326349954699E-2</v>
      </c>
      <c r="AQ1051" s="14">
        <v>2.1229953299427E-2</v>
      </c>
      <c r="AR1051" s="14"/>
      <c r="AS1051" s="14">
        <v>2.79376246655277E-2</v>
      </c>
      <c r="AT1051" s="14">
        <v>1.96752460534458E-2</v>
      </c>
      <c r="AU1051" s="14"/>
      <c r="AV1051" s="14">
        <v>4.30255174157105E-2</v>
      </c>
      <c r="AW1051" s="14">
        <v>1.9479268953719701E-2</v>
      </c>
      <c r="AX1051" s="14"/>
      <c r="AY1051" s="14">
        <v>2.58264368917809E-2</v>
      </c>
      <c r="AZ1051" s="14">
        <v>2.0647041605636199E-2</v>
      </c>
      <c r="BA1051" s="14"/>
      <c r="BB1051" s="14">
        <v>2.7667933677142698E-2</v>
      </c>
      <c r="BC1051" s="14">
        <v>1.5470626919415E-2</v>
      </c>
    </row>
    <row r="1052" spans="2:55" x14ac:dyDescent="0.35">
      <c r="B1052" t="s">
        <v>73</v>
      </c>
      <c r="C1052" s="14">
        <v>5.3542437619593299E-2</v>
      </c>
      <c r="D1052" s="14">
        <v>6.0134685955253002E-2</v>
      </c>
      <c r="E1052" s="14">
        <v>4.7767400984123701E-2</v>
      </c>
      <c r="F1052" s="14"/>
      <c r="G1052" s="14">
        <v>8.7848126998050197E-2</v>
      </c>
      <c r="H1052" s="14">
        <v>0.112360056694601</v>
      </c>
      <c r="I1052" s="14">
        <v>4.6131489102735901E-2</v>
      </c>
      <c r="J1052" s="14">
        <v>4.33799505848389E-2</v>
      </c>
      <c r="K1052" s="14">
        <v>3.0103699209536799E-2</v>
      </c>
      <c r="L1052" s="14">
        <v>2.3388723292400101E-2</v>
      </c>
      <c r="M1052" s="14"/>
      <c r="N1052" s="14">
        <v>6.3276622929974602E-2</v>
      </c>
      <c r="O1052" s="14">
        <v>4.8741766839682801E-2</v>
      </c>
      <c r="P1052" s="14">
        <v>4.5365223547595999E-2</v>
      </c>
      <c r="Q1052" s="14">
        <v>5.5606977308995199E-2</v>
      </c>
      <c r="R1052" s="14"/>
      <c r="S1052" s="14">
        <v>8.1548852549682194E-2</v>
      </c>
      <c r="T1052" s="14">
        <v>5.3272798472048202E-2</v>
      </c>
      <c r="U1052" s="14">
        <v>9.6738505231018096E-3</v>
      </c>
      <c r="V1052" s="14">
        <v>7.1829745473494203E-2</v>
      </c>
      <c r="W1052" s="14">
        <v>8.3564266910568896E-2</v>
      </c>
      <c r="X1052" s="14">
        <v>5.1520453201940403E-2</v>
      </c>
      <c r="Y1052" s="14">
        <v>9.4414779665701401E-3</v>
      </c>
      <c r="Z1052" s="14">
        <v>6.5907176867470899E-2</v>
      </c>
      <c r="AA1052" s="14">
        <v>5.66974989933932E-2</v>
      </c>
      <c r="AB1052" s="14">
        <v>4.8462626182391298E-2</v>
      </c>
      <c r="AC1052" s="14">
        <v>5.2332669482671602E-2</v>
      </c>
      <c r="AD1052" s="14">
        <v>2.9099087572383501E-2</v>
      </c>
      <c r="AE1052" s="14"/>
      <c r="AF1052" s="14">
        <v>5.3921327290437998E-2</v>
      </c>
      <c r="AG1052" s="14">
        <v>6.1836566979522799E-2</v>
      </c>
      <c r="AH1052" s="14">
        <v>4.2450529078986998E-2</v>
      </c>
      <c r="AI1052" s="14">
        <v>5.9240823869113703E-2</v>
      </c>
      <c r="AJ1052" s="14">
        <v>9.0616659528195004E-2</v>
      </c>
      <c r="AK1052" s="14"/>
      <c r="AL1052" s="14">
        <v>4.4560974979821803E-2</v>
      </c>
      <c r="AM1052" s="14">
        <v>0.14975384797503999</v>
      </c>
      <c r="AN1052" s="14">
        <v>2.3641583117010201E-2</v>
      </c>
      <c r="AO1052" s="14"/>
      <c r="AP1052" s="14">
        <v>5.0724946951200903E-2</v>
      </c>
      <c r="AQ1052" s="14">
        <v>5.2448099627944403E-2</v>
      </c>
      <c r="AR1052" s="14"/>
      <c r="AS1052" s="14">
        <v>6.3036406508297796E-2</v>
      </c>
      <c r="AT1052" s="14">
        <v>3.97952831875618E-2</v>
      </c>
      <c r="AU1052" s="14"/>
      <c r="AV1052" s="14">
        <v>7.7619896648215295E-2</v>
      </c>
      <c r="AW1052" s="14">
        <v>4.64035193443302E-2</v>
      </c>
      <c r="AX1052" s="14"/>
      <c r="AY1052" s="14">
        <v>5.0993638806204299E-2</v>
      </c>
      <c r="AZ1052" s="14">
        <v>6.1904810261382198E-2</v>
      </c>
      <c r="BA1052" s="14"/>
      <c r="BB1052" s="14">
        <v>4.7677185072163702E-2</v>
      </c>
      <c r="BC1052" s="14">
        <v>6.3429271423996306E-2</v>
      </c>
    </row>
    <row r="1053" spans="2:55" x14ac:dyDescent="0.35">
      <c r="B1053" t="s">
        <v>74</v>
      </c>
      <c r="C1053" s="14">
        <v>0.123294721016282</v>
      </c>
      <c r="D1053" s="14">
        <v>0.12474581978337999</v>
      </c>
      <c r="E1053" s="14">
        <v>0.121260510057928</v>
      </c>
      <c r="F1053" s="14"/>
      <c r="G1053" s="14">
        <v>0.190253931327686</v>
      </c>
      <c r="H1053" s="14">
        <v>0.19367482129927499</v>
      </c>
      <c r="I1053" s="14">
        <v>0.13485528959687201</v>
      </c>
      <c r="J1053" s="14">
        <v>0.12747246280781099</v>
      </c>
      <c r="K1053" s="14">
        <v>6.5209656397148999E-2</v>
      </c>
      <c r="L1053" s="14">
        <v>6.6727342926779606E-2</v>
      </c>
      <c r="M1053" s="14"/>
      <c r="N1053" s="14">
        <v>0.12929009859503299</v>
      </c>
      <c r="O1053" s="14">
        <v>0.12842692490886601</v>
      </c>
      <c r="P1053" s="14">
        <v>0.110543300474176</v>
      </c>
      <c r="Q1053" s="14">
        <v>0.123772326597125</v>
      </c>
      <c r="R1053" s="14"/>
      <c r="S1053" s="14">
        <v>0.152814782080477</v>
      </c>
      <c r="T1053" s="14">
        <v>0.15701663281593001</v>
      </c>
      <c r="U1053" s="14">
        <v>0.112747693387624</v>
      </c>
      <c r="V1053" s="14">
        <v>8.2465880154613799E-2</v>
      </c>
      <c r="W1053" s="14">
        <v>9.2383479448673395E-2</v>
      </c>
      <c r="X1053" s="14">
        <v>0.10678508628509201</v>
      </c>
      <c r="Y1053" s="14">
        <v>0.107816882669547</v>
      </c>
      <c r="Z1053" s="14">
        <v>0.13230055857533801</v>
      </c>
      <c r="AA1053" s="14">
        <v>0.155242114604765</v>
      </c>
      <c r="AB1053" s="14">
        <v>8.8610477052568803E-2</v>
      </c>
      <c r="AC1053" s="14">
        <v>8.39076267870148E-2</v>
      </c>
      <c r="AD1053" s="14">
        <v>0.19428731132442001</v>
      </c>
      <c r="AE1053" s="14"/>
      <c r="AF1053" s="14">
        <v>9.05803309617461E-2</v>
      </c>
      <c r="AG1053" s="14">
        <v>0.155546253053438</v>
      </c>
      <c r="AH1053" s="14">
        <v>0.107297486967603</v>
      </c>
      <c r="AI1053" s="14">
        <v>0.14458555448768101</v>
      </c>
      <c r="AJ1053" s="14">
        <v>8.0340324254578099E-2</v>
      </c>
      <c r="AK1053" s="14"/>
      <c r="AL1053" s="14">
        <v>0.117603059540107</v>
      </c>
      <c r="AM1053" s="14">
        <v>0.21620239502218799</v>
      </c>
      <c r="AN1053" s="14">
        <v>4.4025773270080303E-2</v>
      </c>
      <c r="AO1053" s="14"/>
      <c r="AP1053" s="14">
        <v>8.7037895944173493E-2</v>
      </c>
      <c r="AQ1053" s="14">
        <v>0.151735499349932</v>
      </c>
      <c r="AR1053" s="14"/>
      <c r="AS1053" s="14">
        <v>0.10568621590321001</v>
      </c>
      <c r="AT1053" s="14">
        <v>0.14310208454880699</v>
      </c>
      <c r="AU1053" s="14"/>
      <c r="AV1053" s="14">
        <v>0.172136979510879</v>
      </c>
      <c r="AW1053" s="14">
        <v>0.107303312188803</v>
      </c>
      <c r="AX1053" s="14"/>
      <c r="AY1053" s="14">
        <v>0.117288159221155</v>
      </c>
      <c r="AZ1053" s="14">
        <v>0.16276516754509401</v>
      </c>
      <c r="BA1053" s="14"/>
      <c r="BB1053" s="14">
        <v>0.115669953107936</v>
      </c>
      <c r="BC1053" s="14">
        <v>0.127088767627698</v>
      </c>
    </row>
    <row r="1054" spans="2:55" x14ac:dyDescent="0.35">
      <c r="B1054" t="s">
        <v>75</v>
      </c>
      <c r="C1054" s="14">
        <v>0.27056659570726999</v>
      </c>
      <c r="D1054" s="14">
        <v>0.26003417550267999</v>
      </c>
      <c r="E1054" s="14">
        <v>0.28100781128945901</v>
      </c>
      <c r="F1054" s="14"/>
      <c r="G1054" s="14">
        <v>0.12662436335341901</v>
      </c>
      <c r="H1054" s="14">
        <v>0.19852150472400201</v>
      </c>
      <c r="I1054" s="14">
        <v>0.25534822647538202</v>
      </c>
      <c r="J1054" s="14">
        <v>0.24831761621235299</v>
      </c>
      <c r="K1054" s="14">
        <v>0.35392448657357101</v>
      </c>
      <c r="L1054" s="14">
        <v>0.36799406712282401</v>
      </c>
      <c r="M1054" s="14"/>
      <c r="N1054" s="14">
        <v>0.24761840004126601</v>
      </c>
      <c r="O1054" s="14">
        <v>0.26651189384195101</v>
      </c>
      <c r="P1054" s="14">
        <v>0.28039118569472898</v>
      </c>
      <c r="Q1054" s="14">
        <v>0.28931979674890601</v>
      </c>
      <c r="R1054" s="14"/>
      <c r="S1054" s="14">
        <v>0.20527019513561401</v>
      </c>
      <c r="T1054" s="14">
        <v>0.24386703609015301</v>
      </c>
      <c r="U1054" s="14">
        <v>0.24599496404374299</v>
      </c>
      <c r="V1054" s="14">
        <v>0.35978269655895001</v>
      </c>
      <c r="W1054" s="14">
        <v>0.30593633571946</v>
      </c>
      <c r="X1054" s="14">
        <v>0.23577305193571099</v>
      </c>
      <c r="Y1054" s="14">
        <v>0.39538694125888602</v>
      </c>
      <c r="Z1054" s="14">
        <v>0.27844771166403598</v>
      </c>
      <c r="AA1054" s="14">
        <v>0.28428116260506198</v>
      </c>
      <c r="AB1054" s="14">
        <v>0.221995430383888</v>
      </c>
      <c r="AC1054" s="14">
        <v>0.256361812789417</v>
      </c>
      <c r="AD1054" s="14">
        <v>0.30107943284853</v>
      </c>
      <c r="AE1054" s="14"/>
      <c r="AF1054" s="14">
        <v>0.26181848197346003</v>
      </c>
      <c r="AG1054" s="14">
        <v>0.26005634545571699</v>
      </c>
      <c r="AH1054" s="14">
        <v>0.28113233275741101</v>
      </c>
      <c r="AI1054" s="14">
        <v>0.323577093285357</v>
      </c>
      <c r="AJ1054" s="14">
        <v>0.194646816731015</v>
      </c>
      <c r="AK1054" s="14"/>
      <c r="AL1054" s="14">
        <v>0.27627126961740001</v>
      </c>
      <c r="AM1054" s="14">
        <v>0.24310251529726801</v>
      </c>
      <c r="AN1054" s="14">
        <v>0.226011538152085</v>
      </c>
      <c r="AO1054" s="14"/>
      <c r="AP1054" s="14">
        <v>0.13678713772596901</v>
      </c>
      <c r="AQ1054" s="14">
        <v>0.37423799346374098</v>
      </c>
      <c r="AR1054" s="14"/>
      <c r="AS1054" s="14">
        <v>0.20480894452682399</v>
      </c>
      <c r="AT1054" s="14">
        <v>0.36633621683121098</v>
      </c>
      <c r="AU1054" s="14"/>
      <c r="AV1054" s="14">
        <v>0.23616102937439101</v>
      </c>
      <c r="AW1054" s="14">
        <v>0.28175213755293199</v>
      </c>
      <c r="AX1054" s="14"/>
      <c r="AY1054" s="14">
        <v>0.233716567791033</v>
      </c>
      <c r="AZ1054" s="14">
        <v>0.38919072917416297</v>
      </c>
      <c r="BA1054" s="14"/>
      <c r="BB1054" s="14">
        <v>0.24990464686836</v>
      </c>
      <c r="BC1054" s="14">
        <v>0.37023837577800001</v>
      </c>
    </row>
    <row r="1055" spans="2:55" x14ac:dyDescent="0.35">
      <c r="B1055" t="s">
        <v>76</v>
      </c>
      <c r="C1055" s="14">
        <v>0.27953335481927399</v>
      </c>
      <c r="D1055" s="14">
        <v>0.270397621847212</v>
      </c>
      <c r="E1055" s="14">
        <v>0.28647587812118303</v>
      </c>
      <c r="F1055" s="14"/>
      <c r="G1055" s="14">
        <v>0.31865826748909098</v>
      </c>
      <c r="H1055" s="14">
        <v>0.20639940692933001</v>
      </c>
      <c r="I1055" s="14">
        <v>0.28695440549226803</v>
      </c>
      <c r="J1055" s="14">
        <v>0.28598073679636299</v>
      </c>
      <c r="K1055" s="14">
        <v>0.25766082987877198</v>
      </c>
      <c r="L1055" s="14">
        <v>0.314936365353574</v>
      </c>
      <c r="M1055" s="14"/>
      <c r="N1055" s="14">
        <v>0.29365158473712999</v>
      </c>
      <c r="O1055" s="14">
        <v>0.294507953309667</v>
      </c>
      <c r="P1055" s="14">
        <v>0.279215557266069</v>
      </c>
      <c r="Q1055" s="14">
        <v>0.24628385373583001</v>
      </c>
      <c r="R1055" s="14"/>
      <c r="S1055" s="14">
        <v>0.29714662268181902</v>
      </c>
      <c r="T1055" s="14">
        <v>0.31215997393007999</v>
      </c>
      <c r="U1055" s="14">
        <v>0.30250548905883701</v>
      </c>
      <c r="V1055" s="14">
        <v>0.19822950259400399</v>
      </c>
      <c r="W1055" s="14">
        <v>0.24875892425124099</v>
      </c>
      <c r="X1055" s="14">
        <v>0.32004292781773702</v>
      </c>
      <c r="Y1055" s="14">
        <v>0.27215842401673401</v>
      </c>
      <c r="Z1055" s="14">
        <v>0.26297113857562199</v>
      </c>
      <c r="AA1055" s="14">
        <v>0.24245638665269501</v>
      </c>
      <c r="AB1055" s="14">
        <v>0.333898218546549</v>
      </c>
      <c r="AC1055" s="14">
        <v>0.23332237625223101</v>
      </c>
      <c r="AD1055" s="14">
        <v>0.26966228140732901</v>
      </c>
      <c r="AE1055" s="14"/>
      <c r="AF1055" s="14">
        <v>0.32267093661656798</v>
      </c>
      <c r="AG1055" s="14">
        <v>0.26954871109514</v>
      </c>
      <c r="AH1055" s="14">
        <v>0.27338316596175299</v>
      </c>
      <c r="AI1055" s="14">
        <v>0.23092810883359999</v>
      </c>
      <c r="AJ1055" s="14">
        <v>0.37314104890552202</v>
      </c>
      <c r="AK1055" s="14"/>
      <c r="AL1055" s="14">
        <v>0.29255780292003197</v>
      </c>
      <c r="AM1055" s="14">
        <v>0.162726063029761</v>
      </c>
      <c r="AN1055" s="14">
        <v>0.27999482277461402</v>
      </c>
      <c r="AO1055" s="14"/>
      <c r="AP1055" s="14">
        <v>0.25934579551647902</v>
      </c>
      <c r="AQ1055" s="14">
        <v>0.292804379424632</v>
      </c>
      <c r="AR1055" s="14"/>
      <c r="AS1055" s="14">
        <v>0.283675167560966</v>
      </c>
      <c r="AT1055" s="14">
        <v>0.27801054004363601</v>
      </c>
      <c r="AU1055" s="14"/>
      <c r="AV1055" s="14">
        <v>0.27011577776742302</v>
      </c>
      <c r="AW1055" s="14">
        <v>0.28496644227764201</v>
      </c>
      <c r="AX1055" s="14"/>
      <c r="AY1055" s="14">
        <v>0.29131324297669797</v>
      </c>
      <c r="AZ1055" s="14">
        <v>0.25454087030688199</v>
      </c>
      <c r="BA1055" s="14"/>
      <c r="BB1055" s="14">
        <v>0.30095071113934202</v>
      </c>
      <c r="BC1055" s="14">
        <v>0.27258862606743101</v>
      </c>
    </row>
    <row r="1056" spans="2:55" x14ac:dyDescent="0.35">
      <c r="B1056" t="s">
        <v>77</v>
      </c>
      <c r="C1056" s="14">
        <v>5.8183332559557099E-2</v>
      </c>
      <c r="D1056" s="14">
        <v>5.4103322326723803E-2</v>
      </c>
      <c r="E1056" s="14">
        <v>6.2068996771429602E-2</v>
      </c>
      <c r="F1056" s="14"/>
      <c r="G1056" s="14">
        <v>5.0525052764600398E-2</v>
      </c>
      <c r="H1056" s="14">
        <v>3.7423933195279403E-2</v>
      </c>
      <c r="I1056" s="14">
        <v>8.2857412229495095E-2</v>
      </c>
      <c r="J1056" s="14">
        <v>6.8532496221972605E-2</v>
      </c>
      <c r="K1056" s="14">
        <v>7.7029204328017797E-2</v>
      </c>
      <c r="L1056" s="14">
        <v>3.8221482040949897E-2</v>
      </c>
      <c r="M1056" s="14"/>
      <c r="N1056" s="14">
        <v>5.1772145416915202E-2</v>
      </c>
      <c r="O1056" s="14">
        <v>5.6118803329622297E-2</v>
      </c>
      <c r="P1056" s="14">
        <v>6.1100215278257403E-2</v>
      </c>
      <c r="Q1056" s="14">
        <v>6.5401616597746307E-2</v>
      </c>
      <c r="R1056" s="14"/>
      <c r="S1056" s="14">
        <v>6.5101496804452305E-2</v>
      </c>
      <c r="T1056" s="14">
        <v>5.4967405657131298E-2</v>
      </c>
      <c r="U1056" s="14">
        <v>6.8259424793134807E-2</v>
      </c>
      <c r="V1056" s="14">
        <v>6.2336631628146399E-2</v>
      </c>
      <c r="W1056" s="14">
        <v>4.3249717957145203E-2</v>
      </c>
      <c r="X1056" s="14">
        <v>6.7217302294155595E-2</v>
      </c>
      <c r="Y1056" s="14">
        <v>5.6121574771166902E-2</v>
      </c>
      <c r="Z1056" s="14">
        <v>7.6709711615068496E-2</v>
      </c>
      <c r="AA1056" s="14">
        <v>3.7071632324852902E-2</v>
      </c>
      <c r="AB1056" s="14">
        <v>6.79431746566206E-2</v>
      </c>
      <c r="AC1056" s="14">
        <v>5.4750462405751599E-2</v>
      </c>
      <c r="AD1056" s="14">
        <v>4.1876725672298297E-2</v>
      </c>
      <c r="AE1056" s="14"/>
      <c r="AF1056" s="14">
        <v>5.7005432932306303E-2</v>
      </c>
      <c r="AG1056" s="14">
        <v>5.1166246819565497E-2</v>
      </c>
      <c r="AH1056" s="14">
        <v>7.9018609034072901E-2</v>
      </c>
      <c r="AI1056" s="14">
        <v>5.2895165502630903E-2</v>
      </c>
      <c r="AJ1056" s="14">
        <v>4.8122328606321797E-2</v>
      </c>
      <c r="AK1056" s="14"/>
      <c r="AL1056" s="14">
        <v>6.4846653058133003E-2</v>
      </c>
      <c r="AM1056" s="14">
        <v>8.0834180707112895E-3</v>
      </c>
      <c r="AN1056" s="14">
        <v>4.0176714116852301E-2</v>
      </c>
      <c r="AO1056" s="14"/>
      <c r="AP1056" s="14">
        <v>9.3719318042450206E-2</v>
      </c>
      <c r="AQ1056" s="14">
        <v>3.1890849739636802E-2</v>
      </c>
      <c r="AR1056" s="14"/>
      <c r="AS1056" s="14">
        <v>7.3204635573296706E-2</v>
      </c>
      <c r="AT1056" s="14">
        <v>3.6147486984178703E-2</v>
      </c>
      <c r="AU1056" s="14"/>
      <c r="AV1056" s="14">
        <v>6.1923369688232997E-2</v>
      </c>
      <c r="AW1056" s="14">
        <v>5.6979449617948298E-2</v>
      </c>
      <c r="AX1056" s="14"/>
      <c r="AY1056" s="14">
        <v>6.7987001378570305E-2</v>
      </c>
      <c r="AZ1056" s="14">
        <v>6.1047630449171499E-3</v>
      </c>
      <c r="BA1056" s="14"/>
      <c r="BB1056" s="14">
        <v>6.2221696158305001E-2</v>
      </c>
      <c r="BC1056" s="14">
        <v>1.9219193296838299E-2</v>
      </c>
    </row>
    <row r="1057" spans="2:55" x14ac:dyDescent="0.35">
      <c r="B1057" t="s">
        <v>78</v>
      </c>
      <c r="C1057" s="14">
        <v>0.10213141835363999</v>
      </c>
      <c r="D1057" s="14">
        <v>0.10118552846630501</v>
      </c>
      <c r="E1057" s="14">
        <v>0.103334551058336</v>
      </c>
      <c r="F1057" s="14"/>
      <c r="G1057" s="14">
        <v>0.104638765667078</v>
      </c>
      <c r="H1057" s="14">
        <v>8.6521166987766795E-2</v>
      </c>
      <c r="I1057" s="14">
        <v>9.9512812895232394E-2</v>
      </c>
      <c r="J1057" s="14">
        <v>0.103933912415762</v>
      </c>
      <c r="K1057" s="14">
        <v>0.110035467198454</v>
      </c>
      <c r="L1057" s="14">
        <v>0.106911323283511</v>
      </c>
      <c r="M1057" s="14"/>
      <c r="N1057" s="14">
        <v>0.105752350326451</v>
      </c>
      <c r="O1057" s="14">
        <v>0.108451921796536</v>
      </c>
      <c r="P1057" s="14">
        <v>9.5806050973224602E-2</v>
      </c>
      <c r="Q1057" s="14">
        <v>9.8086226609878202E-2</v>
      </c>
      <c r="R1057" s="14"/>
      <c r="S1057" s="14">
        <v>8.3559372497841594E-2</v>
      </c>
      <c r="T1057" s="14">
        <v>9.9756532146453095E-2</v>
      </c>
      <c r="U1057" s="14">
        <v>0.125591868781569</v>
      </c>
      <c r="V1057" s="14">
        <v>9.6191548142794403E-2</v>
      </c>
      <c r="W1057" s="14">
        <v>9.5830228514381E-2</v>
      </c>
      <c r="X1057" s="14">
        <v>9.2060582598047794E-2</v>
      </c>
      <c r="Y1057" s="14">
        <v>9.9299567313479303E-2</v>
      </c>
      <c r="Z1057" s="14">
        <v>7.9514028890650804E-2</v>
      </c>
      <c r="AA1057" s="14">
        <v>8.5502273767201695E-2</v>
      </c>
      <c r="AB1057" s="14">
        <v>0.13407279883432999</v>
      </c>
      <c r="AC1057" s="14">
        <v>0.18599282231352901</v>
      </c>
      <c r="AD1057" s="14">
        <v>4.7771242609969997E-2</v>
      </c>
      <c r="AE1057" s="14"/>
      <c r="AF1057" s="14">
        <v>9.1968754480827003E-2</v>
      </c>
      <c r="AG1057" s="14">
        <v>9.2108257637159699E-2</v>
      </c>
      <c r="AH1057" s="14">
        <v>0.12533849026295099</v>
      </c>
      <c r="AI1057" s="14">
        <v>0.112235241886829</v>
      </c>
      <c r="AJ1057" s="14">
        <v>7.8816943497292805E-2</v>
      </c>
      <c r="AK1057" s="14"/>
      <c r="AL1057" s="14">
        <v>0.10864065379577199</v>
      </c>
      <c r="AM1057" s="14">
        <v>3.8904271414345597E-2</v>
      </c>
      <c r="AN1057" s="14">
        <v>0.11152287004714199</v>
      </c>
      <c r="AO1057" s="14"/>
      <c r="AP1057" s="14">
        <v>0.19290311665783699</v>
      </c>
      <c r="AQ1057" s="14">
        <v>3.6362420010385997E-2</v>
      </c>
      <c r="AR1057" s="14"/>
      <c r="AS1057" s="14">
        <v>0.138612201842544</v>
      </c>
      <c r="AT1057" s="14">
        <v>5.3612399603668599E-2</v>
      </c>
      <c r="AU1057" s="14"/>
      <c r="AV1057" s="14">
        <v>6.21083251360025E-2</v>
      </c>
      <c r="AW1057" s="14">
        <v>0.11492096894613101</v>
      </c>
      <c r="AX1057" s="14"/>
      <c r="AY1057" s="14">
        <v>0.11814895013123899</v>
      </c>
      <c r="AZ1057" s="14">
        <v>5.3317806555358102E-2</v>
      </c>
      <c r="BA1057" s="14"/>
      <c r="BB1057" s="14">
        <v>0.10725314180431</v>
      </c>
      <c r="BC1057" s="14">
        <v>6.4417700349980803E-2</v>
      </c>
    </row>
    <row r="1058" spans="2:55" x14ac:dyDescent="0.35">
      <c r="B1058" t="s">
        <v>449</v>
      </c>
      <c r="C1058" s="14">
        <v>7.3601582073593005E-2</v>
      </c>
      <c r="D1058" s="14">
        <v>8.2107407504611707E-2</v>
      </c>
      <c r="E1058" s="14">
        <v>6.6165590439120403E-2</v>
      </c>
      <c r="F1058" s="14"/>
      <c r="G1058" s="14">
        <v>5.0263412455378902E-2</v>
      </c>
      <c r="H1058" s="14">
        <v>7.7004149738747099E-2</v>
      </c>
      <c r="I1058" s="14">
        <v>5.1895749911880902E-2</v>
      </c>
      <c r="J1058" s="14">
        <v>0.10193745562135501</v>
      </c>
      <c r="K1058" s="14">
        <v>7.7664866762201204E-2</v>
      </c>
      <c r="L1058" s="14">
        <v>7.44323653803899E-2</v>
      </c>
      <c r="M1058" s="14"/>
      <c r="N1058" s="14">
        <v>6.2476189017425902E-2</v>
      </c>
      <c r="O1058" s="14">
        <v>7.0839843598858601E-2</v>
      </c>
      <c r="P1058" s="14">
        <v>7.4916030325948305E-2</v>
      </c>
      <c r="Q1058" s="14">
        <v>8.8318022246780398E-2</v>
      </c>
      <c r="R1058" s="14"/>
      <c r="S1058" s="14">
        <v>6.2199664011597801E-2</v>
      </c>
      <c r="T1058" s="14">
        <v>6.4483931331916905E-2</v>
      </c>
      <c r="U1058" s="14">
        <v>0.10500897211463001</v>
      </c>
      <c r="V1058" s="14">
        <v>8.5253659676393104E-2</v>
      </c>
      <c r="W1058" s="14">
        <v>8.0298940987544198E-2</v>
      </c>
      <c r="X1058" s="14">
        <v>7.2373543033573406E-2</v>
      </c>
      <c r="Y1058" s="14">
        <v>3.5373390394562797E-2</v>
      </c>
      <c r="Z1058" s="14">
        <v>7.8507686159475606E-2</v>
      </c>
      <c r="AA1058" s="14">
        <v>7.5363225826940702E-2</v>
      </c>
      <c r="AB1058" s="14">
        <v>7.8168701552226605E-2</v>
      </c>
      <c r="AC1058" s="14">
        <v>9.04990508712845E-2</v>
      </c>
      <c r="AD1058" s="14">
        <v>8.4543488376128698E-2</v>
      </c>
      <c r="AE1058" s="14"/>
      <c r="AF1058" s="14">
        <v>9.2767582925873698E-2</v>
      </c>
      <c r="AG1058" s="14">
        <v>4.9384252301124303E-2</v>
      </c>
      <c r="AH1058" s="14">
        <v>8.0533994745107099E-2</v>
      </c>
      <c r="AI1058" s="14">
        <v>5.8145029832316501E-2</v>
      </c>
      <c r="AJ1058" s="14">
        <v>6.6492090113077301E-2</v>
      </c>
      <c r="AK1058" s="14"/>
      <c r="AL1058" s="14">
        <v>6.9006729543237194E-2</v>
      </c>
      <c r="AM1058" s="14">
        <v>2.6167879329129801E-2</v>
      </c>
      <c r="AN1058" s="14">
        <v>0.24085748706302901</v>
      </c>
      <c r="AO1058" s="14"/>
      <c r="AP1058" s="14">
        <v>0.141126410708171</v>
      </c>
      <c r="AQ1058" s="14">
        <v>2.3423316108177199E-2</v>
      </c>
      <c r="AR1058" s="14"/>
      <c r="AS1058" s="14">
        <v>8.7841904383500105E-2</v>
      </c>
      <c r="AT1058" s="14">
        <v>5.2715967310544301E-2</v>
      </c>
      <c r="AU1058" s="14"/>
      <c r="AV1058" s="14">
        <v>4.5446764398155801E-2</v>
      </c>
      <c r="AW1058" s="14">
        <v>8.1696920717993504E-2</v>
      </c>
      <c r="AX1058" s="14"/>
      <c r="AY1058" s="14">
        <v>7.8088359843119903E-2</v>
      </c>
      <c r="AZ1058" s="14">
        <v>5.1528811506566602E-2</v>
      </c>
      <c r="BA1058" s="14"/>
      <c r="BB1058" s="14">
        <v>7.1535479352320006E-2</v>
      </c>
      <c r="BC1058" s="14">
        <v>6.2818798480163904E-2</v>
      </c>
    </row>
    <row r="1059" spans="2:55" x14ac:dyDescent="0.35">
      <c r="C1059" s="14"/>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c r="AA1059" s="14"/>
      <c r="AB1059" s="14"/>
      <c r="AC1059" s="14"/>
      <c r="AD1059" s="14"/>
      <c r="AE1059" s="14"/>
      <c r="AF1059" s="14"/>
      <c r="AG1059" s="14"/>
      <c r="AH1059" s="14"/>
      <c r="AI1059" s="14"/>
      <c r="AJ1059" s="14"/>
      <c r="AK1059" s="14"/>
      <c r="AL1059" s="14"/>
      <c r="AM1059" s="14"/>
      <c r="AN1059" s="14"/>
      <c r="AO1059" s="14"/>
      <c r="AP1059" s="14"/>
      <c r="AQ1059" s="14"/>
      <c r="AR1059" s="14"/>
      <c r="AS1059" s="14"/>
      <c r="AT1059" s="14"/>
      <c r="AU1059" s="14"/>
      <c r="AV1059" s="14"/>
      <c r="AW1059" s="14"/>
      <c r="AX1059" s="14"/>
      <c r="AY1059" s="14"/>
      <c r="AZ1059" s="14"/>
      <c r="BA1059" s="14"/>
      <c r="BB1059" s="14"/>
      <c r="BC1059" s="14"/>
    </row>
    <row r="1060" spans="2:55" x14ac:dyDescent="0.35">
      <c r="B1060" s="6" t="s">
        <v>453</v>
      </c>
      <c r="C1060" s="14"/>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c r="AD1060" s="14"/>
      <c r="AE1060" s="14"/>
      <c r="AF1060" s="14"/>
      <c r="AG1060" s="14"/>
      <c r="AH1060" s="14"/>
      <c r="AI1060" s="14"/>
      <c r="AJ1060" s="14"/>
      <c r="AK1060" s="14"/>
      <c r="AL1060" s="14"/>
      <c r="AM1060" s="14"/>
      <c r="AN1060" s="14"/>
      <c r="AO1060" s="14"/>
      <c r="AP1060" s="14"/>
      <c r="AQ1060" s="14"/>
      <c r="AR1060" s="14"/>
      <c r="AS1060" s="14"/>
      <c r="AT1060" s="14"/>
      <c r="AU1060" s="14"/>
      <c r="AV1060" s="14"/>
      <c r="AW1060" s="14"/>
      <c r="AX1060" s="14"/>
      <c r="AY1060" s="14"/>
      <c r="AZ1060" s="14"/>
      <c r="BA1060" s="14"/>
      <c r="BB1060" s="14"/>
      <c r="BC1060" s="14"/>
    </row>
    <row r="1061" spans="2:55" x14ac:dyDescent="0.35">
      <c r="B1061" s="21" t="s">
        <v>384</v>
      </c>
      <c r="C1061" s="14"/>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c r="AA1061" s="14"/>
      <c r="AB1061" s="14"/>
      <c r="AC1061" s="14"/>
      <c r="AD1061" s="14"/>
      <c r="AE1061" s="14"/>
      <c r="AF1061" s="14"/>
      <c r="AG1061" s="14"/>
      <c r="AH1061" s="14"/>
      <c r="AI1061" s="14"/>
      <c r="AJ1061" s="14"/>
      <c r="AK1061" s="14"/>
      <c r="AL1061" s="14"/>
      <c r="AM1061" s="14"/>
      <c r="AN1061" s="14"/>
      <c r="AO1061" s="14"/>
      <c r="AP1061" s="14"/>
      <c r="AQ1061" s="14"/>
      <c r="AR1061" s="14"/>
      <c r="AS1061" s="14"/>
      <c r="AT1061" s="14"/>
      <c r="AU1061" s="14"/>
      <c r="AV1061" s="14"/>
      <c r="AW1061" s="14"/>
      <c r="AX1061" s="14"/>
      <c r="AY1061" s="14"/>
      <c r="AZ1061" s="14"/>
      <c r="BA1061" s="14"/>
      <c r="BB1061" s="14"/>
      <c r="BC1061" s="14"/>
    </row>
    <row r="1062" spans="2:55" x14ac:dyDescent="0.35">
      <c r="B1062" t="s">
        <v>71</v>
      </c>
      <c r="C1062" s="14">
        <v>9.0305006706146405E-3</v>
      </c>
      <c r="D1062" s="14">
        <v>8.6810503828043308E-3</v>
      </c>
      <c r="E1062" s="14">
        <v>9.3982885990441002E-3</v>
      </c>
      <c r="F1062" s="14"/>
      <c r="G1062" s="14">
        <v>1.28951856475989E-2</v>
      </c>
      <c r="H1062" s="14">
        <v>1.2708826761538301E-2</v>
      </c>
      <c r="I1062" s="14">
        <v>2.4448330555935999E-2</v>
      </c>
      <c r="J1062" s="14">
        <v>3.32197981871258E-3</v>
      </c>
      <c r="K1062" s="14">
        <v>0</v>
      </c>
      <c r="L1062" s="14">
        <v>2.90838855412424E-3</v>
      </c>
      <c r="M1062" s="14"/>
      <c r="N1062" s="14">
        <v>1.4732235879142699E-2</v>
      </c>
      <c r="O1062" s="14">
        <v>0</v>
      </c>
      <c r="P1062" s="14">
        <v>1.2573457631247601E-2</v>
      </c>
      <c r="Q1062" s="14">
        <v>9.2983406425413296E-3</v>
      </c>
      <c r="R1062" s="14"/>
      <c r="S1062" s="14">
        <v>9.7632630937037404E-3</v>
      </c>
      <c r="T1062" s="14">
        <v>0</v>
      </c>
      <c r="U1062" s="14">
        <v>0</v>
      </c>
      <c r="V1062" s="14">
        <v>8.4534393631433905E-3</v>
      </c>
      <c r="W1062" s="14">
        <v>0</v>
      </c>
      <c r="X1062" s="14">
        <v>1.38242464130112E-2</v>
      </c>
      <c r="Y1062" s="14">
        <v>7.1973053033142697E-3</v>
      </c>
      <c r="Z1062" s="14">
        <v>0</v>
      </c>
      <c r="AA1062" s="14">
        <v>4.9618009706249501E-2</v>
      </c>
      <c r="AB1062" s="14">
        <v>0</v>
      </c>
      <c r="AC1062" s="14">
        <v>0</v>
      </c>
      <c r="AD1062" s="14">
        <v>0</v>
      </c>
      <c r="AE1062" s="14"/>
      <c r="AF1062" s="14">
        <v>1.00030680853952E-2</v>
      </c>
      <c r="AG1062" s="14">
        <v>1.29830722867228E-2</v>
      </c>
      <c r="AH1062" s="14">
        <v>9.9322909785954493E-3</v>
      </c>
      <c r="AI1062" s="14">
        <v>0</v>
      </c>
      <c r="AJ1062" s="14">
        <v>1.71009007392896E-2</v>
      </c>
      <c r="AK1062" s="14"/>
      <c r="AL1062" s="14">
        <v>3.7808108796413401E-3</v>
      </c>
      <c r="AM1062" s="14">
        <v>4.14124848278195E-2</v>
      </c>
      <c r="AN1062" s="14">
        <v>2.51326482016778E-2</v>
      </c>
      <c r="AO1062" s="14"/>
      <c r="AP1062" s="14">
        <v>6.3090537229588501E-3</v>
      </c>
      <c r="AQ1062" s="14">
        <v>1.1139301813023099E-2</v>
      </c>
      <c r="AR1062" s="14"/>
      <c r="AS1062" s="14">
        <v>6.2309238086400102E-3</v>
      </c>
      <c r="AT1062" s="14">
        <v>1.14890399558167E-2</v>
      </c>
      <c r="AU1062" s="14"/>
      <c r="AV1062" s="14">
        <v>1.9697207243719799E-2</v>
      </c>
      <c r="AW1062" s="14">
        <v>4.9203639235443101E-3</v>
      </c>
      <c r="AX1062" s="14"/>
      <c r="AY1062" s="14">
        <v>1.0494270152322E-2</v>
      </c>
      <c r="AZ1062" s="14">
        <v>0</v>
      </c>
      <c r="BA1062" s="14"/>
      <c r="BB1062" s="14">
        <v>1.1117203723881801E-2</v>
      </c>
      <c r="BC1062" s="14">
        <v>0</v>
      </c>
    </row>
    <row r="1063" spans="2:55" x14ac:dyDescent="0.35">
      <c r="B1063" t="s">
        <v>72</v>
      </c>
      <c r="C1063" s="14">
        <v>3.5431772270677897E-2</v>
      </c>
      <c r="D1063" s="14">
        <v>5.1232864160951297E-2</v>
      </c>
      <c r="E1063" s="14">
        <v>2.0751609558526899E-2</v>
      </c>
      <c r="F1063" s="14"/>
      <c r="G1063" s="14">
        <v>9.5802416410609298E-2</v>
      </c>
      <c r="H1063" s="14">
        <v>4.7856088212250097E-2</v>
      </c>
      <c r="I1063" s="14">
        <v>3.7914936148395202E-2</v>
      </c>
      <c r="J1063" s="14">
        <v>2.50867854925267E-2</v>
      </c>
      <c r="K1063" s="14">
        <v>3.3106999546604003E-2</v>
      </c>
      <c r="L1063" s="14">
        <v>0</v>
      </c>
      <c r="M1063" s="14"/>
      <c r="N1063" s="14">
        <v>4.0634393464382003E-2</v>
      </c>
      <c r="O1063" s="14">
        <v>3.3935290448869802E-2</v>
      </c>
      <c r="P1063" s="14">
        <v>4.6002041349079502E-2</v>
      </c>
      <c r="Q1063" s="14">
        <v>2.3266428436718899E-2</v>
      </c>
      <c r="R1063" s="14"/>
      <c r="S1063" s="14">
        <v>6.7714070685136296E-2</v>
      </c>
      <c r="T1063" s="14">
        <v>4.4752541138496403E-3</v>
      </c>
      <c r="U1063" s="14">
        <v>1.52504754255642E-2</v>
      </c>
      <c r="V1063" s="14">
        <v>2.27140344375228E-2</v>
      </c>
      <c r="W1063" s="14">
        <v>6.9696605708506804E-2</v>
      </c>
      <c r="X1063" s="14">
        <v>4.2518323555497402E-2</v>
      </c>
      <c r="Y1063" s="14">
        <v>1.99142319696358E-2</v>
      </c>
      <c r="Z1063" s="14">
        <v>0</v>
      </c>
      <c r="AA1063" s="14">
        <v>3.9832888126734599E-2</v>
      </c>
      <c r="AB1063" s="14">
        <v>6.1934178661546102E-2</v>
      </c>
      <c r="AC1063" s="14">
        <v>1.7272127463785699E-2</v>
      </c>
      <c r="AD1063" s="14">
        <v>3.5187489462405401E-2</v>
      </c>
      <c r="AE1063" s="14"/>
      <c r="AF1063" s="14">
        <v>2.9282087511728901E-2</v>
      </c>
      <c r="AG1063" s="14">
        <v>4.88953567594567E-2</v>
      </c>
      <c r="AH1063" s="14">
        <v>3.0243267136982999E-2</v>
      </c>
      <c r="AI1063" s="14">
        <v>4.4000040610549997E-2</v>
      </c>
      <c r="AJ1063" s="14">
        <v>2.3894761078239901E-2</v>
      </c>
      <c r="AK1063" s="14"/>
      <c r="AL1063" s="14">
        <v>2.2138982617576901E-2</v>
      </c>
      <c r="AM1063" s="14">
        <v>0.13841820139324301</v>
      </c>
      <c r="AN1063" s="14">
        <v>2.7242692215423001E-2</v>
      </c>
      <c r="AO1063" s="14"/>
      <c r="AP1063" s="14">
        <v>2.7008392964700499E-2</v>
      </c>
      <c r="AQ1063" s="14">
        <v>4.0615017804656997E-2</v>
      </c>
      <c r="AR1063" s="14"/>
      <c r="AS1063" s="14">
        <v>4.5295090779773499E-2</v>
      </c>
      <c r="AT1063" s="14">
        <v>1.6984785919456499E-2</v>
      </c>
      <c r="AU1063" s="14"/>
      <c r="AV1063" s="14">
        <v>5.9594644846101399E-2</v>
      </c>
      <c r="AW1063" s="14">
        <v>2.57461686016743E-2</v>
      </c>
      <c r="AX1063" s="14"/>
      <c r="AY1063" s="14">
        <v>4.2462931195118299E-2</v>
      </c>
      <c r="AZ1063" s="14">
        <v>7.3176056993148096E-3</v>
      </c>
      <c r="BA1063" s="14"/>
      <c r="BB1063" s="14">
        <v>4.0792961243988103E-2</v>
      </c>
      <c r="BC1063" s="14">
        <v>1.36331800698934E-2</v>
      </c>
    </row>
    <row r="1064" spans="2:55" x14ac:dyDescent="0.35">
      <c r="B1064" t="s">
        <v>73</v>
      </c>
      <c r="C1064" s="14">
        <v>4.0897364005095201E-2</v>
      </c>
      <c r="D1064" s="14">
        <v>5.5319857006127703E-2</v>
      </c>
      <c r="E1064" s="14">
        <v>2.7535605391534799E-2</v>
      </c>
      <c r="F1064" s="14"/>
      <c r="G1064" s="14">
        <v>0.13562938093364599</v>
      </c>
      <c r="H1064" s="14">
        <v>7.0002456383421993E-2</v>
      </c>
      <c r="I1064" s="14">
        <v>2.9705857852715501E-2</v>
      </c>
      <c r="J1064" s="14">
        <v>1.7458813722537998E-2</v>
      </c>
      <c r="K1064" s="14">
        <v>1.45888682036574E-2</v>
      </c>
      <c r="L1064" s="14">
        <v>9.5188289292855808E-3</v>
      </c>
      <c r="M1064" s="14"/>
      <c r="N1064" s="14">
        <v>4.4239223425434897E-2</v>
      </c>
      <c r="O1064" s="14">
        <v>3.3738491058622401E-2</v>
      </c>
      <c r="P1064" s="14">
        <v>5.3302360704297898E-2</v>
      </c>
      <c r="Q1064" s="14">
        <v>3.48016186135977E-2</v>
      </c>
      <c r="R1064" s="14"/>
      <c r="S1064" s="14">
        <v>5.2713955969121998E-2</v>
      </c>
      <c r="T1064" s="14">
        <v>2.5164942538872401E-2</v>
      </c>
      <c r="U1064" s="14">
        <v>3.4829407231200898E-2</v>
      </c>
      <c r="V1064" s="14">
        <v>6.49833505777027E-2</v>
      </c>
      <c r="W1064" s="14">
        <v>3.4067611904935201E-2</v>
      </c>
      <c r="X1064" s="14">
        <v>4.0644683684214998E-2</v>
      </c>
      <c r="Y1064" s="14">
        <v>2.0254976754123799E-2</v>
      </c>
      <c r="Z1064" s="14">
        <v>2.13508380864047E-2</v>
      </c>
      <c r="AA1064" s="14">
        <v>2.91558237254399E-2</v>
      </c>
      <c r="AB1064" s="14">
        <v>3.4426615652611202E-2</v>
      </c>
      <c r="AC1064" s="14">
        <v>6.7303342508583303E-2</v>
      </c>
      <c r="AD1064" s="14">
        <v>0.118561055318158</v>
      </c>
      <c r="AE1064" s="14"/>
      <c r="AF1064" s="14">
        <v>2.8437170624842901E-2</v>
      </c>
      <c r="AG1064" s="14">
        <v>4.8491095086117902E-2</v>
      </c>
      <c r="AH1064" s="14">
        <v>2.42035701707689E-2</v>
      </c>
      <c r="AI1064" s="14">
        <v>7.9135522780515499E-2</v>
      </c>
      <c r="AJ1064" s="14">
        <v>1.7777135166302999E-2</v>
      </c>
      <c r="AK1064" s="14"/>
      <c r="AL1064" s="14">
        <v>3.0555890594261899E-2</v>
      </c>
      <c r="AM1064" s="14">
        <v>0.12857551486964999</v>
      </c>
      <c r="AN1064" s="14">
        <v>1.6899964040790701E-2</v>
      </c>
      <c r="AO1064" s="14"/>
      <c r="AP1064" s="14">
        <v>4.9024781304220402E-2</v>
      </c>
      <c r="AQ1064" s="14">
        <v>3.1899247188551499E-2</v>
      </c>
      <c r="AR1064" s="14"/>
      <c r="AS1064" s="14">
        <v>4.4944288697689003E-2</v>
      </c>
      <c r="AT1064" s="14">
        <v>2.4029185751022201E-2</v>
      </c>
      <c r="AU1064" s="14"/>
      <c r="AV1064" s="14">
        <v>6.2114066528733199E-2</v>
      </c>
      <c r="AW1064" s="14">
        <v>3.03677564307645E-2</v>
      </c>
      <c r="AX1064" s="14"/>
      <c r="AY1064" s="14">
        <v>4.0340667135481699E-2</v>
      </c>
      <c r="AZ1064" s="14">
        <v>4.29970454451385E-2</v>
      </c>
      <c r="BA1064" s="14"/>
      <c r="BB1064" s="14">
        <v>3.9405923985161698E-2</v>
      </c>
      <c r="BC1064" s="14">
        <v>2.0132310474809002E-2</v>
      </c>
    </row>
    <row r="1065" spans="2:55" x14ac:dyDescent="0.35">
      <c r="B1065" t="s">
        <v>74</v>
      </c>
      <c r="C1065" s="14">
        <v>7.3812561558587994E-2</v>
      </c>
      <c r="D1065" s="14">
        <v>8.7914012548676299E-2</v>
      </c>
      <c r="E1065" s="14">
        <v>6.0896878267509801E-2</v>
      </c>
      <c r="F1065" s="14"/>
      <c r="G1065" s="14">
        <v>0.117989939297981</v>
      </c>
      <c r="H1065" s="14">
        <v>0.161905857780481</v>
      </c>
      <c r="I1065" s="14">
        <v>7.8631981402924003E-2</v>
      </c>
      <c r="J1065" s="14">
        <v>4.8143061216435898E-2</v>
      </c>
      <c r="K1065" s="14">
        <v>3.1383519352731398E-2</v>
      </c>
      <c r="L1065" s="14">
        <v>2.3787317169863102E-2</v>
      </c>
      <c r="M1065" s="14"/>
      <c r="N1065" s="14">
        <v>9.0982302942810095E-2</v>
      </c>
      <c r="O1065" s="14">
        <v>5.9106242091036501E-2</v>
      </c>
      <c r="P1065" s="14">
        <v>8.6530758541964903E-2</v>
      </c>
      <c r="Q1065" s="14">
        <v>6.1003803671037603E-2</v>
      </c>
      <c r="R1065" s="14"/>
      <c r="S1065" s="14">
        <v>0.117122100228395</v>
      </c>
      <c r="T1065" s="14">
        <v>7.18575943831503E-2</v>
      </c>
      <c r="U1065" s="14">
        <v>6.0140749360492497E-2</v>
      </c>
      <c r="V1065" s="14">
        <v>6.7197243969371295E-2</v>
      </c>
      <c r="W1065" s="14">
        <v>5.1678153326854097E-2</v>
      </c>
      <c r="X1065" s="14">
        <v>9.5669059530267206E-2</v>
      </c>
      <c r="Y1065" s="14">
        <v>5.4278487669988502E-2</v>
      </c>
      <c r="Z1065" s="14">
        <v>0.10061092502681999</v>
      </c>
      <c r="AA1065" s="14">
        <v>5.3757409264195602E-2</v>
      </c>
      <c r="AB1065" s="14">
        <v>6.0396594996817599E-2</v>
      </c>
      <c r="AC1065" s="14">
        <v>5.3558078016692198E-2</v>
      </c>
      <c r="AD1065" s="14">
        <v>8.1765393060575703E-2</v>
      </c>
      <c r="AE1065" s="14"/>
      <c r="AF1065" s="14">
        <v>5.1093062699533898E-2</v>
      </c>
      <c r="AG1065" s="14">
        <v>9.7756671524419803E-2</v>
      </c>
      <c r="AH1065" s="14">
        <v>4.0063780172188097E-2</v>
      </c>
      <c r="AI1065" s="14">
        <v>7.0493888061568005E-2</v>
      </c>
      <c r="AJ1065" s="14">
        <v>0.11036467073094</v>
      </c>
      <c r="AK1065" s="14"/>
      <c r="AL1065" s="14">
        <v>6.1235087257716002E-2</v>
      </c>
      <c r="AM1065" s="14">
        <v>0.186778541017358</v>
      </c>
      <c r="AN1065" s="14">
        <v>2.986151309938E-2</v>
      </c>
      <c r="AO1065" s="14"/>
      <c r="AP1065" s="14">
        <v>6.9082607335021806E-2</v>
      </c>
      <c r="AQ1065" s="14">
        <v>7.7468052897367398E-2</v>
      </c>
      <c r="AR1065" s="14"/>
      <c r="AS1065" s="14">
        <v>7.8684173809869001E-2</v>
      </c>
      <c r="AT1065" s="14">
        <v>6.6381865078361496E-2</v>
      </c>
      <c r="AU1065" s="14"/>
      <c r="AV1065" s="14">
        <v>0.130837359187328</v>
      </c>
      <c r="AW1065" s="14">
        <v>5.16799282175932E-2</v>
      </c>
      <c r="AX1065" s="14"/>
      <c r="AY1065" s="14">
        <v>7.3272186932829206E-2</v>
      </c>
      <c r="AZ1065" s="14">
        <v>4.5576477806782999E-2</v>
      </c>
      <c r="BA1065" s="14"/>
      <c r="BB1065" s="14">
        <v>6.9822999215343601E-2</v>
      </c>
      <c r="BC1065" s="14">
        <v>8.2541440208429601E-2</v>
      </c>
    </row>
    <row r="1066" spans="2:55" x14ac:dyDescent="0.35">
      <c r="B1066" t="s">
        <v>75</v>
      </c>
      <c r="C1066" s="14">
        <v>9.5701430456930706E-2</v>
      </c>
      <c r="D1066" s="14">
        <v>9.1563835816601005E-2</v>
      </c>
      <c r="E1066" s="14">
        <v>0.100006831954895</v>
      </c>
      <c r="F1066" s="14"/>
      <c r="G1066" s="14">
        <v>8.7219082086092095E-2</v>
      </c>
      <c r="H1066" s="14">
        <v>0.126311720057944</v>
      </c>
      <c r="I1066" s="14">
        <v>0.116602871550006</v>
      </c>
      <c r="J1066" s="14">
        <v>8.4122225861509095E-2</v>
      </c>
      <c r="K1066" s="14">
        <v>6.4125502519678301E-2</v>
      </c>
      <c r="L1066" s="14">
        <v>9.0353144677917496E-2</v>
      </c>
      <c r="M1066" s="14"/>
      <c r="N1066" s="14">
        <v>9.7269320095253506E-2</v>
      </c>
      <c r="O1066" s="14">
        <v>0.109023811378348</v>
      </c>
      <c r="P1066" s="14">
        <v>0.109463343402651</v>
      </c>
      <c r="Q1066" s="14">
        <v>7.0540022027210797E-2</v>
      </c>
      <c r="R1066" s="14"/>
      <c r="S1066" s="14">
        <v>0.116389365623543</v>
      </c>
      <c r="T1066" s="14">
        <v>9.4174242730661495E-2</v>
      </c>
      <c r="U1066" s="14">
        <v>0.113412476969209</v>
      </c>
      <c r="V1066" s="14">
        <v>6.9072679367805201E-2</v>
      </c>
      <c r="W1066" s="14">
        <v>8.7878128861367394E-2</v>
      </c>
      <c r="X1066" s="14">
        <v>6.4174454167675504E-2</v>
      </c>
      <c r="Y1066" s="14">
        <v>0.108736429626971</v>
      </c>
      <c r="Z1066" s="14">
        <v>0.12054713782422501</v>
      </c>
      <c r="AA1066" s="14">
        <v>8.8828271060078706E-2</v>
      </c>
      <c r="AB1066" s="14">
        <v>0.110407107440032</v>
      </c>
      <c r="AC1066" s="14">
        <v>0.107544995957917</v>
      </c>
      <c r="AD1066" s="14">
        <v>3.7777615902081202E-2</v>
      </c>
      <c r="AE1066" s="14"/>
      <c r="AF1066" s="14">
        <v>0.11713152012311601</v>
      </c>
      <c r="AG1066" s="14">
        <v>9.1791622116037405E-2</v>
      </c>
      <c r="AH1066" s="14">
        <v>5.5146854400690101E-2</v>
      </c>
      <c r="AI1066" s="14">
        <v>0.13745593339944101</v>
      </c>
      <c r="AJ1066" s="14">
        <v>6.2624124938660902E-2</v>
      </c>
      <c r="AK1066" s="14"/>
      <c r="AL1066" s="14">
        <v>9.1576537411739406E-2</v>
      </c>
      <c r="AM1066" s="14">
        <v>0.144021926795669</v>
      </c>
      <c r="AN1066" s="14">
        <v>5.4995518063268703E-2</v>
      </c>
      <c r="AO1066" s="14"/>
      <c r="AP1066" s="14">
        <v>7.4162213755049305E-2</v>
      </c>
      <c r="AQ1066" s="14">
        <v>0.112903110038213</v>
      </c>
      <c r="AR1066" s="14"/>
      <c r="AS1066" s="14">
        <v>9.8093200006208803E-2</v>
      </c>
      <c r="AT1066" s="14">
        <v>9.36187242271454E-2</v>
      </c>
      <c r="AU1066" s="14"/>
      <c r="AV1066" s="14">
        <v>0.118481830535205</v>
      </c>
      <c r="AW1066" s="14">
        <v>9.0411660768288896E-2</v>
      </c>
      <c r="AX1066" s="14"/>
      <c r="AY1066" s="14">
        <v>8.7304035088297594E-2</v>
      </c>
      <c r="AZ1066" s="14">
        <v>0.14416261889183099</v>
      </c>
      <c r="BA1066" s="14"/>
      <c r="BB1066" s="14">
        <v>9.7906027514393201E-2</v>
      </c>
      <c r="BC1066" s="14">
        <v>0.10407113097109399</v>
      </c>
    </row>
    <row r="1067" spans="2:55" x14ac:dyDescent="0.35">
      <c r="B1067" t="s">
        <v>76</v>
      </c>
      <c r="C1067" s="14">
        <v>0.25486163937714101</v>
      </c>
      <c r="D1067" s="14">
        <v>0.24156659290106999</v>
      </c>
      <c r="E1067" s="14">
        <v>0.26706206980180702</v>
      </c>
      <c r="F1067" s="14"/>
      <c r="G1067" s="14">
        <v>0.230557935745802</v>
      </c>
      <c r="H1067" s="14">
        <v>0.17289115623875201</v>
      </c>
      <c r="I1067" s="14">
        <v>0.30238040870683403</v>
      </c>
      <c r="J1067" s="14">
        <v>0.31964257905883497</v>
      </c>
      <c r="K1067" s="14">
        <v>0.29129135222177299</v>
      </c>
      <c r="L1067" s="14">
        <v>0.223552035341956</v>
      </c>
      <c r="M1067" s="14"/>
      <c r="N1067" s="14">
        <v>0.2450984952985</v>
      </c>
      <c r="O1067" s="14">
        <v>0.24186235719047899</v>
      </c>
      <c r="P1067" s="14">
        <v>0.241410670940608</v>
      </c>
      <c r="Q1067" s="14">
        <v>0.28503613604483802</v>
      </c>
      <c r="R1067" s="14"/>
      <c r="S1067" s="14">
        <v>0.24501556566216001</v>
      </c>
      <c r="T1067" s="14">
        <v>0.26148120365449701</v>
      </c>
      <c r="U1067" s="14">
        <v>0.24619248410945899</v>
      </c>
      <c r="V1067" s="14">
        <v>0.20468171966510201</v>
      </c>
      <c r="W1067" s="14">
        <v>0.35136318492723201</v>
      </c>
      <c r="X1067" s="14">
        <v>0.23630661459772001</v>
      </c>
      <c r="Y1067" s="14">
        <v>0.33682055516285198</v>
      </c>
      <c r="Z1067" s="14">
        <v>0.13178991948687099</v>
      </c>
      <c r="AA1067" s="14">
        <v>0.28576546717108098</v>
      </c>
      <c r="AB1067" s="14">
        <v>0.21869356811573901</v>
      </c>
      <c r="AC1067" s="14">
        <v>0.21345019002011101</v>
      </c>
      <c r="AD1067" s="14">
        <v>0.28030277709100399</v>
      </c>
      <c r="AE1067" s="14"/>
      <c r="AF1067" s="14">
        <v>0.230840262524</v>
      </c>
      <c r="AG1067" s="14">
        <v>0.292202247840464</v>
      </c>
      <c r="AH1067" s="14">
        <v>0.22494014300887799</v>
      </c>
      <c r="AI1067" s="14">
        <v>0.23105332812722201</v>
      </c>
      <c r="AJ1067" s="14">
        <v>0.36090975083609</v>
      </c>
      <c r="AK1067" s="14"/>
      <c r="AL1067" s="14">
        <v>0.27544938709072297</v>
      </c>
      <c r="AM1067" s="14">
        <v>0.13876915625385</v>
      </c>
      <c r="AN1067" s="14">
        <v>0.16628990100719401</v>
      </c>
      <c r="AO1067" s="14"/>
      <c r="AP1067" s="14">
        <v>0.19203266356339799</v>
      </c>
      <c r="AQ1067" s="14">
        <v>0.298192182936518</v>
      </c>
      <c r="AR1067" s="14"/>
      <c r="AS1067" s="14">
        <v>0.22731557387321</v>
      </c>
      <c r="AT1067" s="14">
        <v>0.30881251617445299</v>
      </c>
      <c r="AU1067" s="14"/>
      <c r="AV1067" s="14">
        <v>0.25219097483881597</v>
      </c>
      <c r="AW1067" s="14">
        <v>0.26108906844829199</v>
      </c>
      <c r="AX1067" s="14"/>
      <c r="AY1067" s="14">
        <v>0.24191918969749801</v>
      </c>
      <c r="AZ1067" s="14">
        <v>0.35038246160299102</v>
      </c>
      <c r="BA1067" s="14"/>
      <c r="BB1067" s="14">
        <v>0.23840676268097599</v>
      </c>
      <c r="BC1067" s="14">
        <v>0.36382704587036302</v>
      </c>
    </row>
    <row r="1068" spans="2:55" x14ac:dyDescent="0.35">
      <c r="B1068" t="s">
        <v>77</v>
      </c>
      <c r="C1068" s="14">
        <v>0.116371025862814</v>
      </c>
      <c r="D1068" s="14">
        <v>0.103723633516311</v>
      </c>
      <c r="E1068" s="14">
        <v>0.127284023518769</v>
      </c>
      <c r="F1068" s="14"/>
      <c r="G1068" s="14">
        <v>6.9446301127186E-2</v>
      </c>
      <c r="H1068" s="14">
        <v>8.6581961442702193E-2</v>
      </c>
      <c r="I1068" s="14">
        <v>8.8747515984420197E-2</v>
      </c>
      <c r="J1068" s="14">
        <v>0.12343452962901</v>
      </c>
      <c r="K1068" s="14">
        <v>0.14957371230022401</v>
      </c>
      <c r="L1068" s="14">
        <v>0.15905821964965999</v>
      </c>
      <c r="M1068" s="14"/>
      <c r="N1068" s="14">
        <v>0.134498634145162</v>
      </c>
      <c r="O1068" s="14">
        <v>0.101830368100886</v>
      </c>
      <c r="P1068" s="14">
        <v>0.11583137681843</v>
      </c>
      <c r="Q1068" s="14">
        <v>0.113586126313156</v>
      </c>
      <c r="R1068" s="14"/>
      <c r="S1068" s="14">
        <v>5.5293078610847202E-2</v>
      </c>
      <c r="T1068" s="14">
        <v>0.108340420102469</v>
      </c>
      <c r="U1068" s="14">
        <v>0.13069150188530901</v>
      </c>
      <c r="V1068" s="14">
        <v>0.13940857823479899</v>
      </c>
      <c r="W1068" s="14">
        <v>0.108490484757779</v>
      </c>
      <c r="X1068" s="14">
        <v>0.132549493770971</v>
      </c>
      <c r="Y1068" s="14">
        <v>0.137520858496059</v>
      </c>
      <c r="Z1068" s="14">
        <v>0.19902832760132499</v>
      </c>
      <c r="AA1068" s="14">
        <v>8.6278166321604094E-2</v>
      </c>
      <c r="AB1068" s="14">
        <v>0.14271363549879901</v>
      </c>
      <c r="AC1068" s="14">
        <v>0.107182708816298</v>
      </c>
      <c r="AD1068" s="14">
        <v>0.177068205376121</v>
      </c>
      <c r="AE1068" s="14"/>
      <c r="AF1068" s="14">
        <v>0.125949061843185</v>
      </c>
      <c r="AG1068" s="14">
        <v>0.10150808327359601</v>
      </c>
      <c r="AH1068" s="14">
        <v>0.135554353402811</v>
      </c>
      <c r="AI1068" s="14">
        <v>7.41758136452179E-2</v>
      </c>
      <c r="AJ1068" s="14">
        <v>6.7174723432390698E-2</v>
      </c>
      <c r="AK1068" s="14"/>
      <c r="AL1068" s="14">
        <v>0.12646557228951</v>
      </c>
      <c r="AM1068" s="14">
        <v>4.3234704151563198E-2</v>
      </c>
      <c r="AN1068" s="14">
        <v>0.110760735456507</v>
      </c>
      <c r="AO1068" s="14"/>
      <c r="AP1068" s="14">
        <v>0.12555134652528099</v>
      </c>
      <c r="AQ1068" s="14">
        <v>0.10922900028127901</v>
      </c>
      <c r="AR1068" s="14"/>
      <c r="AS1068" s="14">
        <v>0.114438904997781</v>
      </c>
      <c r="AT1068" s="14">
        <v>0.113635506204408</v>
      </c>
      <c r="AU1068" s="14"/>
      <c r="AV1068" s="14">
        <v>0.106514680674839</v>
      </c>
      <c r="AW1068" s="14">
        <v>0.118712454805909</v>
      </c>
      <c r="AX1068" s="14"/>
      <c r="AY1068" s="14">
        <v>0.11268951585976</v>
      </c>
      <c r="AZ1068" s="14">
        <v>9.4046035534745206E-2</v>
      </c>
      <c r="BA1068" s="14"/>
      <c r="BB1068" s="14">
        <v>0.117892352704214</v>
      </c>
      <c r="BC1068" s="14">
        <v>9.0110824812997897E-2</v>
      </c>
    </row>
    <row r="1069" spans="2:55" x14ac:dyDescent="0.35">
      <c r="B1069" t="s">
        <v>78</v>
      </c>
      <c r="C1069" s="14">
        <v>0.22063308739868101</v>
      </c>
      <c r="D1069" s="14">
        <v>0.20269409190495799</v>
      </c>
      <c r="E1069" s="14">
        <v>0.238445824248667</v>
      </c>
      <c r="F1069" s="14"/>
      <c r="G1069" s="14">
        <v>0.121494374121773</v>
      </c>
      <c r="H1069" s="14">
        <v>0.17439517688883699</v>
      </c>
      <c r="I1069" s="14">
        <v>0.17656472647000401</v>
      </c>
      <c r="J1069" s="14">
        <v>0.211753723054913</v>
      </c>
      <c r="K1069" s="14">
        <v>0.308307284459368</v>
      </c>
      <c r="L1069" s="14">
        <v>0.29378582925633201</v>
      </c>
      <c r="M1069" s="14"/>
      <c r="N1069" s="14">
        <v>0.19707975855682</v>
      </c>
      <c r="O1069" s="14">
        <v>0.24237222255857099</v>
      </c>
      <c r="P1069" s="14">
        <v>0.21027949840451399</v>
      </c>
      <c r="Q1069" s="14">
        <v>0.23370918004432101</v>
      </c>
      <c r="R1069" s="14"/>
      <c r="S1069" s="14">
        <v>0.175305430223436</v>
      </c>
      <c r="T1069" s="14">
        <v>0.26060168307964698</v>
      </c>
      <c r="U1069" s="14">
        <v>0.19662735709750701</v>
      </c>
      <c r="V1069" s="14">
        <v>0.227774504532018</v>
      </c>
      <c r="W1069" s="14">
        <v>0.16788328514602799</v>
      </c>
      <c r="X1069" s="14">
        <v>0.26981103529640299</v>
      </c>
      <c r="Y1069" s="14">
        <v>0.15348587336648101</v>
      </c>
      <c r="Z1069" s="14">
        <v>0.28399265926206002</v>
      </c>
      <c r="AA1069" s="14">
        <v>0.219566240315929</v>
      </c>
      <c r="AB1069" s="14">
        <v>0.243585066311759</v>
      </c>
      <c r="AC1069" s="14">
        <v>0.323298489055033</v>
      </c>
      <c r="AD1069" s="14">
        <v>0.12679400748085501</v>
      </c>
      <c r="AE1069" s="14"/>
      <c r="AF1069" s="14">
        <v>0.24034764306539</v>
      </c>
      <c r="AG1069" s="14">
        <v>0.17636124632187999</v>
      </c>
      <c r="AH1069" s="14">
        <v>0.28310871218033901</v>
      </c>
      <c r="AI1069" s="14">
        <v>0.21144971119155601</v>
      </c>
      <c r="AJ1069" s="14">
        <v>0.212356692894037</v>
      </c>
      <c r="AK1069" s="14"/>
      <c r="AL1069" s="14">
        <v>0.22711321978467799</v>
      </c>
      <c r="AM1069" s="14">
        <v>0.125283859063577</v>
      </c>
      <c r="AN1069" s="14">
        <v>0.32992034847741297</v>
      </c>
      <c r="AO1069" s="14"/>
      <c r="AP1069" s="14">
        <v>0.24131802192848301</v>
      </c>
      <c r="AQ1069" s="14">
        <v>0.20801163307123099</v>
      </c>
      <c r="AR1069" s="14"/>
      <c r="AS1069" s="14">
        <v>0.211522607044244</v>
      </c>
      <c r="AT1069" s="14">
        <v>0.23161434961834801</v>
      </c>
      <c r="AU1069" s="14"/>
      <c r="AV1069" s="14">
        <v>0.149828279456095</v>
      </c>
      <c r="AW1069" s="14">
        <v>0.24878537205917101</v>
      </c>
      <c r="AX1069" s="14"/>
      <c r="AY1069" s="14">
        <v>0.223042660612776</v>
      </c>
      <c r="AZ1069" s="14">
        <v>0.20190106657879101</v>
      </c>
      <c r="BA1069" s="14"/>
      <c r="BB1069" s="14">
        <v>0.227757554731504</v>
      </c>
      <c r="BC1069" s="14">
        <v>0.18685208977988699</v>
      </c>
    </row>
    <row r="1070" spans="2:55" x14ac:dyDescent="0.35">
      <c r="B1070" t="s">
        <v>449</v>
      </c>
      <c r="C1070" s="14">
        <v>0.15326061839945801</v>
      </c>
      <c r="D1070" s="14">
        <v>0.157304061762501</v>
      </c>
      <c r="E1070" s="14">
        <v>0.14861886865924601</v>
      </c>
      <c r="F1070" s="14"/>
      <c r="G1070" s="14">
        <v>0.12896538462931101</v>
      </c>
      <c r="H1070" s="14">
        <v>0.14734675623407401</v>
      </c>
      <c r="I1070" s="14">
        <v>0.14500337132876501</v>
      </c>
      <c r="J1070" s="14">
        <v>0.16703630214551901</v>
      </c>
      <c r="K1070" s="14">
        <v>0.107622761395964</v>
      </c>
      <c r="L1070" s="14">
        <v>0.19703623642086199</v>
      </c>
      <c r="M1070" s="14"/>
      <c r="N1070" s="14">
        <v>0.13546563619249399</v>
      </c>
      <c r="O1070" s="14">
        <v>0.178131217173188</v>
      </c>
      <c r="P1070" s="14">
        <v>0.124606492207207</v>
      </c>
      <c r="Q1070" s="14">
        <v>0.16875834420657801</v>
      </c>
      <c r="R1070" s="14"/>
      <c r="S1070" s="14">
        <v>0.160683169903657</v>
      </c>
      <c r="T1070" s="14">
        <v>0.17390465939685401</v>
      </c>
      <c r="U1070" s="14">
        <v>0.20285554792125801</v>
      </c>
      <c r="V1070" s="14">
        <v>0.195714449852536</v>
      </c>
      <c r="W1070" s="14">
        <v>0.12894254536729799</v>
      </c>
      <c r="X1070" s="14">
        <v>0.10450208898424</v>
      </c>
      <c r="Y1070" s="14">
        <v>0.16179128165057399</v>
      </c>
      <c r="Z1070" s="14">
        <v>0.14268019271229301</v>
      </c>
      <c r="AA1070" s="14">
        <v>0.14719772430868799</v>
      </c>
      <c r="AB1070" s="14">
        <v>0.12784323332269701</v>
      </c>
      <c r="AC1070" s="14">
        <v>0.11039006816158101</v>
      </c>
      <c r="AD1070" s="14">
        <v>0.1425434563088</v>
      </c>
      <c r="AE1070" s="14"/>
      <c r="AF1070" s="14">
        <v>0.16691612352280799</v>
      </c>
      <c r="AG1070" s="14">
        <v>0.13001060479130599</v>
      </c>
      <c r="AH1070" s="14">
        <v>0.19680702854874599</v>
      </c>
      <c r="AI1070" s="14">
        <v>0.15223576218393001</v>
      </c>
      <c r="AJ1070" s="14">
        <v>0.12779724018404801</v>
      </c>
      <c r="AK1070" s="14"/>
      <c r="AL1070" s="14">
        <v>0.16168451207415299</v>
      </c>
      <c r="AM1070" s="14">
        <v>5.3505611627270203E-2</v>
      </c>
      <c r="AN1070" s="14">
        <v>0.238896679438345</v>
      </c>
      <c r="AO1070" s="14"/>
      <c r="AP1070" s="14">
        <v>0.215510918900887</v>
      </c>
      <c r="AQ1070" s="14">
        <v>0.11054245396916</v>
      </c>
      <c r="AR1070" s="14"/>
      <c r="AS1070" s="14">
        <v>0.17347523698258399</v>
      </c>
      <c r="AT1070" s="14">
        <v>0.133434027070989</v>
      </c>
      <c r="AU1070" s="14"/>
      <c r="AV1070" s="14">
        <v>0.100740956689163</v>
      </c>
      <c r="AW1070" s="14">
        <v>0.16828722674476301</v>
      </c>
      <c r="AX1070" s="14"/>
      <c r="AY1070" s="14">
        <v>0.16847454332591699</v>
      </c>
      <c r="AZ1070" s="14">
        <v>0.113616688440406</v>
      </c>
      <c r="BA1070" s="14"/>
      <c r="BB1070" s="14">
        <v>0.15689821420053701</v>
      </c>
      <c r="BC1070" s="14">
        <v>0.13883197781252599</v>
      </c>
    </row>
    <row r="1071" spans="2:55" x14ac:dyDescent="0.35">
      <c r="C1071" s="14"/>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c r="AA1071" s="14"/>
      <c r="AB1071" s="14"/>
      <c r="AC1071" s="14"/>
      <c r="AD1071" s="14"/>
      <c r="AE1071" s="14"/>
      <c r="AF1071" s="14"/>
      <c r="AG1071" s="14"/>
      <c r="AH1071" s="14"/>
      <c r="AI1071" s="14"/>
      <c r="AJ1071" s="14"/>
      <c r="AK1071" s="14"/>
      <c r="AL1071" s="14"/>
      <c r="AM1071" s="14"/>
      <c r="AN1071" s="14"/>
      <c r="AO1071" s="14"/>
      <c r="AP1071" s="14"/>
      <c r="AQ1071" s="14"/>
      <c r="AR1071" s="14"/>
      <c r="AS1071" s="14"/>
      <c r="AT1071" s="14"/>
      <c r="AU1071" s="14"/>
      <c r="AV1071" s="14"/>
      <c r="AW1071" s="14"/>
      <c r="AX1071" s="14"/>
      <c r="AY1071" s="14"/>
      <c r="AZ1071" s="14"/>
      <c r="BA1071" s="14"/>
      <c r="BB1071" s="14"/>
      <c r="BC1071" s="14"/>
    </row>
    <row r="1072" spans="2:55" x14ac:dyDescent="0.35">
      <c r="B1072" s="6" t="s">
        <v>454</v>
      </c>
      <c r="C1072" s="14"/>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c r="AA1072" s="14"/>
      <c r="AB1072" s="14"/>
      <c r="AC1072" s="14"/>
      <c r="AD1072" s="14"/>
      <c r="AE1072" s="14"/>
      <c r="AF1072" s="14"/>
      <c r="AG1072" s="14"/>
      <c r="AH1072" s="14"/>
      <c r="AI1072" s="14"/>
      <c r="AJ1072" s="14"/>
      <c r="AK1072" s="14"/>
      <c r="AL1072" s="14"/>
      <c r="AM1072" s="14"/>
      <c r="AN1072" s="14"/>
      <c r="AO1072" s="14"/>
      <c r="AP1072" s="14"/>
      <c r="AQ1072" s="14"/>
      <c r="AR1072" s="14"/>
      <c r="AS1072" s="14"/>
      <c r="AT1072" s="14"/>
      <c r="AU1072" s="14"/>
      <c r="AV1072" s="14"/>
      <c r="AW1072" s="14"/>
      <c r="AX1072" s="14"/>
      <c r="AY1072" s="14"/>
      <c r="AZ1072" s="14"/>
      <c r="BA1072" s="14"/>
      <c r="BB1072" s="14"/>
      <c r="BC1072" s="14"/>
    </row>
    <row r="1073" spans="2:55" x14ac:dyDescent="0.35">
      <c r="B1073" s="21" t="s">
        <v>384</v>
      </c>
      <c r="C1073" s="14"/>
      <c r="D1073" s="14"/>
      <c r="E1073" s="14"/>
      <c r="F1073" s="14"/>
      <c r="G1073" s="14"/>
      <c r="H1073" s="14"/>
      <c r="I1073" s="14"/>
      <c r="J1073" s="14"/>
      <c r="K1073" s="14"/>
      <c r="L1073" s="14"/>
      <c r="M1073" s="14"/>
      <c r="N1073" s="14"/>
      <c r="O1073" s="14"/>
      <c r="P1073" s="14"/>
      <c r="Q1073" s="14"/>
      <c r="R1073" s="14"/>
      <c r="S1073" s="14"/>
      <c r="T1073" s="14"/>
      <c r="U1073" s="14"/>
      <c r="V1073" s="14"/>
      <c r="W1073" s="14"/>
      <c r="X1073" s="14"/>
      <c r="Y1073" s="14"/>
      <c r="Z1073" s="14"/>
      <c r="AA1073" s="14"/>
      <c r="AB1073" s="14"/>
      <c r="AC1073" s="14"/>
      <c r="AD1073" s="14"/>
      <c r="AE1073" s="14"/>
      <c r="AF1073" s="14"/>
      <c r="AG1073" s="14"/>
      <c r="AH1073" s="14"/>
      <c r="AI1073" s="14"/>
      <c r="AJ1073" s="14"/>
      <c r="AK1073" s="14"/>
      <c r="AL1073" s="14"/>
      <c r="AM1073" s="14"/>
      <c r="AN1073" s="14"/>
      <c r="AO1073" s="14"/>
      <c r="AP1073" s="14"/>
      <c r="AQ1073" s="14"/>
      <c r="AR1073" s="14"/>
      <c r="AS1073" s="14"/>
      <c r="AT1073" s="14"/>
      <c r="AU1073" s="14"/>
      <c r="AV1073" s="14"/>
      <c r="AW1073" s="14"/>
      <c r="AX1073" s="14"/>
      <c r="AY1073" s="14"/>
      <c r="AZ1073" s="14"/>
      <c r="BA1073" s="14"/>
      <c r="BB1073" s="14"/>
      <c r="BC1073" s="14"/>
    </row>
    <row r="1074" spans="2:55" x14ac:dyDescent="0.35">
      <c r="B1074" t="s">
        <v>71</v>
      </c>
      <c r="C1074" s="14">
        <v>9.7127087471220192E-3</v>
      </c>
      <c r="D1074" s="14">
        <v>1.2465532312672599E-2</v>
      </c>
      <c r="E1074" s="14">
        <v>7.2667856348113402E-3</v>
      </c>
      <c r="F1074" s="14"/>
      <c r="G1074" s="14">
        <v>6.4133558832266202E-3</v>
      </c>
      <c r="H1074" s="14">
        <v>1.28287224733451E-2</v>
      </c>
      <c r="I1074" s="14">
        <v>2.34348882234456E-2</v>
      </c>
      <c r="J1074" s="14">
        <v>0</v>
      </c>
      <c r="K1074" s="14">
        <v>9.3295204458859297E-3</v>
      </c>
      <c r="L1074" s="14">
        <v>5.68138746569359E-3</v>
      </c>
      <c r="M1074" s="14"/>
      <c r="N1074" s="14">
        <v>1.93232947492229E-2</v>
      </c>
      <c r="O1074" s="14">
        <v>3.1363204737858098E-3</v>
      </c>
      <c r="P1074" s="14">
        <v>4.5404580471612903E-3</v>
      </c>
      <c r="Q1074" s="14">
        <v>1.00452536780229E-2</v>
      </c>
      <c r="R1074" s="14"/>
      <c r="S1074" s="14">
        <v>9.9768643455308993E-3</v>
      </c>
      <c r="T1074" s="14">
        <v>4.7569542690552103E-3</v>
      </c>
      <c r="U1074" s="14">
        <v>0</v>
      </c>
      <c r="V1074" s="14">
        <v>8.7877771299583202E-3</v>
      </c>
      <c r="W1074" s="14">
        <v>0</v>
      </c>
      <c r="X1074" s="14">
        <v>7.3811649210759802E-3</v>
      </c>
      <c r="Y1074" s="14">
        <v>1.2371165369986699E-2</v>
      </c>
      <c r="Z1074" s="14">
        <v>0</v>
      </c>
      <c r="AA1074" s="14">
        <v>3.5931018755583702E-2</v>
      </c>
      <c r="AB1074" s="14">
        <v>0</v>
      </c>
      <c r="AC1074" s="14">
        <v>0</v>
      </c>
      <c r="AD1074" s="14">
        <v>5.2602299632535203E-2</v>
      </c>
      <c r="AE1074" s="14"/>
      <c r="AF1074" s="14">
        <v>3.0987407235106199E-3</v>
      </c>
      <c r="AG1074" s="14">
        <v>1.3588749541879001E-2</v>
      </c>
      <c r="AH1074" s="14">
        <v>8.3914427107603905E-3</v>
      </c>
      <c r="AI1074" s="14">
        <v>9.4759408254226907E-3</v>
      </c>
      <c r="AJ1074" s="14">
        <v>1.6106444587410899E-2</v>
      </c>
      <c r="AK1074" s="14"/>
      <c r="AL1074" s="14">
        <v>6.5309319943580102E-3</v>
      </c>
      <c r="AM1074" s="14">
        <v>3.02053330945928E-2</v>
      </c>
      <c r="AN1074" s="14">
        <v>1.3683900145177799E-2</v>
      </c>
      <c r="AO1074" s="14"/>
      <c r="AP1074" s="14">
        <v>7.8729066116147405E-3</v>
      </c>
      <c r="AQ1074" s="14">
        <v>1.1199920408042199E-2</v>
      </c>
      <c r="AR1074" s="14"/>
      <c r="AS1074" s="14">
        <v>8.9822922801471305E-3</v>
      </c>
      <c r="AT1074" s="14">
        <v>1.1280191441297899E-2</v>
      </c>
      <c r="AU1074" s="14"/>
      <c r="AV1074" s="14">
        <v>1.44603175383409E-2</v>
      </c>
      <c r="AW1074" s="14">
        <v>5.57266173310498E-3</v>
      </c>
      <c r="AX1074" s="14"/>
      <c r="AY1074" s="14">
        <v>1.33403740004542E-2</v>
      </c>
      <c r="AZ1074" s="14">
        <v>0</v>
      </c>
      <c r="BA1074" s="14"/>
      <c r="BB1074" s="14">
        <v>1.24380501256492E-2</v>
      </c>
      <c r="BC1074" s="14">
        <v>7.5407851191954299E-3</v>
      </c>
    </row>
    <row r="1075" spans="2:55" x14ac:dyDescent="0.35">
      <c r="B1075" t="s">
        <v>72</v>
      </c>
      <c r="C1075" s="14">
        <v>2.9446679985306898E-2</v>
      </c>
      <c r="D1075" s="14">
        <v>2.9869671294159902E-2</v>
      </c>
      <c r="E1075" s="14">
        <v>2.9160088491296001E-2</v>
      </c>
      <c r="F1075" s="14"/>
      <c r="G1075" s="14">
        <v>5.33778266528461E-2</v>
      </c>
      <c r="H1075" s="14">
        <v>7.2459728189244302E-2</v>
      </c>
      <c r="I1075" s="14">
        <v>3.9083656194520401E-2</v>
      </c>
      <c r="J1075" s="14">
        <v>6.4309657358063198E-3</v>
      </c>
      <c r="K1075" s="14">
        <v>1.1887709435258799E-2</v>
      </c>
      <c r="L1075" s="14">
        <v>2.6974488527803102E-3</v>
      </c>
      <c r="M1075" s="14"/>
      <c r="N1075" s="14">
        <v>3.2141316973569603E-2</v>
      </c>
      <c r="O1075" s="14">
        <v>1.71268269467762E-2</v>
      </c>
      <c r="P1075" s="14">
        <v>2.7460555904049E-2</v>
      </c>
      <c r="Q1075" s="14">
        <v>4.1147611864843503E-2</v>
      </c>
      <c r="R1075" s="14"/>
      <c r="S1075" s="14">
        <v>4.7349006614106598E-2</v>
      </c>
      <c r="T1075" s="14">
        <v>7.8791413358760103E-3</v>
      </c>
      <c r="U1075" s="14">
        <v>1.50110447810534E-2</v>
      </c>
      <c r="V1075" s="14">
        <v>1.6708100999683399E-2</v>
      </c>
      <c r="W1075" s="14">
        <v>3.8258046422932901E-2</v>
      </c>
      <c r="X1075" s="14">
        <v>2.2489679666320799E-2</v>
      </c>
      <c r="Y1075" s="14">
        <v>1.5669873265352002E-2</v>
      </c>
      <c r="Z1075" s="14">
        <v>3.9543298838164202E-2</v>
      </c>
      <c r="AA1075" s="14">
        <v>5.7418846870816297E-2</v>
      </c>
      <c r="AB1075" s="14">
        <v>3.0604446440624801E-2</v>
      </c>
      <c r="AC1075" s="14">
        <v>0</v>
      </c>
      <c r="AD1075" s="14">
        <v>8.7109865559644603E-2</v>
      </c>
      <c r="AE1075" s="14"/>
      <c r="AF1075" s="14">
        <v>3.2095555943311399E-2</v>
      </c>
      <c r="AG1075" s="14">
        <v>3.6366935223238299E-2</v>
      </c>
      <c r="AH1075" s="14">
        <v>1.51531529835732E-2</v>
      </c>
      <c r="AI1075" s="14">
        <v>1.5909211016524399E-2</v>
      </c>
      <c r="AJ1075" s="14">
        <v>0</v>
      </c>
      <c r="AK1075" s="14"/>
      <c r="AL1075" s="14">
        <v>1.6144179849803701E-2</v>
      </c>
      <c r="AM1075" s="14">
        <v>0.12810539391029599</v>
      </c>
      <c r="AN1075" s="14">
        <v>1.48461756006539E-2</v>
      </c>
      <c r="AO1075" s="14"/>
      <c r="AP1075" s="14">
        <v>2.8310161884584899E-2</v>
      </c>
      <c r="AQ1075" s="14">
        <v>2.9111748289409899E-2</v>
      </c>
      <c r="AR1075" s="14"/>
      <c r="AS1075" s="14">
        <v>3.89346714287798E-2</v>
      </c>
      <c r="AT1075" s="14">
        <v>1.7172168483873099E-2</v>
      </c>
      <c r="AU1075" s="14"/>
      <c r="AV1075" s="14">
        <v>4.7444852825796399E-2</v>
      </c>
      <c r="AW1075" s="14">
        <v>2.2704546992782002E-2</v>
      </c>
      <c r="AX1075" s="14"/>
      <c r="AY1075" s="14">
        <v>3.1500002264527698E-2</v>
      </c>
      <c r="AZ1075" s="14">
        <v>1.6230470647486499E-2</v>
      </c>
      <c r="BA1075" s="14"/>
      <c r="BB1075" s="14">
        <v>3.0981939509638401E-2</v>
      </c>
      <c r="BC1075" s="14">
        <v>2.28905747486127E-2</v>
      </c>
    </row>
    <row r="1076" spans="2:55" x14ac:dyDescent="0.35">
      <c r="B1076" t="s">
        <v>73</v>
      </c>
      <c r="C1076" s="14">
        <v>3.3920906562381503E-2</v>
      </c>
      <c r="D1076" s="14">
        <v>3.9364756762356297E-2</v>
      </c>
      <c r="E1076" s="14">
        <v>2.91309398748456E-2</v>
      </c>
      <c r="F1076" s="14"/>
      <c r="G1076" s="14">
        <v>5.6849132515294401E-2</v>
      </c>
      <c r="H1076" s="14">
        <v>5.6177599047320802E-2</v>
      </c>
      <c r="I1076" s="14">
        <v>6.1232652860601297E-2</v>
      </c>
      <c r="J1076" s="14">
        <v>2.2548449310028699E-2</v>
      </c>
      <c r="K1076" s="14">
        <v>6.9531751468025196E-3</v>
      </c>
      <c r="L1076" s="14">
        <v>8.5839423348093892E-3</v>
      </c>
      <c r="M1076" s="14"/>
      <c r="N1076" s="14">
        <v>2.9832581823558298E-2</v>
      </c>
      <c r="O1076" s="14">
        <v>1.38152536088962E-2</v>
      </c>
      <c r="P1076" s="14">
        <v>5.66589049876031E-2</v>
      </c>
      <c r="Q1076" s="14">
        <v>3.8787488668606103E-2</v>
      </c>
      <c r="R1076" s="14"/>
      <c r="S1076" s="14">
        <v>6.7038744078530693E-2</v>
      </c>
      <c r="T1076" s="14">
        <v>2.23707330326713E-2</v>
      </c>
      <c r="U1076" s="14">
        <v>1.2180999558043901E-2</v>
      </c>
      <c r="V1076" s="14">
        <v>4.6717223299282198E-2</v>
      </c>
      <c r="W1076" s="14">
        <v>6.3325761681426701E-2</v>
      </c>
      <c r="X1076" s="14">
        <v>3.5235115251584501E-2</v>
      </c>
      <c r="Y1076" s="14">
        <v>3.7682163041203899E-2</v>
      </c>
      <c r="Z1076" s="14">
        <v>2.5925636482233099E-2</v>
      </c>
      <c r="AA1076" s="14">
        <v>0</v>
      </c>
      <c r="AB1076" s="14">
        <v>1.09183139288944E-2</v>
      </c>
      <c r="AC1076" s="14">
        <v>1.6152258985546501E-2</v>
      </c>
      <c r="AD1076" s="14">
        <v>8.0200968954599605E-2</v>
      </c>
      <c r="AE1076" s="14"/>
      <c r="AF1076" s="14">
        <v>2.9408763617499799E-2</v>
      </c>
      <c r="AG1076" s="14">
        <v>4.0251599184993603E-2</v>
      </c>
      <c r="AH1076" s="14">
        <v>1.7920144755305199E-2</v>
      </c>
      <c r="AI1076" s="14">
        <v>5.0436296254885202E-2</v>
      </c>
      <c r="AJ1076" s="14">
        <v>2.2505226543527799E-2</v>
      </c>
      <c r="AK1076" s="14"/>
      <c r="AL1076" s="14">
        <v>2.82336815771904E-2</v>
      </c>
      <c r="AM1076" s="14">
        <v>8.7616388021403896E-2</v>
      </c>
      <c r="AN1076" s="14">
        <v>0</v>
      </c>
      <c r="AO1076" s="14"/>
      <c r="AP1076" s="14">
        <v>4.4936740955153501E-2</v>
      </c>
      <c r="AQ1076" s="14">
        <v>2.3511208949433999E-2</v>
      </c>
      <c r="AR1076" s="14"/>
      <c r="AS1076" s="14">
        <v>3.9195472120732003E-2</v>
      </c>
      <c r="AT1076" s="14">
        <v>2.3171076612439102E-2</v>
      </c>
      <c r="AU1076" s="14"/>
      <c r="AV1076" s="14">
        <v>5.6688372863663503E-2</v>
      </c>
      <c r="AW1076" s="14">
        <v>2.3189614724110699E-2</v>
      </c>
      <c r="AX1076" s="14"/>
      <c r="AY1076" s="14">
        <v>3.5038046054343401E-2</v>
      </c>
      <c r="AZ1076" s="14">
        <v>1.8994900523492501E-2</v>
      </c>
      <c r="BA1076" s="14"/>
      <c r="BB1076" s="14">
        <v>2.8483941941006501E-2</v>
      </c>
      <c r="BC1076" s="14">
        <v>1.6441581679486901E-2</v>
      </c>
    </row>
    <row r="1077" spans="2:55" x14ac:dyDescent="0.35">
      <c r="B1077" t="s">
        <v>74</v>
      </c>
      <c r="C1077" s="14">
        <v>4.3168799301847298E-2</v>
      </c>
      <c r="D1077" s="14">
        <v>6.5228423669180802E-2</v>
      </c>
      <c r="E1077" s="14">
        <v>2.34578461681016E-2</v>
      </c>
      <c r="F1077" s="14"/>
      <c r="G1077" s="14">
        <v>0.17301586974507199</v>
      </c>
      <c r="H1077" s="14">
        <v>8.3997755575527105E-2</v>
      </c>
      <c r="I1077" s="14">
        <v>3.1645170553038497E-2</v>
      </c>
      <c r="J1077" s="14">
        <v>1.28831136196331E-2</v>
      </c>
      <c r="K1077" s="14">
        <v>0</v>
      </c>
      <c r="L1077" s="14">
        <v>0</v>
      </c>
      <c r="M1077" s="14"/>
      <c r="N1077" s="14">
        <v>5.5028688694469197E-2</v>
      </c>
      <c r="O1077" s="14">
        <v>2.6736162912765801E-2</v>
      </c>
      <c r="P1077" s="14">
        <v>7.1058910359411004E-2</v>
      </c>
      <c r="Q1077" s="14">
        <v>2.0689583044875101E-2</v>
      </c>
      <c r="R1077" s="14"/>
      <c r="S1077" s="14">
        <v>8.56225296612768E-2</v>
      </c>
      <c r="T1077" s="14">
        <v>2.3182422097996602E-2</v>
      </c>
      <c r="U1077" s="14">
        <v>4.7371305490429401E-2</v>
      </c>
      <c r="V1077" s="14">
        <v>1.3068775213606601E-2</v>
      </c>
      <c r="W1077" s="14">
        <v>3.0139081144357201E-2</v>
      </c>
      <c r="X1077" s="14">
        <v>7.3048685338421404E-2</v>
      </c>
      <c r="Y1077" s="14">
        <v>4.2356517003097602E-2</v>
      </c>
      <c r="Z1077" s="14">
        <v>6.7461705727292404E-2</v>
      </c>
      <c r="AA1077" s="14">
        <v>2.9515053122396301E-2</v>
      </c>
      <c r="AB1077" s="14">
        <v>2.4112503942092401E-2</v>
      </c>
      <c r="AC1077" s="14">
        <v>5.1562986941331997E-2</v>
      </c>
      <c r="AD1077" s="14">
        <v>0</v>
      </c>
      <c r="AE1077" s="14"/>
      <c r="AF1077" s="14">
        <v>4.0001907746104001E-2</v>
      </c>
      <c r="AG1077" s="14">
        <v>6.6645332530592599E-2</v>
      </c>
      <c r="AH1077" s="14">
        <v>1.6375188652320901E-2</v>
      </c>
      <c r="AI1077" s="14">
        <v>4.6154113306467903E-2</v>
      </c>
      <c r="AJ1077" s="14">
        <v>5.34132579841195E-2</v>
      </c>
      <c r="AK1077" s="14"/>
      <c r="AL1077" s="14">
        <v>2.8966378558624498E-2</v>
      </c>
      <c r="AM1077" s="14">
        <v>0.14828037518883599</v>
      </c>
      <c r="AN1077" s="14">
        <v>2.81128208854621E-2</v>
      </c>
      <c r="AO1077" s="14"/>
      <c r="AP1077" s="14">
        <v>4.8286459408987903E-2</v>
      </c>
      <c r="AQ1077" s="14">
        <v>4.0393528520651797E-2</v>
      </c>
      <c r="AR1077" s="14"/>
      <c r="AS1077" s="14">
        <v>5.4119037182716601E-2</v>
      </c>
      <c r="AT1077" s="14">
        <v>2.9479861688068501E-2</v>
      </c>
      <c r="AU1077" s="14"/>
      <c r="AV1077" s="14">
        <v>9.0637513143169202E-2</v>
      </c>
      <c r="AW1077" s="14">
        <v>2.4864153711676301E-2</v>
      </c>
      <c r="AX1077" s="14"/>
      <c r="AY1077" s="14">
        <v>5.1290325205868598E-2</v>
      </c>
      <c r="AZ1077" s="14">
        <v>7.9985513718344604E-3</v>
      </c>
      <c r="BA1077" s="14"/>
      <c r="BB1077" s="14">
        <v>5.1519740493969401E-2</v>
      </c>
      <c r="BC1077" s="14">
        <v>2.2015931610143001E-2</v>
      </c>
    </row>
    <row r="1078" spans="2:55" x14ac:dyDescent="0.35">
      <c r="B1078" t="s">
        <v>75</v>
      </c>
      <c r="C1078" s="14">
        <v>4.89519069853767E-2</v>
      </c>
      <c r="D1078" s="14">
        <v>7.9797251505621905E-2</v>
      </c>
      <c r="E1078" s="14">
        <v>2.1354217450051699E-2</v>
      </c>
      <c r="F1078" s="14"/>
      <c r="G1078" s="14">
        <v>0.115469809651183</v>
      </c>
      <c r="H1078" s="14">
        <v>9.6004207823382898E-2</v>
      </c>
      <c r="I1078" s="14">
        <v>4.3871930467996298E-2</v>
      </c>
      <c r="J1078" s="14">
        <v>2.6747566281688898E-2</v>
      </c>
      <c r="K1078" s="14">
        <v>2.2580922022415899E-2</v>
      </c>
      <c r="L1078" s="14">
        <v>1.29881029510278E-2</v>
      </c>
      <c r="M1078" s="14"/>
      <c r="N1078" s="14">
        <v>5.77356142198912E-2</v>
      </c>
      <c r="O1078" s="14">
        <v>3.6482918512774902E-2</v>
      </c>
      <c r="P1078" s="14">
        <v>8.0817518655170603E-2</v>
      </c>
      <c r="Q1078" s="14">
        <v>2.2386183878228001E-2</v>
      </c>
      <c r="R1078" s="14"/>
      <c r="S1078" s="14">
        <v>9.9005572530700206E-2</v>
      </c>
      <c r="T1078" s="14">
        <v>1.8702200834426301E-2</v>
      </c>
      <c r="U1078" s="14">
        <v>4.5625257530161098E-2</v>
      </c>
      <c r="V1078" s="14">
        <v>2.5383465039677099E-2</v>
      </c>
      <c r="W1078" s="14">
        <v>3.1318382636369303E-2</v>
      </c>
      <c r="X1078" s="14">
        <v>7.2826460772321799E-2</v>
      </c>
      <c r="Y1078" s="14">
        <v>7.1476422373372303E-2</v>
      </c>
      <c r="Z1078" s="14">
        <v>0</v>
      </c>
      <c r="AA1078" s="14">
        <v>4.8727486502386397E-2</v>
      </c>
      <c r="AB1078" s="14">
        <v>4.1962748829164898E-2</v>
      </c>
      <c r="AC1078" s="14">
        <v>1.9550716460058501E-2</v>
      </c>
      <c r="AD1078" s="14">
        <v>6.0509992789108999E-2</v>
      </c>
      <c r="AE1078" s="14"/>
      <c r="AF1078" s="14">
        <v>3.8535071539646602E-2</v>
      </c>
      <c r="AG1078" s="14">
        <v>6.5826276489903898E-2</v>
      </c>
      <c r="AH1078" s="14">
        <v>2.9312383286234801E-2</v>
      </c>
      <c r="AI1078" s="14">
        <v>3.5964440898407099E-2</v>
      </c>
      <c r="AJ1078" s="14">
        <v>5.2548561560149101E-2</v>
      </c>
      <c r="AK1078" s="14"/>
      <c r="AL1078" s="14">
        <v>4.0938490122787601E-2</v>
      </c>
      <c r="AM1078" s="14">
        <v>0.103708746857675</v>
      </c>
      <c r="AN1078" s="14">
        <v>5.1393322453614401E-2</v>
      </c>
      <c r="AO1078" s="14"/>
      <c r="AP1078" s="14">
        <v>7.3532214363710199E-2</v>
      </c>
      <c r="AQ1078" s="14">
        <v>3.2549421412164402E-2</v>
      </c>
      <c r="AR1078" s="14"/>
      <c r="AS1078" s="14">
        <v>6.2296190392876302E-2</v>
      </c>
      <c r="AT1078" s="14">
        <v>3.20802287135286E-2</v>
      </c>
      <c r="AU1078" s="14"/>
      <c r="AV1078" s="14">
        <v>7.2927813762898697E-2</v>
      </c>
      <c r="AW1078" s="14">
        <v>4.2048190718948102E-2</v>
      </c>
      <c r="AX1078" s="14"/>
      <c r="AY1078" s="14">
        <v>5.6299535065212403E-2</v>
      </c>
      <c r="AZ1078" s="14">
        <v>1.93197116153099E-2</v>
      </c>
      <c r="BA1078" s="14"/>
      <c r="BB1078" s="14">
        <v>5.6990360454323499E-2</v>
      </c>
      <c r="BC1078" s="14">
        <v>2.7418922505272E-2</v>
      </c>
    </row>
    <row r="1079" spans="2:55" x14ac:dyDescent="0.35">
      <c r="B1079" t="s">
        <v>76</v>
      </c>
      <c r="C1079" s="14">
        <v>0.18905084638733799</v>
      </c>
      <c r="D1079" s="14">
        <v>0.19173393768248201</v>
      </c>
      <c r="E1079" s="14">
        <v>0.185707546807862</v>
      </c>
      <c r="F1079" s="14"/>
      <c r="G1079" s="14">
        <v>0.19349835010903099</v>
      </c>
      <c r="H1079" s="14">
        <v>0.20899030429909901</v>
      </c>
      <c r="I1079" s="14">
        <v>0.15145261471593999</v>
      </c>
      <c r="J1079" s="14">
        <v>0.128867069978189</v>
      </c>
      <c r="K1079" s="14">
        <v>0.15441339471318499</v>
      </c>
      <c r="L1079" s="14">
        <v>0.25811585906080198</v>
      </c>
      <c r="M1079" s="14"/>
      <c r="N1079" s="14">
        <v>0.216483904347128</v>
      </c>
      <c r="O1079" s="14">
        <v>0.19889031025585599</v>
      </c>
      <c r="P1079" s="14">
        <v>0.14387657553008201</v>
      </c>
      <c r="Q1079" s="14">
        <v>0.18322448240771599</v>
      </c>
      <c r="R1079" s="14"/>
      <c r="S1079" s="14">
        <v>0.17930093044824699</v>
      </c>
      <c r="T1079" s="14">
        <v>0.21110987805765699</v>
      </c>
      <c r="U1079" s="14">
        <v>0.25793538125798599</v>
      </c>
      <c r="V1079" s="14">
        <v>0.170559236469736</v>
      </c>
      <c r="W1079" s="14">
        <v>0.21810664331216201</v>
      </c>
      <c r="X1079" s="14">
        <v>0.173479741666764</v>
      </c>
      <c r="Y1079" s="14">
        <v>0.13223722812998001</v>
      </c>
      <c r="Z1079" s="14">
        <v>0.18423813544881601</v>
      </c>
      <c r="AA1079" s="14">
        <v>0.17493314308716101</v>
      </c>
      <c r="AB1079" s="14">
        <v>0.28079006874574802</v>
      </c>
      <c r="AC1079" s="14">
        <v>0.110558353886529</v>
      </c>
      <c r="AD1079" s="14">
        <v>6.0673349151850201E-2</v>
      </c>
      <c r="AE1079" s="14"/>
      <c r="AF1079" s="14">
        <v>0.241727354790576</v>
      </c>
      <c r="AG1079" s="14">
        <v>0.19402062402228001</v>
      </c>
      <c r="AH1079" s="14">
        <v>0.16336482650577799</v>
      </c>
      <c r="AI1079" s="14">
        <v>0.18355216438425301</v>
      </c>
      <c r="AJ1079" s="14">
        <v>0.18402065926928499</v>
      </c>
      <c r="AK1079" s="14"/>
      <c r="AL1079" s="14">
        <v>0.19489245664035201</v>
      </c>
      <c r="AM1079" s="14">
        <v>0.198982404948125</v>
      </c>
      <c r="AN1079" s="14">
        <v>6.7459594728331004E-2</v>
      </c>
      <c r="AO1079" s="14"/>
      <c r="AP1079" s="14">
        <v>0.15597768340829199</v>
      </c>
      <c r="AQ1079" s="14">
        <v>0.216066015479256</v>
      </c>
      <c r="AR1079" s="14"/>
      <c r="AS1079" s="14">
        <v>0.18843861935322201</v>
      </c>
      <c r="AT1079" s="14">
        <v>0.196721390363016</v>
      </c>
      <c r="AU1079" s="14"/>
      <c r="AV1079" s="14">
        <v>0.247292751517525</v>
      </c>
      <c r="AW1079" s="14">
        <v>0.17015939229829</v>
      </c>
      <c r="AX1079" s="14"/>
      <c r="AY1079" s="14">
        <v>0.19642724289427799</v>
      </c>
      <c r="AZ1079" s="14">
        <v>0.25868214374772303</v>
      </c>
      <c r="BA1079" s="14"/>
      <c r="BB1079" s="14">
        <v>0.19953141146037401</v>
      </c>
      <c r="BC1079" s="14">
        <v>0.16353517588615599</v>
      </c>
    </row>
    <row r="1080" spans="2:55" x14ac:dyDescent="0.35">
      <c r="B1080" t="s">
        <v>77</v>
      </c>
      <c r="C1080" s="14">
        <v>0.274649791448698</v>
      </c>
      <c r="D1080" s="14">
        <v>0.25829985970741998</v>
      </c>
      <c r="E1080" s="14">
        <v>0.290237905656208</v>
      </c>
      <c r="F1080" s="14"/>
      <c r="G1080" s="14">
        <v>0.14027550270384001</v>
      </c>
      <c r="H1080" s="14">
        <v>0.12819336951115901</v>
      </c>
      <c r="I1080" s="14">
        <v>0.19207778455802699</v>
      </c>
      <c r="J1080" s="14">
        <v>0.216185205434997</v>
      </c>
      <c r="K1080" s="14">
        <v>0.40282751881370599</v>
      </c>
      <c r="L1080" s="14">
        <v>0.47910242911227202</v>
      </c>
      <c r="M1080" s="14"/>
      <c r="N1080" s="14">
        <v>0.312131603111931</v>
      </c>
      <c r="O1080" s="14">
        <v>0.269536167722083</v>
      </c>
      <c r="P1080" s="14">
        <v>0.232418518247479</v>
      </c>
      <c r="Q1080" s="14">
        <v>0.277717225139959</v>
      </c>
      <c r="R1080" s="14"/>
      <c r="S1080" s="14">
        <v>0.167441845347019</v>
      </c>
      <c r="T1080" s="14">
        <v>0.349119876908567</v>
      </c>
      <c r="U1080" s="14">
        <v>0.20703636712844301</v>
      </c>
      <c r="V1080" s="14">
        <v>0.29636115070881802</v>
      </c>
      <c r="W1080" s="14">
        <v>0.25710295528976201</v>
      </c>
      <c r="X1080" s="14">
        <v>0.24383563063960501</v>
      </c>
      <c r="Y1080" s="14">
        <v>0.25088664263296301</v>
      </c>
      <c r="Z1080" s="14">
        <v>0.31004815840090699</v>
      </c>
      <c r="AA1080" s="14">
        <v>0.33532848417343702</v>
      </c>
      <c r="AB1080" s="14">
        <v>0.33963188743571099</v>
      </c>
      <c r="AC1080" s="14">
        <v>0.34204696209241098</v>
      </c>
      <c r="AD1080" s="14">
        <v>0.16988637795817699</v>
      </c>
      <c r="AE1080" s="14"/>
      <c r="AF1080" s="14">
        <v>0.30316883393104799</v>
      </c>
      <c r="AG1080" s="14">
        <v>0.26335967874127397</v>
      </c>
      <c r="AH1080" s="14">
        <v>0.36979105666905598</v>
      </c>
      <c r="AI1080" s="14">
        <v>0.26102185004790901</v>
      </c>
      <c r="AJ1080" s="14">
        <v>0.19548216090602</v>
      </c>
      <c r="AK1080" s="14"/>
      <c r="AL1080" s="14">
        <v>0.29725882196006997</v>
      </c>
      <c r="AM1080" s="14">
        <v>9.2402859136224494E-2</v>
      </c>
      <c r="AN1080" s="14">
        <v>0.33447434288334799</v>
      </c>
      <c r="AO1080" s="14"/>
      <c r="AP1080" s="14">
        <v>0.21005566502332701</v>
      </c>
      <c r="AQ1080" s="14">
        <v>0.32132307289810202</v>
      </c>
      <c r="AR1080" s="14"/>
      <c r="AS1080" s="14">
        <v>0.23580563974465699</v>
      </c>
      <c r="AT1080" s="14">
        <v>0.32873708093475901</v>
      </c>
      <c r="AU1080" s="14"/>
      <c r="AV1080" s="14">
        <v>0.19647821434593099</v>
      </c>
      <c r="AW1080" s="14">
        <v>0.30829397762696098</v>
      </c>
      <c r="AX1080" s="14"/>
      <c r="AY1080" s="14">
        <v>0.25053294397674503</v>
      </c>
      <c r="AZ1080" s="14">
        <v>0.30116937671938498</v>
      </c>
      <c r="BA1080" s="14"/>
      <c r="BB1080" s="14">
        <v>0.28095742808785601</v>
      </c>
      <c r="BC1080" s="14">
        <v>0.26427011758115099</v>
      </c>
    </row>
    <row r="1081" spans="2:55" x14ac:dyDescent="0.35">
      <c r="B1081" t="s">
        <v>78</v>
      </c>
      <c r="C1081" s="14">
        <v>0.223685799882576</v>
      </c>
      <c r="D1081" s="14">
        <v>0.197920029509007</v>
      </c>
      <c r="E1081" s="14">
        <v>0.247583379941894</v>
      </c>
      <c r="F1081" s="14"/>
      <c r="G1081" s="14">
        <v>0.15187732669116799</v>
      </c>
      <c r="H1081" s="14">
        <v>0.20745308628752901</v>
      </c>
      <c r="I1081" s="14">
        <v>0.29752675222569502</v>
      </c>
      <c r="J1081" s="14">
        <v>0.33857036361944398</v>
      </c>
      <c r="K1081" s="14">
        <v>0.23925806821582599</v>
      </c>
      <c r="L1081" s="14">
        <v>0.13404240477909801</v>
      </c>
      <c r="M1081" s="14"/>
      <c r="N1081" s="14">
        <v>0.19074801821029</v>
      </c>
      <c r="O1081" s="14">
        <v>0.26617997724271297</v>
      </c>
      <c r="P1081" s="14">
        <v>0.226839017889817</v>
      </c>
      <c r="Q1081" s="14">
        <v>0.214712026980001</v>
      </c>
      <c r="R1081" s="14"/>
      <c r="S1081" s="14">
        <v>0.206705007061466</v>
      </c>
      <c r="T1081" s="14">
        <v>0.199653653652692</v>
      </c>
      <c r="U1081" s="14">
        <v>0.20616155966489</v>
      </c>
      <c r="V1081" s="14">
        <v>0.284689908666031</v>
      </c>
      <c r="W1081" s="14">
        <v>0.23126427964406401</v>
      </c>
      <c r="X1081" s="14">
        <v>0.26052600473068899</v>
      </c>
      <c r="Y1081" s="14">
        <v>0.30544351776816703</v>
      </c>
      <c r="Z1081" s="14">
        <v>0.28285081856197403</v>
      </c>
      <c r="AA1081" s="14">
        <v>0.16804600831875099</v>
      </c>
      <c r="AB1081" s="14">
        <v>8.9500773288498994E-2</v>
      </c>
      <c r="AC1081" s="14">
        <v>0.25711840540584902</v>
      </c>
      <c r="AD1081" s="14">
        <v>0.43254282790967702</v>
      </c>
      <c r="AE1081" s="14"/>
      <c r="AF1081" s="14">
        <v>0.178019400633596</v>
      </c>
      <c r="AG1081" s="14">
        <v>0.204665193838032</v>
      </c>
      <c r="AH1081" s="14">
        <v>0.224411979746382</v>
      </c>
      <c r="AI1081" s="14">
        <v>0.193412442382315</v>
      </c>
      <c r="AJ1081" s="14">
        <v>0.35838212601321601</v>
      </c>
      <c r="AK1081" s="14"/>
      <c r="AL1081" s="14">
        <v>0.23389572848336401</v>
      </c>
      <c r="AM1081" s="14">
        <v>0.13316536476399299</v>
      </c>
      <c r="AN1081" s="14">
        <v>0.27045929014025699</v>
      </c>
      <c r="AO1081" s="14"/>
      <c r="AP1081" s="14">
        <v>0.23708543358657699</v>
      </c>
      <c r="AQ1081" s="14">
        <v>0.21399332537122301</v>
      </c>
      <c r="AR1081" s="14"/>
      <c r="AS1081" s="14">
        <v>0.22620369532940701</v>
      </c>
      <c r="AT1081" s="14">
        <v>0.21440334086184701</v>
      </c>
      <c r="AU1081" s="14"/>
      <c r="AV1081" s="14">
        <v>0.181355273071622</v>
      </c>
      <c r="AW1081" s="14">
        <v>0.23892148688087</v>
      </c>
      <c r="AX1081" s="14"/>
      <c r="AY1081" s="14">
        <v>0.227164298363635</v>
      </c>
      <c r="AZ1081" s="14">
        <v>0.17218227478145501</v>
      </c>
      <c r="BA1081" s="14"/>
      <c r="BB1081" s="14">
        <v>0.20651550705122501</v>
      </c>
      <c r="BC1081" s="14">
        <v>0.28482707337285201</v>
      </c>
    </row>
    <row r="1082" spans="2:55" x14ac:dyDescent="0.35">
      <c r="B1082" t="s">
        <v>449</v>
      </c>
      <c r="C1082" s="14">
        <v>0.14741256069935399</v>
      </c>
      <c r="D1082" s="14">
        <v>0.12532053755709899</v>
      </c>
      <c r="E1082" s="14">
        <v>0.16610128997493001</v>
      </c>
      <c r="F1082" s="14"/>
      <c r="G1082" s="14">
        <v>0.109222826048338</v>
      </c>
      <c r="H1082" s="14">
        <v>0.133895226793393</v>
      </c>
      <c r="I1082" s="14">
        <v>0.15967455020073601</v>
      </c>
      <c r="J1082" s="14">
        <v>0.24776726602021301</v>
      </c>
      <c r="K1082" s="14">
        <v>0.152749691206919</v>
      </c>
      <c r="L1082" s="14">
        <v>9.87884254435175E-2</v>
      </c>
      <c r="M1082" s="14"/>
      <c r="N1082" s="14">
        <v>8.6574977869940395E-2</v>
      </c>
      <c r="O1082" s="14">
        <v>0.16809606232434901</v>
      </c>
      <c r="P1082" s="14">
        <v>0.156329540379227</v>
      </c>
      <c r="Q1082" s="14">
        <v>0.19129014433774799</v>
      </c>
      <c r="R1082" s="14"/>
      <c r="S1082" s="14">
        <v>0.137559499913123</v>
      </c>
      <c r="T1082" s="14">
        <v>0.16322513981105799</v>
      </c>
      <c r="U1082" s="14">
        <v>0.20867808458899301</v>
      </c>
      <c r="V1082" s="14">
        <v>0.13772436247320599</v>
      </c>
      <c r="W1082" s="14">
        <v>0.130484849868926</v>
      </c>
      <c r="X1082" s="14">
        <v>0.111177517013217</v>
      </c>
      <c r="Y1082" s="14">
        <v>0.13187647041587799</v>
      </c>
      <c r="Z1082" s="14">
        <v>8.9932246540613006E-2</v>
      </c>
      <c r="AA1082" s="14">
        <v>0.150099959169468</v>
      </c>
      <c r="AB1082" s="14">
        <v>0.18247925738926499</v>
      </c>
      <c r="AC1082" s="14">
        <v>0.20301031622827501</v>
      </c>
      <c r="AD1082" s="14">
        <v>5.6474318044406897E-2</v>
      </c>
      <c r="AE1082" s="14"/>
      <c r="AF1082" s="14">
        <v>0.133944371074708</v>
      </c>
      <c r="AG1082" s="14">
        <v>0.115275610427807</v>
      </c>
      <c r="AH1082" s="14">
        <v>0.15527982469059001</v>
      </c>
      <c r="AI1082" s="14">
        <v>0.20407354088381599</v>
      </c>
      <c r="AJ1082" s="14">
        <v>0.117541563136271</v>
      </c>
      <c r="AK1082" s="14"/>
      <c r="AL1082" s="14">
        <v>0.15313933081344999</v>
      </c>
      <c r="AM1082" s="14">
        <v>7.7533134078853705E-2</v>
      </c>
      <c r="AN1082" s="14">
        <v>0.21957055316315599</v>
      </c>
      <c r="AO1082" s="14"/>
      <c r="AP1082" s="14">
        <v>0.193942734757753</v>
      </c>
      <c r="AQ1082" s="14">
        <v>0.111851758671716</v>
      </c>
      <c r="AR1082" s="14"/>
      <c r="AS1082" s="14">
        <v>0.146024382167461</v>
      </c>
      <c r="AT1082" s="14">
        <v>0.14695466090117101</v>
      </c>
      <c r="AU1082" s="14"/>
      <c r="AV1082" s="14">
        <v>9.2714890931053007E-2</v>
      </c>
      <c r="AW1082" s="14">
        <v>0.16424597531325699</v>
      </c>
      <c r="AX1082" s="14"/>
      <c r="AY1082" s="14">
        <v>0.138407232174935</v>
      </c>
      <c r="AZ1082" s="14">
        <v>0.20542257059331401</v>
      </c>
      <c r="BA1082" s="14"/>
      <c r="BB1082" s="14">
        <v>0.13258162087595801</v>
      </c>
      <c r="BC1082" s="14">
        <v>0.19105983749713101</v>
      </c>
    </row>
    <row r="1083" spans="2:55" x14ac:dyDescent="0.35">
      <c r="C1083" s="14"/>
      <c r="D1083" s="14"/>
      <c r="E1083" s="14"/>
      <c r="F1083" s="14"/>
      <c r="G1083" s="14"/>
      <c r="H1083" s="14"/>
      <c r="I1083" s="14"/>
      <c r="J1083" s="14"/>
      <c r="K1083" s="14"/>
      <c r="L1083" s="14"/>
      <c r="M1083" s="14"/>
      <c r="N1083" s="14"/>
      <c r="O1083" s="14"/>
      <c r="P1083" s="14"/>
      <c r="Q1083" s="14"/>
      <c r="R1083" s="14"/>
      <c r="S1083" s="14"/>
      <c r="T1083" s="14"/>
      <c r="U1083" s="14"/>
      <c r="V1083" s="14"/>
      <c r="W1083" s="14"/>
      <c r="X1083" s="14"/>
      <c r="Y1083" s="14"/>
      <c r="Z1083" s="14"/>
      <c r="AA1083" s="14"/>
      <c r="AB1083" s="14"/>
      <c r="AC1083" s="14"/>
      <c r="AD1083" s="14"/>
      <c r="AE1083" s="14"/>
      <c r="AF1083" s="14"/>
      <c r="AG1083" s="14"/>
      <c r="AH1083" s="14"/>
      <c r="AI1083" s="14"/>
      <c r="AJ1083" s="14"/>
      <c r="AK1083" s="14"/>
      <c r="AL1083" s="14"/>
      <c r="AM1083" s="14"/>
      <c r="AN1083" s="14"/>
      <c r="AO1083" s="14"/>
      <c r="AP1083" s="14"/>
      <c r="AQ1083" s="14"/>
      <c r="AR1083" s="14"/>
      <c r="AS1083" s="14"/>
      <c r="AT1083" s="14"/>
      <c r="AU1083" s="14"/>
      <c r="AV1083" s="14"/>
      <c r="AW1083" s="14"/>
      <c r="AX1083" s="14"/>
      <c r="AY1083" s="14"/>
      <c r="AZ1083" s="14"/>
      <c r="BA1083" s="14"/>
      <c r="BB1083" s="14"/>
      <c r="BC1083" s="14"/>
    </row>
    <row r="1084" spans="2:55" x14ac:dyDescent="0.35">
      <c r="B1084" s="6" t="s">
        <v>455</v>
      </c>
      <c r="C1084" s="14"/>
      <c r="D1084" s="14"/>
      <c r="E1084" s="14"/>
      <c r="F1084" s="14"/>
      <c r="G1084" s="14"/>
      <c r="H1084" s="14"/>
      <c r="I1084" s="14"/>
      <c r="J1084" s="14"/>
      <c r="K1084" s="14"/>
      <c r="L1084" s="14"/>
      <c r="M1084" s="14"/>
      <c r="N1084" s="14"/>
      <c r="O1084" s="14"/>
      <c r="P1084" s="14"/>
      <c r="Q1084" s="14"/>
      <c r="R1084" s="14"/>
      <c r="S1084" s="14"/>
      <c r="T1084" s="14"/>
      <c r="U1084" s="14"/>
      <c r="V1084" s="14"/>
      <c r="W1084" s="14"/>
      <c r="X1084" s="14"/>
      <c r="Y1084" s="14"/>
      <c r="Z1084" s="14"/>
      <c r="AA1084" s="14"/>
      <c r="AB1084" s="14"/>
      <c r="AC1084" s="14"/>
      <c r="AD1084" s="14"/>
      <c r="AE1084" s="14"/>
      <c r="AF1084" s="14"/>
      <c r="AG1084" s="14"/>
      <c r="AH1084" s="14"/>
      <c r="AI1084" s="14"/>
      <c r="AJ1084" s="14"/>
      <c r="AK1084" s="14"/>
      <c r="AL1084" s="14"/>
      <c r="AM1084" s="14"/>
      <c r="AN1084" s="14"/>
      <c r="AO1084" s="14"/>
      <c r="AP1084" s="14"/>
      <c r="AQ1084" s="14"/>
      <c r="AR1084" s="14"/>
      <c r="AS1084" s="14"/>
      <c r="AT1084" s="14"/>
      <c r="AU1084" s="14"/>
      <c r="AV1084" s="14"/>
      <c r="AW1084" s="14"/>
      <c r="AX1084" s="14"/>
      <c r="AY1084" s="14"/>
      <c r="AZ1084" s="14"/>
      <c r="BA1084" s="14"/>
      <c r="BB1084" s="14"/>
      <c r="BC1084" s="14"/>
    </row>
    <row r="1085" spans="2:55" x14ac:dyDescent="0.35">
      <c r="B1085" s="21" t="s">
        <v>384</v>
      </c>
      <c r="C1085" s="14"/>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c r="Z1085" s="14"/>
      <c r="AA1085" s="14"/>
      <c r="AB1085" s="14"/>
      <c r="AC1085" s="14"/>
      <c r="AD1085" s="14"/>
      <c r="AE1085" s="14"/>
      <c r="AF1085" s="14"/>
      <c r="AG1085" s="14"/>
      <c r="AH1085" s="14"/>
      <c r="AI1085" s="14"/>
      <c r="AJ1085" s="14"/>
      <c r="AK1085" s="14"/>
      <c r="AL1085" s="14"/>
      <c r="AM1085" s="14"/>
      <c r="AN1085" s="14"/>
      <c r="AO1085" s="14"/>
      <c r="AP1085" s="14"/>
      <c r="AQ1085" s="14"/>
      <c r="AR1085" s="14"/>
      <c r="AS1085" s="14"/>
      <c r="AT1085" s="14"/>
      <c r="AU1085" s="14"/>
      <c r="AV1085" s="14"/>
      <c r="AW1085" s="14"/>
      <c r="AX1085" s="14"/>
      <c r="AY1085" s="14"/>
      <c r="AZ1085" s="14"/>
      <c r="BA1085" s="14"/>
      <c r="BB1085" s="14"/>
      <c r="BC1085" s="14"/>
    </row>
    <row r="1086" spans="2:55" x14ac:dyDescent="0.35">
      <c r="B1086" t="s">
        <v>71</v>
      </c>
      <c r="C1086" s="14">
        <v>1.1345699752607101E-2</v>
      </c>
      <c r="D1086" s="14">
        <v>1.0596814607000999E-2</v>
      </c>
      <c r="E1086" s="14">
        <v>1.2059614873843201E-2</v>
      </c>
      <c r="F1086" s="14"/>
      <c r="G1086" s="14">
        <v>1.6100918923411402E-2</v>
      </c>
      <c r="H1086" s="14">
        <v>4.4773822347027202E-3</v>
      </c>
      <c r="I1086" s="14">
        <v>2.5613680250350799E-2</v>
      </c>
      <c r="J1086" s="14">
        <v>0</v>
      </c>
      <c r="K1086" s="14">
        <v>9.62449682272749E-3</v>
      </c>
      <c r="L1086" s="14">
        <v>9.6657107774726306E-3</v>
      </c>
      <c r="M1086" s="14"/>
      <c r="N1086" s="14">
        <v>2.2539225643581101E-2</v>
      </c>
      <c r="O1086" s="14">
        <v>4.7257512082827203E-3</v>
      </c>
      <c r="P1086" s="14">
        <v>1.54267070453023E-2</v>
      </c>
      <c r="Q1086" s="14">
        <v>4.1283716671322102E-3</v>
      </c>
      <c r="R1086" s="14"/>
      <c r="S1086" s="14">
        <v>7.4949359958026004E-3</v>
      </c>
      <c r="T1086" s="14">
        <v>1.0565583804169601E-2</v>
      </c>
      <c r="U1086" s="14">
        <v>0</v>
      </c>
      <c r="V1086" s="14">
        <v>1.48793088963864E-2</v>
      </c>
      <c r="W1086" s="14">
        <v>2.26040556636826E-2</v>
      </c>
      <c r="X1086" s="14">
        <v>1.15823008250923E-2</v>
      </c>
      <c r="Y1086" s="14">
        <v>0</v>
      </c>
      <c r="Z1086" s="14">
        <v>0</v>
      </c>
      <c r="AA1086" s="14">
        <v>3.2601289242321502E-2</v>
      </c>
      <c r="AB1086" s="14">
        <v>1.2063989625249899E-2</v>
      </c>
      <c r="AC1086" s="14">
        <v>0</v>
      </c>
      <c r="AD1086" s="14">
        <v>0</v>
      </c>
      <c r="AE1086" s="14"/>
      <c r="AF1086" s="14">
        <v>1.32921046226178E-2</v>
      </c>
      <c r="AG1086" s="14">
        <v>5.9915245245119797E-3</v>
      </c>
      <c r="AH1086" s="14">
        <v>1.9932946532183402E-2</v>
      </c>
      <c r="AI1086" s="14">
        <v>1.44031903068429E-2</v>
      </c>
      <c r="AJ1086" s="14">
        <v>2.3491930183348501E-2</v>
      </c>
      <c r="AK1086" s="14"/>
      <c r="AL1086" s="14">
        <v>2.8906864485988598E-3</v>
      </c>
      <c r="AM1086" s="14">
        <v>6.1060916979447398E-2</v>
      </c>
      <c r="AN1086" s="14">
        <v>0</v>
      </c>
      <c r="AO1086" s="14"/>
      <c r="AP1086" s="14">
        <v>1.1748559371323601E-2</v>
      </c>
      <c r="AQ1086" s="14">
        <v>1.12111511060156E-2</v>
      </c>
      <c r="AR1086" s="14"/>
      <c r="AS1086" s="14">
        <v>6.2002444499095703E-3</v>
      </c>
      <c r="AT1086" s="14">
        <v>1.6964705299741902E-2</v>
      </c>
      <c r="AU1086" s="14"/>
      <c r="AV1086" s="14">
        <v>2.7154974018734901E-2</v>
      </c>
      <c r="AW1086" s="14">
        <v>3.3668604287041999E-3</v>
      </c>
      <c r="AX1086" s="14"/>
      <c r="AY1086" s="14">
        <v>1.35504540294902E-2</v>
      </c>
      <c r="AZ1086" s="14">
        <v>1.6676643127094899E-2</v>
      </c>
      <c r="BA1086" s="14"/>
      <c r="BB1086" s="14">
        <v>1.4432367596662599E-2</v>
      </c>
      <c r="BC1086" s="14">
        <v>1.10598989673824E-2</v>
      </c>
    </row>
    <row r="1087" spans="2:55" x14ac:dyDescent="0.35">
      <c r="B1087" t="s">
        <v>72</v>
      </c>
      <c r="C1087" s="14">
        <v>3.9598305552198197E-2</v>
      </c>
      <c r="D1087" s="14">
        <v>5.7663952506923397E-2</v>
      </c>
      <c r="E1087" s="14">
        <v>2.4725795242001702E-2</v>
      </c>
      <c r="F1087" s="14"/>
      <c r="G1087" s="14">
        <v>4.3008917197856503E-2</v>
      </c>
      <c r="H1087" s="14">
        <v>9.5383962309426598E-2</v>
      </c>
      <c r="I1087" s="14">
        <v>3.2889618082683897E-2</v>
      </c>
      <c r="J1087" s="14">
        <v>1.0387904679115101E-2</v>
      </c>
      <c r="K1087" s="14">
        <v>1.21761608696161E-2</v>
      </c>
      <c r="L1087" s="14">
        <v>0</v>
      </c>
      <c r="M1087" s="14"/>
      <c r="N1087" s="14">
        <v>4.2411350565552598E-2</v>
      </c>
      <c r="O1087" s="14">
        <v>3.7848126437406301E-2</v>
      </c>
      <c r="P1087" s="14">
        <v>5.7350589889561501E-2</v>
      </c>
      <c r="Q1087" s="14">
        <v>2.5994105821439399E-2</v>
      </c>
      <c r="R1087" s="14"/>
      <c r="S1087" s="14">
        <v>5.5422354380158502E-2</v>
      </c>
      <c r="T1087" s="14">
        <v>0</v>
      </c>
      <c r="U1087" s="14">
        <v>1.6673197362218499E-2</v>
      </c>
      <c r="V1087" s="14">
        <v>1.3410552369985E-2</v>
      </c>
      <c r="W1087" s="14">
        <v>6.3224666158507706E-2</v>
      </c>
      <c r="X1087" s="14">
        <v>8.0201723602323097E-2</v>
      </c>
      <c r="Y1087" s="14">
        <v>2.3560236575401201E-2</v>
      </c>
      <c r="Z1087" s="14">
        <v>8.0353970240283207E-2</v>
      </c>
      <c r="AA1087" s="14">
        <v>7.0164585815094105E-2</v>
      </c>
      <c r="AB1087" s="14">
        <v>3.3305151648496699E-2</v>
      </c>
      <c r="AC1087" s="14">
        <v>0</v>
      </c>
      <c r="AD1087" s="14">
        <v>0</v>
      </c>
      <c r="AE1087" s="14"/>
      <c r="AF1087" s="14">
        <v>4.2905420880574703E-2</v>
      </c>
      <c r="AG1087" s="14">
        <v>6.8672950095660795E-2</v>
      </c>
      <c r="AH1087" s="14">
        <v>1.6120560626186699E-2</v>
      </c>
      <c r="AI1087" s="14">
        <v>1.0879640563645E-2</v>
      </c>
      <c r="AJ1087" s="14">
        <v>3.28248241163187E-2</v>
      </c>
      <c r="AK1087" s="14"/>
      <c r="AL1087" s="14">
        <v>2.2640731315589201E-2</v>
      </c>
      <c r="AM1087" s="14">
        <v>0.143083279622649</v>
      </c>
      <c r="AN1087" s="14">
        <v>0</v>
      </c>
      <c r="AO1087" s="14"/>
      <c r="AP1087" s="14">
        <v>3.4306527564230901E-2</v>
      </c>
      <c r="AQ1087" s="14">
        <v>3.92413517256631E-2</v>
      </c>
      <c r="AR1087" s="14"/>
      <c r="AS1087" s="14">
        <v>4.4887977778885202E-2</v>
      </c>
      <c r="AT1087" s="14">
        <v>2.88599134419819E-2</v>
      </c>
      <c r="AU1087" s="14"/>
      <c r="AV1087" s="14">
        <v>4.9268604680408203E-2</v>
      </c>
      <c r="AW1087" s="14">
        <v>3.7240270157026002E-2</v>
      </c>
      <c r="AX1087" s="14"/>
      <c r="AY1087" s="14">
        <v>4.4218335752147897E-2</v>
      </c>
      <c r="AZ1087" s="14">
        <v>0</v>
      </c>
      <c r="BA1087" s="14"/>
      <c r="BB1087" s="14">
        <v>4.3846888551210397E-2</v>
      </c>
      <c r="BC1087" s="14">
        <v>2.4863476829489799E-2</v>
      </c>
    </row>
    <row r="1088" spans="2:55" x14ac:dyDescent="0.35">
      <c r="B1088" t="s">
        <v>73</v>
      </c>
      <c r="C1088" s="14">
        <v>4.0130940540916198E-2</v>
      </c>
      <c r="D1088" s="14">
        <v>6.9120245980843306E-2</v>
      </c>
      <c r="E1088" s="14">
        <v>1.6089978520724399E-2</v>
      </c>
      <c r="F1088" s="14"/>
      <c r="G1088" s="14">
        <v>4.4486713582009001E-2</v>
      </c>
      <c r="H1088" s="14">
        <v>7.2372046922462005E-2</v>
      </c>
      <c r="I1088" s="14">
        <v>5.6076032616355201E-2</v>
      </c>
      <c r="J1088" s="14">
        <v>2.6453908585606901E-2</v>
      </c>
      <c r="K1088" s="14">
        <v>0</v>
      </c>
      <c r="L1088" s="14">
        <v>0</v>
      </c>
      <c r="M1088" s="14"/>
      <c r="N1088" s="14">
        <v>6.2780052435209899E-2</v>
      </c>
      <c r="O1088" s="14">
        <v>1.9512086613609501E-2</v>
      </c>
      <c r="P1088" s="14">
        <v>7.2318592940306403E-2</v>
      </c>
      <c r="Q1088" s="14">
        <v>1.50428294967586E-2</v>
      </c>
      <c r="R1088" s="14"/>
      <c r="S1088" s="14">
        <v>4.1774404315602497E-2</v>
      </c>
      <c r="T1088" s="14">
        <v>4.6892808912347497E-2</v>
      </c>
      <c r="U1088" s="14">
        <v>1.8800217707335899E-2</v>
      </c>
      <c r="V1088" s="14">
        <v>8.3366737493862905E-2</v>
      </c>
      <c r="W1088" s="14">
        <v>5.0674159321307199E-2</v>
      </c>
      <c r="X1088" s="14">
        <v>4.5577032632717403E-2</v>
      </c>
      <c r="Y1088" s="14">
        <v>4.0746979245757799E-2</v>
      </c>
      <c r="Z1088" s="14">
        <v>2.6523431827422402E-2</v>
      </c>
      <c r="AA1088" s="14">
        <v>5.0967506325692399E-2</v>
      </c>
      <c r="AB1088" s="14">
        <v>1.9052380678915602E-2</v>
      </c>
      <c r="AC1088" s="14">
        <v>0</v>
      </c>
      <c r="AD1088" s="14">
        <v>0</v>
      </c>
      <c r="AE1088" s="14"/>
      <c r="AF1088" s="14">
        <v>4.21427393016542E-2</v>
      </c>
      <c r="AG1088" s="14">
        <v>5.4014067972525497E-2</v>
      </c>
      <c r="AH1088" s="14">
        <v>2.92379404995953E-2</v>
      </c>
      <c r="AI1088" s="14">
        <v>5.4964777006030197E-2</v>
      </c>
      <c r="AJ1088" s="14">
        <v>2.3116189032884302E-2</v>
      </c>
      <c r="AK1088" s="14"/>
      <c r="AL1088" s="14">
        <v>3.06699277025539E-2</v>
      </c>
      <c r="AM1088" s="14">
        <v>9.44709016885701E-2</v>
      </c>
      <c r="AN1088" s="14">
        <v>3.3193256527707701E-2</v>
      </c>
      <c r="AO1088" s="14"/>
      <c r="AP1088" s="14">
        <v>4.3775956665190199E-2</v>
      </c>
      <c r="AQ1088" s="14">
        <v>3.7963833113682698E-2</v>
      </c>
      <c r="AR1088" s="14"/>
      <c r="AS1088" s="14">
        <v>4.9676649401453103E-2</v>
      </c>
      <c r="AT1088" s="14">
        <v>2.6317439766194599E-2</v>
      </c>
      <c r="AU1088" s="14"/>
      <c r="AV1088" s="14">
        <v>6.5184148135605094E-2</v>
      </c>
      <c r="AW1088" s="14">
        <v>2.58627760492302E-2</v>
      </c>
      <c r="AX1088" s="14"/>
      <c r="AY1088" s="14">
        <v>4.78101390092514E-2</v>
      </c>
      <c r="AZ1088" s="14">
        <v>2.1247748173146199E-2</v>
      </c>
      <c r="BA1088" s="14"/>
      <c r="BB1088" s="14">
        <v>4.3788628383036203E-2</v>
      </c>
      <c r="BC1088" s="14">
        <v>2.8689566208743699E-2</v>
      </c>
    </row>
    <row r="1089" spans="2:55" x14ac:dyDescent="0.35">
      <c r="B1089" t="s">
        <v>74</v>
      </c>
      <c r="C1089" s="14">
        <v>7.67684008591938E-2</v>
      </c>
      <c r="D1089" s="14">
        <v>9.1873255903235002E-2</v>
      </c>
      <c r="E1089" s="14">
        <v>6.4660782268773101E-2</v>
      </c>
      <c r="F1089" s="14"/>
      <c r="G1089" s="14">
        <v>0.19466426619614</v>
      </c>
      <c r="H1089" s="14">
        <v>9.5769869020932499E-2</v>
      </c>
      <c r="I1089" s="14">
        <v>7.0313640884529002E-2</v>
      </c>
      <c r="J1089" s="14">
        <v>1.4873735937878199E-2</v>
      </c>
      <c r="K1089" s="14">
        <v>2.58717257895087E-2</v>
      </c>
      <c r="L1089" s="14">
        <v>9.3987249443182493E-3</v>
      </c>
      <c r="M1089" s="14"/>
      <c r="N1089" s="14">
        <v>8.7535834590463796E-2</v>
      </c>
      <c r="O1089" s="14">
        <v>8.7954116000178301E-2</v>
      </c>
      <c r="P1089" s="14">
        <v>6.8336894105414103E-2</v>
      </c>
      <c r="Q1089" s="14">
        <v>6.2842081166321895E-2</v>
      </c>
      <c r="R1089" s="14"/>
      <c r="S1089" s="14">
        <v>0.18981947648752501</v>
      </c>
      <c r="T1089" s="14">
        <v>1.0565583804169601E-2</v>
      </c>
      <c r="U1089" s="14">
        <v>1.33109739237056E-2</v>
      </c>
      <c r="V1089" s="14">
        <v>3.9980074400556002E-2</v>
      </c>
      <c r="W1089" s="14">
        <v>3.24985443893549E-2</v>
      </c>
      <c r="X1089" s="14">
        <v>8.4112054627507593E-2</v>
      </c>
      <c r="Y1089" s="14">
        <v>5.5285791269501602E-2</v>
      </c>
      <c r="Z1089" s="14">
        <v>7.06096971878407E-2</v>
      </c>
      <c r="AA1089" s="14">
        <v>0.11387646102077199</v>
      </c>
      <c r="AB1089" s="14">
        <v>3.76217643122915E-2</v>
      </c>
      <c r="AC1089" s="14">
        <v>9.3567417952700793E-2</v>
      </c>
      <c r="AD1089" s="14">
        <v>0.108613118560521</v>
      </c>
      <c r="AE1089" s="14"/>
      <c r="AF1089" s="14">
        <v>9.3513402074127602E-2</v>
      </c>
      <c r="AG1089" s="14">
        <v>6.6693189894598201E-2</v>
      </c>
      <c r="AH1089" s="14">
        <v>6.0125569448731098E-2</v>
      </c>
      <c r="AI1089" s="14">
        <v>0.101106796444905</v>
      </c>
      <c r="AJ1089" s="14">
        <v>0.174080569119129</v>
      </c>
      <c r="AK1089" s="14"/>
      <c r="AL1089" s="14">
        <v>6.5206122220330301E-2</v>
      </c>
      <c r="AM1089" s="14">
        <v>0.15848259420328001</v>
      </c>
      <c r="AN1089" s="14">
        <v>0</v>
      </c>
      <c r="AO1089" s="14"/>
      <c r="AP1089" s="14">
        <v>8.9709738396523797E-2</v>
      </c>
      <c r="AQ1089" s="14">
        <v>6.8076073559316802E-2</v>
      </c>
      <c r="AR1089" s="14"/>
      <c r="AS1089" s="14">
        <v>8.6469880668260501E-2</v>
      </c>
      <c r="AT1089" s="14">
        <v>5.8872726564359101E-2</v>
      </c>
      <c r="AU1089" s="14"/>
      <c r="AV1089" s="14">
        <v>0.16220798612835099</v>
      </c>
      <c r="AW1089" s="14">
        <v>4.1233925653244602E-2</v>
      </c>
      <c r="AX1089" s="14"/>
      <c r="AY1089" s="14">
        <v>9.2545749699808805E-2</v>
      </c>
      <c r="AZ1089" s="14">
        <v>1.69669385316919E-2</v>
      </c>
      <c r="BA1089" s="14"/>
      <c r="BB1089" s="14">
        <v>8.6871506686959296E-2</v>
      </c>
      <c r="BC1089" s="14">
        <v>1.03708310958222E-2</v>
      </c>
    </row>
    <row r="1090" spans="2:55" x14ac:dyDescent="0.35">
      <c r="B1090" t="s">
        <v>75</v>
      </c>
      <c r="C1090" s="14">
        <v>6.3001664712012795E-2</v>
      </c>
      <c r="D1090" s="14">
        <v>8.1770846736386293E-2</v>
      </c>
      <c r="E1090" s="14">
        <v>4.7713918037650897E-2</v>
      </c>
      <c r="F1090" s="14"/>
      <c r="G1090" s="14">
        <v>0.12714313337196501</v>
      </c>
      <c r="H1090" s="14">
        <v>9.3575726780541796E-2</v>
      </c>
      <c r="I1090" s="14">
        <v>4.9766281459521403E-2</v>
      </c>
      <c r="J1090" s="14">
        <v>3.7171762919189603E-2</v>
      </c>
      <c r="K1090" s="14">
        <v>1.8065011674416001E-2</v>
      </c>
      <c r="L1090" s="14">
        <v>1.0273084378021999E-2</v>
      </c>
      <c r="M1090" s="14"/>
      <c r="N1090" s="14">
        <v>7.3010299623349595E-2</v>
      </c>
      <c r="O1090" s="14">
        <v>5.8293983192795398E-2</v>
      </c>
      <c r="P1090" s="14">
        <v>6.0545313732415999E-2</v>
      </c>
      <c r="Q1090" s="14">
        <v>6.0105639075401798E-2</v>
      </c>
      <c r="R1090" s="14"/>
      <c r="S1090" s="14">
        <v>0.117120351198737</v>
      </c>
      <c r="T1090" s="14">
        <v>4.26588257059674E-2</v>
      </c>
      <c r="U1090" s="14">
        <v>3.0302443345955499E-2</v>
      </c>
      <c r="V1090" s="14">
        <v>8.4430851711692498E-2</v>
      </c>
      <c r="W1090" s="14">
        <v>4.4894972664632597E-2</v>
      </c>
      <c r="X1090" s="14">
        <v>5.92110337751445E-2</v>
      </c>
      <c r="Y1090" s="14">
        <v>2.4461028619108399E-2</v>
      </c>
      <c r="Z1090" s="14">
        <v>0.120559929699195</v>
      </c>
      <c r="AA1090" s="14">
        <v>8.0647548445756195E-2</v>
      </c>
      <c r="AB1090" s="14">
        <v>1.6873557658414699E-2</v>
      </c>
      <c r="AC1090" s="14">
        <v>0</v>
      </c>
      <c r="AD1090" s="14">
        <v>0.122058020607173</v>
      </c>
      <c r="AE1090" s="14"/>
      <c r="AF1090" s="14">
        <v>6.6354351805335596E-2</v>
      </c>
      <c r="AG1090" s="14">
        <v>7.2986159160804795E-2</v>
      </c>
      <c r="AH1090" s="14">
        <v>6.1187629565523198E-2</v>
      </c>
      <c r="AI1090" s="14">
        <v>5.8608583797114602E-2</v>
      </c>
      <c r="AJ1090" s="14">
        <v>0</v>
      </c>
      <c r="AK1090" s="14"/>
      <c r="AL1090" s="14">
        <v>5.9781531262988297E-2</v>
      </c>
      <c r="AM1090" s="14">
        <v>9.5087741750443697E-2</v>
      </c>
      <c r="AN1090" s="14">
        <v>0</v>
      </c>
      <c r="AO1090" s="14"/>
      <c r="AP1090" s="14">
        <v>6.9165354547756894E-2</v>
      </c>
      <c r="AQ1090" s="14">
        <v>5.7024328206894598E-2</v>
      </c>
      <c r="AR1090" s="14"/>
      <c r="AS1090" s="14">
        <v>7.0640490219383303E-2</v>
      </c>
      <c r="AT1090" s="14">
        <v>4.4441342990365403E-2</v>
      </c>
      <c r="AU1090" s="14"/>
      <c r="AV1090" s="14">
        <v>0.105441608047501</v>
      </c>
      <c r="AW1090" s="14">
        <v>4.2398840371272402E-2</v>
      </c>
      <c r="AX1090" s="14"/>
      <c r="AY1090" s="14">
        <v>6.2730657400114506E-2</v>
      </c>
      <c r="AZ1090" s="14">
        <v>0</v>
      </c>
      <c r="BA1090" s="14"/>
      <c r="BB1090" s="14">
        <v>6.51360669680595E-2</v>
      </c>
      <c r="BC1090" s="14">
        <v>3.8714984693681502E-2</v>
      </c>
    </row>
    <row r="1091" spans="2:55" x14ac:dyDescent="0.35">
      <c r="B1091" t="s">
        <v>76</v>
      </c>
      <c r="C1091" s="14">
        <v>0.12775018069570601</v>
      </c>
      <c r="D1091" s="14">
        <v>0.10018916366288701</v>
      </c>
      <c r="E1091" s="14">
        <v>0.14694333410965099</v>
      </c>
      <c r="F1091" s="14"/>
      <c r="G1091" s="14">
        <v>0.18152499737206301</v>
      </c>
      <c r="H1091" s="14">
        <v>0.21315450398483199</v>
      </c>
      <c r="I1091" s="14">
        <v>0.16922476262806599</v>
      </c>
      <c r="J1091" s="14">
        <v>4.5669879004700202E-2</v>
      </c>
      <c r="K1091" s="14">
        <v>4.1312228865072603E-2</v>
      </c>
      <c r="L1091" s="14">
        <v>0</v>
      </c>
      <c r="M1091" s="14"/>
      <c r="N1091" s="14">
        <v>0.133108546076116</v>
      </c>
      <c r="O1091" s="14">
        <v>0.13921558228984901</v>
      </c>
      <c r="P1091" s="14">
        <v>0.140860839286641</v>
      </c>
      <c r="Q1091" s="14">
        <v>0.103349590151961</v>
      </c>
      <c r="R1091" s="14"/>
      <c r="S1091" s="14">
        <v>0.133383765948279</v>
      </c>
      <c r="T1091" s="14">
        <v>0.12685891335366301</v>
      </c>
      <c r="U1091" s="14">
        <v>0.275450670073558</v>
      </c>
      <c r="V1091" s="14">
        <v>7.8888492075454494E-2</v>
      </c>
      <c r="W1091" s="14">
        <v>0.140270166952776</v>
      </c>
      <c r="X1091" s="14">
        <v>0.15238507892908301</v>
      </c>
      <c r="Y1091" s="14">
        <v>7.44627526599526E-2</v>
      </c>
      <c r="Z1091" s="14">
        <v>0.105447502492492</v>
      </c>
      <c r="AA1091" s="14">
        <v>9.5805154169622195E-2</v>
      </c>
      <c r="AB1091" s="14">
        <v>0.128853327151187</v>
      </c>
      <c r="AC1091" s="14">
        <v>0.15184257479100999</v>
      </c>
      <c r="AD1091" s="14">
        <v>0</v>
      </c>
      <c r="AE1091" s="14"/>
      <c r="AF1091" s="14">
        <v>9.7834109902176197E-2</v>
      </c>
      <c r="AG1091" s="14">
        <v>0.120673713205613</v>
      </c>
      <c r="AH1091" s="14">
        <v>6.0519512136511501E-2</v>
      </c>
      <c r="AI1091" s="14">
        <v>8.25147872081579E-2</v>
      </c>
      <c r="AJ1091" s="14">
        <v>0.244151864020519</v>
      </c>
      <c r="AK1091" s="14"/>
      <c r="AL1091" s="14">
        <v>0.13023053229463999</v>
      </c>
      <c r="AM1091" s="14">
        <v>0.12603687184544099</v>
      </c>
      <c r="AN1091" s="14">
        <v>7.3650410666628294E-2</v>
      </c>
      <c r="AO1091" s="14"/>
      <c r="AP1091" s="14">
        <v>0.14600391684699299</v>
      </c>
      <c r="AQ1091" s="14">
        <v>0.112954554137422</v>
      </c>
      <c r="AR1091" s="14"/>
      <c r="AS1091" s="14">
        <v>0.135453414169457</v>
      </c>
      <c r="AT1091" s="14">
        <v>0.120770377987911</v>
      </c>
      <c r="AU1091" s="14"/>
      <c r="AV1091" s="14">
        <v>0.16794426286994901</v>
      </c>
      <c r="AW1091" s="14">
        <v>0.10528955810146599</v>
      </c>
      <c r="AX1091" s="14"/>
      <c r="AY1091" s="14">
        <v>0.136183758352105</v>
      </c>
      <c r="AZ1091" s="14">
        <v>0.139762345996892</v>
      </c>
      <c r="BA1091" s="14"/>
      <c r="BB1091" s="14">
        <v>0.13385447922173399</v>
      </c>
      <c r="BC1091" s="14">
        <v>0.10301682600810699</v>
      </c>
    </row>
    <row r="1092" spans="2:55" x14ac:dyDescent="0.35">
      <c r="B1092" t="s">
        <v>77</v>
      </c>
      <c r="C1092" s="14">
        <v>4.3807769128528601E-2</v>
      </c>
      <c r="D1092" s="14">
        <v>4.1477097691782802E-2</v>
      </c>
      <c r="E1092" s="14">
        <v>4.6093336250475E-2</v>
      </c>
      <c r="F1092" s="14"/>
      <c r="G1092" s="14">
        <v>7.7298305486810603E-2</v>
      </c>
      <c r="H1092" s="14">
        <v>4.9822044287130503E-2</v>
      </c>
      <c r="I1092" s="14">
        <v>4.9676393100457801E-2</v>
      </c>
      <c r="J1092" s="14">
        <v>8.16763759628562E-3</v>
      </c>
      <c r="K1092" s="14">
        <v>3.9665672450675697E-2</v>
      </c>
      <c r="L1092" s="14">
        <v>2.27423020189924E-2</v>
      </c>
      <c r="M1092" s="14"/>
      <c r="N1092" s="14">
        <v>5.8411390020488299E-2</v>
      </c>
      <c r="O1092" s="14">
        <v>4.3109793862052201E-2</v>
      </c>
      <c r="P1092" s="14">
        <v>3.1041296239725E-2</v>
      </c>
      <c r="Q1092" s="14">
        <v>4.0244712490739E-2</v>
      </c>
      <c r="R1092" s="14"/>
      <c r="S1092" s="14">
        <v>3.2185488333544003E-2</v>
      </c>
      <c r="T1092" s="14">
        <v>3.4254819254467203E-2</v>
      </c>
      <c r="U1092" s="14">
        <v>3.3034681724812498E-2</v>
      </c>
      <c r="V1092" s="14">
        <v>0</v>
      </c>
      <c r="W1092" s="14">
        <v>1.72708602476618E-2</v>
      </c>
      <c r="X1092" s="14">
        <v>5.6524899142607901E-2</v>
      </c>
      <c r="Y1092" s="14">
        <v>3.9836400452342997E-2</v>
      </c>
      <c r="Z1092" s="14">
        <v>0.108812815815858</v>
      </c>
      <c r="AA1092" s="14">
        <v>3.9534526374906002E-2</v>
      </c>
      <c r="AB1092" s="14">
        <v>8.4542933457333505E-2</v>
      </c>
      <c r="AC1092" s="14">
        <v>0</v>
      </c>
      <c r="AD1092" s="14">
        <v>0.18920686570452</v>
      </c>
      <c r="AE1092" s="14"/>
      <c r="AF1092" s="14">
        <v>2.0955220791718299E-2</v>
      </c>
      <c r="AG1092" s="14">
        <v>5.3590981055339597E-2</v>
      </c>
      <c r="AH1092" s="14">
        <v>0</v>
      </c>
      <c r="AI1092" s="14">
        <v>5.1773862792854397E-2</v>
      </c>
      <c r="AJ1092" s="14">
        <v>7.7901994791268095E-2</v>
      </c>
      <c r="AK1092" s="14"/>
      <c r="AL1092" s="14">
        <v>4.6296172052993897E-2</v>
      </c>
      <c r="AM1092" s="14">
        <v>3.9742845040098097E-2</v>
      </c>
      <c r="AN1092" s="14">
        <v>0</v>
      </c>
      <c r="AO1092" s="14"/>
      <c r="AP1092" s="14">
        <v>4.2058899230854402E-2</v>
      </c>
      <c r="AQ1092" s="14">
        <v>4.5805462587481097E-2</v>
      </c>
      <c r="AR1092" s="14"/>
      <c r="AS1092" s="14">
        <v>4.4645260903027999E-2</v>
      </c>
      <c r="AT1092" s="14">
        <v>4.58211520560695E-2</v>
      </c>
      <c r="AU1092" s="14"/>
      <c r="AV1092" s="14">
        <v>5.8550553292255697E-2</v>
      </c>
      <c r="AW1092" s="14">
        <v>3.9488214321264301E-2</v>
      </c>
      <c r="AX1092" s="14"/>
      <c r="AY1092" s="14">
        <v>4.0895658459906198E-2</v>
      </c>
      <c r="AZ1092" s="14">
        <v>7.7764975593870495E-2</v>
      </c>
      <c r="BA1092" s="14"/>
      <c r="BB1092" s="14">
        <v>4.8738846194599998E-2</v>
      </c>
      <c r="BC1092" s="14">
        <v>6.8390752750202205E-2</v>
      </c>
    </row>
    <row r="1093" spans="2:55" x14ac:dyDescent="0.35">
      <c r="B1093" t="s">
        <v>78</v>
      </c>
      <c r="C1093" s="14">
        <v>0.14536171745332199</v>
      </c>
      <c r="D1093" s="14">
        <v>0.120299725074534</v>
      </c>
      <c r="E1093" s="14">
        <v>0.16749606196766201</v>
      </c>
      <c r="F1093" s="14"/>
      <c r="G1093" s="14">
        <v>0.139828910686147</v>
      </c>
      <c r="H1093" s="14">
        <v>0.159073872601667</v>
      </c>
      <c r="I1093" s="14">
        <v>0.21360557992176299</v>
      </c>
      <c r="J1093" s="14">
        <v>0.140663671576051</v>
      </c>
      <c r="K1093" s="14">
        <v>0.12013905074055101</v>
      </c>
      <c r="L1093" s="14">
        <v>4.0240448699365702E-2</v>
      </c>
      <c r="M1093" s="14"/>
      <c r="N1093" s="14">
        <v>0.15073682660134499</v>
      </c>
      <c r="O1093" s="14">
        <v>0.15624386421422301</v>
      </c>
      <c r="P1093" s="14">
        <v>9.1645102803925696E-2</v>
      </c>
      <c r="Q1093" s="14">
        <v>0.164557902052195</v>
      </c>
      <c r="R1093" s="14"/>
      <c r="S1093" s="14">
        <v>0.16164938159556899</v>
      </c>
      <c r="T1093" s="14">
        <v>0.113756091907354</v>
      </c>
      <c r="U1093" s="14">
        <v>7.8554068261062995E-2</v>
      </c>
      <c r="V1093" s="14">
        <v>0.111273012147152</v>
      </c>
      <c r="W1093" s="14">
        <v>0.15989759654038499</v>
      </c>
      <c r="X1093" s="14">
        <v>0.22030649931649901</v>
      </c>
      <c r="Y1093" s="14">
        <v>0.18591226896530699</v>
      </c>
      <c r="Z1093" s="14">
        <v>0.17432088596009801</v>
      </c>
      <c r="AA1093" s="14">
        <v>0.115046165555776</v>
      </c>
      <c r="AB1093" s="14">
        <v>0.15435666210094001</v>
      </c>
      <c r="AC1093" s="14">
        <v>0.18820446777066099</v>
      </c>
      <c r="AD1093" s="14">
        <v>7.5239932611251795E-2</v>
      </c>
      <c r="AE1093" s="14"/>
      <c r="AF1093" s="14">
        <v>0.16529293679830401</v>
      </c>
      <c r="AG1093" s="14">
        <v>0.15244049048175301</v>
      </c>
      <c r="AH1093" s="14">
        <v>0.123096765844545</v>
      </c>
      <c r="AI1093" s="14">
        <v>0.122996153770203</v>
      </c>
      <c r="AJ1093" s="14">
        <v>5.6735295068430898E-2</v>
      </c>
      <c r="AK1093" s="14"/>
      <c r="AL1093" s="14">
        <v>0.15097714478223101</v>
      </c>
      <c r="AM1093" s="14">
        <v>9.2130788405622097E-2</v>
      </c>
      <c r="AN1093" s="14">
        <v>0.243080544393277</v>
      </c>
      <c r="AO1093" s="14"/>
      <c r="AP1093" s="14">
        <v>0.12765262929519799</v>
      </c>
      <c r="AQ1093" s="14">
        <v>0.158827780193256</v>
      </c>
      <c r="AR1093" s="14"/>
      <c r="AS1093" s="14">
        <v>0.16606521023489801</v>
      </c>
      <c r="AT1093" s="14">
        <v>0.10714406199097699</v>
      </c>
      <c r="AU1093" s="14"/>
      <c r="AV1093" s="14">
        <v>0.13850513957002999</v>
      </c>
      <c r="AW1093" s="14">
        <v>0.14755225908535199</v>
      </c>
      <c r="AX1093" s="14"/>
      <c r="AY1093" s="14">
        <v>0.14899557803997501</v>
      </c>
      <c r="AZ1093" s="14">
        <v>0.21418959049127501</v>
      </c>
      <c r="BA1093" s="14"/>
      <c r="BB1093" s="14">
        <v>0.12903317910942499</v>
      </c>
      <c r="BC1093" s="14">
        <v>0.232613935990507</v>
      </c>
    </row>
    <row r="1094" spans="2:55" x14ac:dyDescent="0.35">
      <c r="B1094" t="s">
        <v>449</v>
      </c>
      <c r="C1094" s="14">
        <v>0.45223532130551503</v>
      </c>
      <c r="D1094" s="14">
        <v>0.427008897836407</v>
      </c>
      <c r="E1094" s="14">
        <v>0.47421717872921898</v>
      </c>
      <c r="F1094" s="14"/>
      <c r="G1094" s="14">
        <v>0.17594383718359799</v>
      </c>
      <c r="H1094" s="14">
        <v>0.21637059185830501</v>
      </c>
      <c r="I1094" s="14">
        <v>0.33283401105627303</v>
      </c>
      <c r="J1094" s="14">
        <v>0.71661149970117299</v>
      </c>
      <c r="K1094" s="14">
        <v>0.73314565278743304</v>
      </c>
      <c r="L1094" s="14">
        <v>0.90767972918182904</v>
      </c>
      <c r="M1094" s="14"/>
      <c r="N1094" s="14">
        <v>0.36946647444389402</v>
      </c>
      <c r="O1094" s="14">
        <v>0.45309669618160398</v>
      </c>
      <c r="P1094" s="14">
        <v>0.462474663956708</v>
      </c>
      <c r="Q1094" s="14">
        <v>0.52373476807805197</v>
      </c>
      <c r="R1094" s="14"/>
      <c r="S1094" s="14">
        <v>0.26114984174478201</v>
      </c>
      <c r="T1094" s="14">
        <v>0.61444737325786203</v>
      </c>
      <c r="U1094" s="14">
        <v>0.53387374760135098</v>
      </c>
      <c r="V1094" s="14">
        <v>0.57377097090491003</v>
      </c>
      <c r="W1094" s="14">
        <v>0.46866497806169199</v>
      </c>
      <c r="X1094" s="14">
        <v>0.29009937714902501</v>
      </c>
      <c r="Y1094" s="14">
        <v>0.55573454221262897</v>
      </c>
      <c r="Z1094" s="14">
        <v>0.31337176677681</v>
      </c>
      <c r="AA1094" s="14">
        <v>0.40135676305005902</v>
      </c>
      <c r="AB1094" s="14">
        <v>0.51333023336717198</v>
      </c>
      <c r="AC1094" s="14">
        <v>0.56638553948562698</v>
      </c>
      <c r="AD1094" s="14">
        <v>0.504882062516534</v>
      </c>
      <c r="AE1094" s="14"/>
      <c r="AF1094" s="14">
        <v>0.45770971382349201</v>
      </c>
      <c r="AG1094" s="14">
        <v>0.40493692360919298</v>
      </c>
      <c r="AH1094" s="14">
        <v>0.62977907534672395</v>
      </c>
      <c r="AI1094" s="14">
        <v>0.50275220811024701</v>
      </c>
      <c r="AJ1094" s="14">
        <v>0.36769733366810198</v>
      </c>
      <c r="AK1094" s="14"/>
      <c r="AL1094" s="14">
        <v>0.49130715192007501</v>
      </c>
      <c r="AM1094" s="14">
        <v>0.18990406046444899</v>
      </c>
      <c r="AN1094" s="14">
        <v>0.650075788412387</v>
      </c>
      <c r="AO1094" s="14"/>
      <c r="AP1094" s="14">
        <v>0.43557841808192999</v>
      </c>
      <c r="AQ1094" s="14">
        <v>0.46889546537026799</v>
      </c>
      <c r="AR1094" s="14"/>
      <c r="AS1094" s="14">
        <v>0.39596087217472498</v>
      </c>
      <c r="AT1094" s="14">
        <v>0.550808279902399</v>
      </c>
      <c r="AU1094" s="14"/>
      <c r="AV1094" s="14">
        <v>0.22574272325716499</v>
      </c>
      <c r="AW1094" s="14">
        <v>0.55756729583243902</v>
      </c>
      <c r="AX1094" s="14"/>
      <c r="AY1094" s="14">
        <v>0.41306966925720101</v>
      </c>
      <c r="AZ1094" s="14">
        <v>0.51339175808602999</v>
      </c>
      <c r="BA1094" s="14"/>
      <c r="BB1094" s="14">
        <v>0.43429803728831301</v>
      </c>
      <c r="BC1094" s="14">
        <v>0.48227972745606501</v>
      </c>
    </row>
    <row r="1095" spans="2:55" x14ac:dyDescent="0.35">
      <c r="C1095" s="14"/>
      <c r="D1095" s="14"/>
      <c r="E1095" s="14"/>
      <c r="F1095" s="14"/>
      <c r="G1095" s="14"/>
      <c r="H1095" s="14"/>
      <c r="I1095" s="14"/>
      <c r="J1095" s="14"/>
      <c r="K1095" s="14"/>
      <c r="L1095" s="14"/>
      <c r="M1095" s="14"/>
      <c r="N1095" s="14"/>
      <c r="O1095" s="14"/>
      <c r="P1095" s="14"/>
      <c r="Q1095" s="14"/>
      <c r="R1095" s="14"/>
      <c r="S1095" s="14"/>
      <c r="T1095" s="14"/>
      <c r="U1095" s="14"/>
      <c r="V1095" s="14"/>
      <c r="W1095" s="14"/>
      <c r="X1095" s="14"/>
      <c r="Y1095" s="14"/>
      <c r="Z1095" s="14"/>
      <c r="AA1095" s="14"/>
      <c r="AB1095" s="14"/>
      <c r="AC1095" s="14"/>
      <c r="AD1095" s="14"/>
      <c r="AE1095" s="14"/>
      <c r="AF1095" s="14"/>
      <c r="AG1095" s="14"/>
      <c r="AH1095" s="14"/>
      <c r="AI1095" s="14"/>
      <c r="AJ1095" s="14"/>
      <c r="AK1095" s="14"/>
      <c r="AL1095" s="14"/>
      <c r="AM1095" s="14"/>
      <c r="AN1095" s="14"/>
      <c r="AO1095" s="14"/>
      <c r="AP1095" s="14"/>
      <c r="AQ1095" s="14"/>
      <c r="AR1095" s="14"/>
      <c r="AS1095" s="14"/>
      <c r="AT1095" s="14"/>
      <c r="AU1095" s="14"/>
      <c r="AV1095" s="14"/>
      <c r="AW1095" s="14"/>
      <c r="AX1095" s="14"/>
      <c r="AY1095" s="14"/>
      <c r="AZ1095" s="14"/>
      <c r="BA1095" s="14"/>
      <c r="BB1095" s="14"/>
      <c r="BC1095" s="14"/>
    </row>
    <row r="1096" spans="2:55" x14ac:dyDescent="0.35">
      <c r="B1096" s="6" t="s">
        <v>456</v>
      </c>
      <c r="C1096" s="14"/>
      <c r="D1096" s="14"/>
      <c r="E1096" s="14"/>
      <c r="F1096" s="14"/>
      <c r="G1096" s="14"/>
      <c r="H1096" s="14"/>
      <c r="I1096" s="14"/>
      <c r="J1096" s="14"/>
      <c r="K1096" s="14"/>
      <c r="L1096" s="14"/>
      <c r="M1096" s="14"/>
      <c r="N1096" s="14"/>
      <c r="O1096" s="14"/>
      <c r="P1096" s="14"/>
      <c r="Q1096" s="14"/>
      <c r="R1096" s="14"/>
      <c r="S1096" s="14"/>
      <c r="T1096" s="14"/>
      <c r="U1096" s="14"/>
      <c r="V1096" s="14"/>
      <c r="W1096" s="14"/>
      <c r="X1096" s="14"/>
      <c r="Y1096" s="14"/>
      <c r="Z1096" s="14"/>
      <c r="AA1096" s="14"/>
      <c r="AB1096" s="14"/>
      <c r="AC1096" s="14"/>
      <c r="AD1096" s="14"/>
      <c r="AE1096" s="14"/>
      <c r="AF1096" s="14"/>
      <c r="AG1096" s="14"/>
      <c r="AH1096" s="14"/>
      <c r="AI1096" s="14"/>
      <c r="AJ1096" s="14"/>
      <c r="AK1096" s="14"/>
      <c r="AL1096" s="14"/>
      <c r="AM1096" s="14"/>
      <c r="AN1096" s="14"/>
      <c r="AO1096" s="14"/>
      <c r="AP1096" s="14"/>
      <c r="AQ1096" s="14"/>
      <c r="AR1096" s="14"/>
      <c r="AS1096" s="14"/>
      <c r="AT1096" s="14"/>
      <c r="AU1096" s="14"/>
      <c r="AV1096" s="14"/>
      <c r="AW1096" s="14"/>
      <c r="AX1096" s="14"/>
      <c r="AY1096" s="14"/>
      <c r="AZ1096" s="14"/>
      <c r="BA1096" s="14"/>
      <c r="BB1096" s="14"/>
      <c r="BC1096" s="14"/>
    </row>
    <row r="1097" spans="2:55" x14ac:dyDescent="0.35">
      <c r="B1097" s="21" t="s">
        <v>384</v>
      </c>
      <c r="C1097" s="14"/>
      <c r="D1097" s="14"/>
      <c r="E1097" s="14"/>
      <c r="F1097" s="14"/>
      <c r="G1097" s="14"/>
      <c r="H1097" s="14"/>
      <c r="I1097" s="14"/>
      <c r="J1097" s="14"/>
      <c r="K1097" s="14"/>
      <c r="L1097" s="14"/>
      <c r="M1097" s="14"/>
      <c r="N1097" s="14"/>
      <c r="O1097" s="14"/>
      <c r="P1097" s="14"/>
      <c r="Q1097" s="14"/>
      <c r="R1097" s="14"/>
      <c r="S1097" s="14"/>
      <c r="T1097" s="14"/>
      <c r="U1097" s="14"/>
      <c r="V1097" s="14"/>
      <c r="W1097" s="14"/>
      <c r="X1097" s="14"/>
      <c r="Y1097" s="14"/>
      <c r="Z1097" s="14"/>
      <c r="AA1097" s="14"/>
      <c r="AB1097" s="14"/>
      <c r="AC1097" s="14"/>
      <c r="AD1097" s="14"/>
      <c r="AE1097" s="14"/>
      <c r="AF1097" s="14"/>
      <c r="AG1097" s="14"/>
      <c r="AH1097" s="14"/>
      <c r="AI1097" s="14"/>
      <c r="AJ1097" s="14"/>
      <c r="AK1097" s="14"/>
      <c r="AL1097" s="14"/>
      <c r="AM1097" s="14"/>
      <c r="AN1097" s="14"/>
      <c r="AO1097" s="14"/>
      <c r="AP1097" s="14"/>
      <c r="AQ1097" s="14"/>
      <c r="AR1097" s="14"/>
      <c r="AS1097" s="14"/>
      <c r="AT1097" s="14"/>
      <c r="AU1097" s="14"/>
      <c r="AV1097" s="14"/>
      <c r="AW1097" s="14"/>
      <c r="AX1097" s="14"/>
      <c r="AY1097" s="14"/>
      <c r="AZ1097" s="14"/>
      <c r="BA1097" s="14"/>
      <c r="BB1097" s="14"/>
      <c r="BC1097" s="14"/>
    </row>
    <row r="1098" spans="2:55" x14ac:dyDescent="0.35">
      <c r="B1098" t="s">
        <v>71</v>
      </c>
      <c r="C1098" s="14">
        <v>1.35639371039806E-2</v>
      </c>
      <c r="D1098" s="14">
        <v>1.3129057389334601E-2</v>
      </c>
      <c r="E1098" s="14">
        <v>1.40956936430336E-2</v>
      </c>
      <c r="F1098" s="14"/>
      <c r="G1098" s="14">
        <v>3.5267307151007503E-2</v>
      </c>
      <c r="H1098" s="14">
        <v>1.06502884452552E-2</v>
      </c>
      <c r="I1098" s="14">
        <v>1.3285837094610699E-2</v>
      </c>
      <c r="J1098" s="14">
        <v>0</v>
      </c>
      <c r="K1098" s="14">
        <v>0</v>
      </c>
      <c r="L1098" s="14">
        <v>0</v>
      </c>
      <c r="M1098" s="14"/>
      <c r="N1098" s="14">
        <v>2.0955883600178901E-2</v>
      </c>
      <c r="O1098" s="14">
        <v>0</v>
      </c>
      <c r="P1098" s="14">
        <v>2.8482314584851301E-2</v>
      </c>
      <c r="Q1098" s="14">
        <v>5.0040358823214299E-3</v>
      </c>
      <c r="R1098" s="14"/>
      <c r="S1098" s="14">
        <v>1.1754926339353201E-2</v>
      </c>
      <c r="T1098" s="14">
        <v>0</v>
      </c>
      <c r="U1098" s="14">
        <v>0</v>
      </c>
      <c r="V1098" s="14">
        <v>0</v>
      </c>
      <c r="W1098" s="14">
        <v>6.6975049444903997E-2</v>
      </c>
      <c r="X1098" s="14">
        <v>1.5437793405609799E-2</v>
      </c>
      <c r="Y1098" s="14">
        <v>0</v>
      </c>
      <c r="Z1098" s="14">
        <v>0</v>
      </c>
      <c r="AA1098" s="14">
        <v>3.4852365993991399E-2</v>
      </c>
      <c r="AB1098" s="14">
        <v>0</v>
      </c>
      <c r="AC1098" s="14">
        <v>0</v>
      </c>
      <c r="AD1098" s="14">
        <v>0</v>
      </c>
      <c r="AE1098" s="14"/>
      <c r="AF1098" s="14">
        <v>3.67431533834153E-2</v>
      </c>
      <c r="AG1098" s="14">
        <v>9.9456311330409896E-3</v>
      </c>
      <c r="AH1098" s="14">
        <v>0</v>
      </c>
      <c r="AI1098" s="14">
        <v>1.92509577948617E-2</v>
      </c>
      <c r="AJ1098" s="14">
        <v>2.5883534634748299E-2</v>
      </c>
      <c r="AK1098" s="14"/>
      <c r="AL1098" s="14">
        <v>6.1012614727723197E-3</v>
      </c>
      <c r="AM1098" s="14">
        <v>4.2272974023170401E-2</v>
      </c>
      <c r="AN1098" s="14">
        <v>3.02449365510431E-2</v>
      </c>
      <c r="AO1098" s="14"/>
      <c r="AP1098" s="14">
        <v>1.0255206160988999E-2</v>
      </c>
      <c r="AQ1098" s="14">
        <v>1.6908100437503799E-2</v>
      </c>
      <c r="AR1098" s="14"/>
      <c r="AS1098" s="14">
        <v>1.03088284073446E-2</v>
      </c>
      <c r="AT1098" s="14">
        <v>2.0841067014603198E-2</v>
      </c>
      <c r="AU1098" s="14"/>
      <c r="AV1098" s="14">
        <v>2.2679942962982199E-2</v>
      </c>
      <c r="AW1098" s="14">
        <v>7.5405017871033901E-3</v>
      </c>
      <c r="AX1098" s="14"/>
      <c r="AY1098" s="14">
        <v>1.7729769004066899E-2</v>
      </c>
      <c r="AZ1098" s="14">
        <v>0</v>
      </c>
      <c r="BA1098" s="14"/>
      <c r="BB1098" s="14">
        <v>1.9926484015014002E-2</v>
      </c>
      <c r="BC1098" s="14">
        <v>0</v>
      </c>
    </row>
    <row r="1099" spans="2:55" x14ac:dyDescent="0.35">
      <c r="B1099" t="s">
        <v>72</v>
      </c>
      <c r="C1099" s="14">
        <v>5.60173258859522E-2</v>
      </c>
      <c r="D1099" s="14">
        <v>6.9899043559608895E-2</v>
      </c>
      <c r="E1099" s="14">
        <v>4.06646811990483E-2</v>
      </c>
      <c r="F1099" s="14"/>
      <c r="G1099" s="14">
        <v>7.2744625783195405E-2</v>
      </c>
      <c r="H1099" s="14">
        <v>9.7619572032624793E-2</v>
      </c>
      <c r="I1099" s="14">
        <v>2.9822666989361101E-2</v>
      </c>
      <c r="J1099" s="14">
        <v>1.8171533812593701E-2</v>
      </c>
      <c r="K1099" s="14">
        <v>6.3410388792967301E-2</v>
      </c>
      <c r="L1099" s="14">
        <v>0</v>
      </c>
      <c r="M1099" s="14"/>
      <c r="N1099" s="14">
        <v>6.3561228507051301E-2</v>
      </c>
      <c r="O1099" s="14">
        <v>6.1280819043426103E-2</v>
      </c>
      <c r="P1099" s="14">
        <v>6.7375289680440098E-2</v>
      </c>
      <c r="Q1099" s="14">
        <v>3.4758141757272799E-2</v>
      </c>
      <c r="R1099" s="14"/>
      <c r="S1099" s="14">
        <v>8.1911006834552796E-2</v>
      </c>
      <c r="T1099" s="14">
        <v>1.4174870244188001E-2</v>
      </c>
      <c r="U1099" s="14">
        <v>3.4687067268651402E-2</v>
      </c>
      <c r="V1099" s="14">
        <v>3.6979324222309297E-2</v>
      </c>
      <c r="W1099" s="14">
        <v>9.6998515081700099E-2</v>
      </c>
      <c r="X1099" s="14">
        <v>5.4898095069195199E-2</v>
      </c>
      <c r="Y1099" s="14">
        <v>2.97992239367968E-2</v>
      </c>
      <c r="Z1099" s="14">
        <v>6.8908325580410296E-2</v>
      </c>
      <c r="AA1099" s="14">
        <v>5.6103446210170403E-2</v>
      </c>
      <c r="AB1099" s="14">
        <v>3.7397336313498598E-2</v>
      </c>
      <c r="AC1099" s="14">
        <v>0</v>
      </c>
      <c r="AD1099" s="14">
        <v>0.170139108802108</v>
      </c>
      <c r="AE1099" s="14"/>
      <c r="AF1099" s="14">
        <v>3.91253427679338E-2</v>
      </c>
      <c r="AG1099" s="14">
        <v>7.50428156277652E-2</v>
      </c>
      <c r="AH1099" s="14">
        <v>0.13858268663553799</v>
      </c>
      <c r="AI1099" s="14">
        <v>0</v>
      </c>
      <c r="AJ1099" s="14">
        <v>8.58078936679528E-2</v>
      </c>
      <c r="AK1099" s="14"/>
      <c r="AL1099" s="14">
        <v>3.6549312738414198E-2</v>
      </c>
      <c r="AM1099" s="14">
        <v>0.14732217439947501</v>
      </c>
      <c r="AN1099" s="14">
        <v>3.2813864052176601E-2</v>
      </c>
      <c r="AO1099" s="14"/>
      <c r="AP1099" s="14">
        <v>6.3173949622485806E-2</v>
      </c>
      <c r="AQ1099" s="14">
        <v>3.9213795456378597E-2</v>
      </c>
      <c r="AR1099" s="14"/>
      <c r="AS1099" s="14">
        <v>7.5418040766353805E-2</v>
      </c>
      <c r="AT1099" s="14">
        <v>2.5163117157146399E-2</v>
      </c>
      <c r="AU1099" s="14"/>
      <c r="AV1099" s="14">
        <v>6.5222167360341393E-2</v>
      </c>
      <c r="AW1099" s="14">
        <v>4.2697539663870999E-2</v>
      </c>
      <c r="AX1099" s="14"/>
      <c r="AY1099" s="14">
        <v>5.9446393216047902E-2</v>
      </c>
      <c r="AZ1099" s="14">
        <v>1.8195860746164898E-2</v>
      </c>
      <c r="BA1099" s="14"/>
      <c r="BB1099" s="14">
        <v>6.3831241301827907E-2</v>
      </c>
      <c r="BC1099" s="14">
        <v>4.8844326623263198E-2</v>
      </c>
    </row>
    <row r="1100" spans="2:55" x14ac:dyDescent="0.35">
      <c r="B1100" t="s">
        <v>73</v>
      </c>
      <c r="C1100" s="14">
        <v>8.3741472387995605E-2</v>
      </c>
      <c r="D1100" s="14">
        <v>6.8808235172287902E-2</v>
      </c>
      <c r="E1100" s="14">
        <v>0.100734559678585</v>
      </c>
      <c r="F1100" s="14"/>
      <c r="G1100" s="14">
        <v>6.6332957485976493E-2</v>
      </c>
      <c r="H1100" s="14">
        <v>0.13781312171244101</v>
      </c>
      <c r="I1100" s="14">
        <v>9.80461281749367E-2</v>
      </c>
      <c r="J1100" s="14">
        <v>5.6710039768232003E-2</v>
      </c>
      <c r="K1100" s="14">
        <v>5.5021501395956303E-2</v>
      </c>
      <c r="L1100" s="14">
        <v>0</v>
      </c>
      <c r="M1100" s="14"/>
      <c r="N1100" s="14">
        <v>0.106161519408408</v>
      </c>
      <c r="O1100" s="14">
        <v>3.22993027225221E-2</v>
      </c>
      <c r="P1100" s="14">
        <v>0.120783159769177</v>
      </c>
      <c r="Q1100" s="14">
        <v>7.4831717463389999E-2</v>
      </c>
      <c r="R1100" s="14"/>
      <c r="S1100" s="14">
        <v>0.15047241400311401</v>
      </c>
      <c r="T1100" s="14">
        <v>2.8896250018073399E-2</v>
      </c>
      <c r="U1100" s="14">
        <v>2.81474845510142E-2</v>
      </c>
      <c r="V1100" s="14">
        <v>0.11308796015506301</v>
      </c>
      <c r="W1100" s="14">
        <v>8.6655274499037996E-2</v>
      </c>
      <c r="X1100" s="14">
        <v>9.0376663511592598E-2</v>
      </c>
      <c r="Y1100" s="14">
        <v>1.8019209667509702E-2</v>
      </c>
      <c r="Z1100" s="14">
        <v>5.9714315260139497E-2</v>
      </c>
      <c r="AA1100" s="14">
        <v>0.11505484936273</v>
      </c>
      <c r="AB1100" s="14">
        <v>3.8177424286998302E-2</v>
      </c>
      <c r="AC1100" s="14">
        <v>0</v>
      </c>
      <c r="AD1100" s="14">
        <v>0.18621727837354701</v>
      </c>
      <c r="AE1100" s="14"/>
      <c r="AF1100" s="14">
        <v>8.13772379389609E-2</v>
      </c>
      <c r="AG1100" s="14">
        <v>7.7483896930720803E-2</v>
      </c>
      <c r="AH1100" s="14">
        <v>2.55461982350123E-2</v>
      </c>
      <c r="AI1100" s="14">
        <v>0.15649073796579099</v>
      </c>
      <c r="AJ1100" s="14">
        <v>5.9476786544738397E-2</v>
      </c>
      <c r="AK1100" s="14"/>
      <c r="AL1100" s="14">
        <v>5.9840209417825398E-2</v>
      </c>
      <c r="AM1100" s="14">
        <v>0.209429163177202</v>
      </c>
      <c r="AN1100" s="14">
        <v>0</v>
      </c>
      <c r="AO1100" s="14"/>
      <c r="AP1100" s="14">
        <v>8.4202067678894599E-2</v>
      </c>
      <c r="AQ1100" s="14">
        <v>8.0042974599436503E-2</v>
      </c>
      <c r="AR1100" s="14"/>
      <c r="AS1100" s="14">
        <v>6.5179649291364494E-2</v>
      </c>
      <c r="AT1100" s="14">
        <v>0.102345383658717</v>
      </c>
      <c r="AU1100" s="14"/>
      <c r="AV1100" s="14">
        <v>0.109013521931656</v>
      </c>
      <c r="AW1100" s="14">
        <v>7.0079458968498598E-2</v>
      </c>
      <c r="AX1100" s="14"/>
      <c r="AY1100" s="14">
        <v>8.5198080309866794E-2</v>
      </c>
      <c r="AZ1100" s="14">
        <v>0.124929484432913</v>
      </c>
      <c r="BA1100" s="14"/>
      <c r="BB1100" s="14">
        <v>6.9803708966760497E-2</v>
      </c>
      <c r="BC1100" s="14">
        <v>0.113522292340661</v>
      </c>
    </row>
    <row r="1101" spans="2:55" x14ac:dyDescent="0.35">
      <c r="B1101" t="s">
        <v>74</v>
      </c>
      <c r="C1101" s="14">
        <v>8.1658119767324594E-2</v>
      </c>
      <c r="D1101" s="14">
        <v>0.100241225238315</v>
      </c>
      <c r="E1101" s="14">
        <v>6.1128035869245E-2</v>
      </c>
      <c r="F1101" s="14"/>
      <c r="G1101" s="14">
        <v>9.8767467484107696E-2</v>
      </c>
      <c r="H1101" s="14">
        <v>0.10444370933078601</v>
      </c>
      <c r="I1101" s="14">
        <v>8.5656761077647206E-2</v>
      </c>
      <c r="J1101" s="14">
        <v>6.7545785722096602E-2</v>
      </c>
      <c r="K1101" s="14">
        <v>5.5554236038383401E-2</v>
      </c>
      <c r="L1101" s="14">
        <v>0</v>
      </c>
      <c r="M1101" s="14"/>
      <c r="N1101" s="14">
        <v>8.5452315126895106E-2</v>
      </c>
      <c r="O1101" s="14">
        <v>7.8886743649213706E-2</v>
      </c>
      <c r="P1101" s="14">
        <v>8.7035174654450806E-2</v>
      </c>
      <c r="Q1101" s="14">
        <v>7.7011052210074496E-2</v>
      </c>
      <c r="R1101" s="14"/>
      <c r="S1101" s="14">
        <v>9.5575765732981793E-2</v>
      </c>
      <c r="T1101" s="14">
        <v>3.3681114784336302E-2</v>
      </c>
      <c r="U1101" s="14">
        <v>6.2593657756873006E-2</v>
      </c>
      <c r="V1101" s="14">
        <v>0.194704036059691</v>
      </c>
      <c r="W1101" s="14">
        <v>5.5894678520236697E-2</v>
      </c>
      <c r="X1101" s="14">
        <v>7.6266339779881606E-2</v>
      </c>
      <c r="Y1101" s="14">
        <v>8.9551739055282895E-2</v>
      </c>
      <c r="Z1101" s="14">
        <v>0.202216360422144</v>
      </c>
      <c r="AA1101" s="14">
        <v>2.47249711629789E-2</v>
      </c>
      <c r="AB1101" s="14">
        <v>0.110823965771209</v>
      </c>
      <c r="AC1101" s="14">
        <v>4.1394259017323201E-2</v>
      </c>
      <c r="AD1101" s="14">
        <v>0</v>
      </c>
      <c r="AE1101" s="14"/>
      <c r="AF1101" s="14">
        <v>8.8843752027967196E-2</v>
      </c>
      <c r="AG1101" s="14">
        <v>0.107197457281157</v>
      </c>
      <c r="AH1101" s="14">
        <v>5.2565148400811799E-2</v>
      </c>
      <c r="AI1101" s="14">
        <v>5.14555807091574E-2</v>
      </c>
      <c r="AJ1101" s="14">
        <v>7.1125489886489202E-2</v>
      </c>
      <c r="AK1101" s="14"/>
      <c r="AL1101" s="14">
        <v>7.5961260890578197E-2</v>
      </c>
      <c r="AM1101" s="14">
        <v>0.109245018437841</v>
      </c>
      <c r="AN1101" s="14">
        <v>7.1336580793752602E-2</v>
      </c>
      <c r="AO1101" s="14"/>
      <c r="AP1101" s="14">
        <v>8.0667587624835599E-2</v>
      </c>
      <c r="AQ1101" s="14">
        <v>8.2335103352920394E-2</v>
      </c>
      <c r="AR1101" s="14"/>
      <c r="AS1101" s="14">
        <v>9.7794553807458898E-2</v>
      </c>
      <c r="AT1101" s="14">
        <v>5.4632903750345199E-2</v>
      </c>
      <c r="AU1101" s="14"/>
      <c r="AV1101" s="14">
        <v>8.9836703553174399E-2</v>
      </c>
      <c r="AW1101" s="14">
        <v>7.81395006627498E-2</v>
      </c>
      <c r="AX1101" s="14"/>
      <c r="AY1101" s="14">
        <v>8.0926338651964205E-2</v>
      </c>
      <c r="AZ1101" s="14">
        <v>6.0254707699388697E-2</v>
      </c>
      <c r="BA1101" s="14"/>
      <c r="BB1101" s="14">
        <v>8.1095645905311403E-2</v>
      </c>
      <c r="BC1101" s="14">
        <v>3.6042373324255202E-2</v>
      </c>
    </row>
    <row r="1102" spans="2:55" x14ac:dyDescent="0.35">
      <c r="B1102" t="s">
        <v>75</v>
      </c>
      <c r="C1102" s="14">
        <v>9.8059217968125598E-2</v>
      </c>
      <c r="D1102" s="14">
        <v>0.119267703044989</v>
      </c>
      <c r="E1102" s="14">
        <v>7.46448205116228E-2</v>
      </c>
      <c r="F1102" s="14"/>
      <c r="G1102" s="14">
        <v>0.17201277566652001</v>
      </c>
      <c r="H1102" s="14">
        <v>0.108108082079584</v>
      </c>
      <c r="I1102" s="14">
        <v>9.9981574613879298E-2</v>
      </c>
      <c r="J1102" s="14">
        <v>1.8703550877791401E-2</v>
      </c>
      <c r="K1102" s="14">
        <v>6.2143644786241001E-2</v>
      </c>
      <c r="L1102" s="14">
        <v>2.7298021208008599E-2</v>
      </c>
      <c r="M1102" s="14"/>
      <c r="N1102" s="14">
        <v>9.9741307342644206E-2</v>
      </c>
      <c r="O1102" s="14">
        <v>9.4697663913083402E-2</v>
      </c>
      <c r="P1102" s="14">
        <v>0.11880597071469599</v>
      </c>
      <c r="Q1102" s="14">
        <v>8.2845061599598202E-2</v>
      </c>
      <c r="R1102" s="14"/>
      <c r="S1102" s="14">
        <v>0.11788987236498701</v>
      </c>
      <c r="T1102" s="14">
        <v>0.13518231596875199</v>
      </c>
      <c r="U1102" s="14">
        <v>6.9754081114632493E-2</v>
      </c>
      <c r="V1102" s="14">
        <v>0.14219356408676101</v>
      </c>
      <c r="W1102" s="14">
        <v>4.9553560194457003E-2</v>
      </c>
      <c r="X1102" s="14">
        <v>5.3833830583202201E-2</v>
      </c>
      <c r="Y1102" s="14">
        <v>0.13030751636329499</v>
      </c>
      <c r="Z1102" s="14">
        <v>0.120141859763036</v>
      </c>
      <c r="AA1102" s="14">
        <v>4.2011562359732503E-2</v>
      </c>
      <c r="AB1102" s="14">
        <v>0.14745916078965099</v>
      </c>
      <c r="AC1102" s="14">
        <v>3.6287896990342697E-2</v>
      </c>
      <c r="AD1102" s="14">
        <v>0.109757342953319</v>
      </c>
      <c r="AE1102" s="14"/>
      <c r="AF1102" s="14">
        <v>0.118154353611011</v>
      </c>
      <c r="AG1102" s="14">
        <v>0.106537316977871</v>
      </c>
      <c r="AH1102" s="14">
        <v>7.7246951739228506E-2</v>
      </c>
      <c r="AI1102" s="14">
        <v>7.75194678495707E-2</v>
      </c>
      <c r="AJ1102" s="14">
        <v>0.13583347134392901</v>
      </c>
      <c r="AK1102" s="14"/>
      <c r="AL1102" s="14">
        <v>0.104425174666959</v>
      </c>
      <c r="AM1102" s="14">
        <v>7.7300357176769502E-2</v>
      </c>
      <c r="AN1102" s="14">
        <v>6.8660907069205898E-2</v>
      </c>
      <c r="AO1102" s="14"/>
      <c r="AP1102" s="14">
        <v>8.9250064548799607E-2</v>
      </c>
      <c r="AQ1102" s="14">
        <v>0.109440135290677</v>
      </c>
      <c r="AR1102" s="14"/>
      <c r="AS1102" s="14">
        <v>8.6745014520074007E-2</v>
      </c>
      <c r="AT1102" s="14">
        <v>0.110761206883946</v>
      </c>
      <c r="AU1102" s="14"/>
      <c r="AV1102" s="14">
        <v>0.13560515570769499</v>
      </c>
      <c r="AW1102" s="14">
        <v>7.6300793977508094E-2</v>
      </c>
      <c r="AX1102" s="14"/>
      <c r="AY1102" s="14">
        <v>9.9960550349109903E-2</v>
      </c>
      <c r="AZ1102" s="14">
        <v>5.8851578633678597E-2</v>
      </c>
      <c r="BA1102" s="14"/>
      <c r="BB1102" s="14">
        <v>9.3402516356561494E-2</v>
      </c>
      <c r="BC1102" s="14">
        <v>0.172763290506807</v>
      </c>
    </row>
    <row r="1103" spans="2:55" x14ac:dyDescent="0.35">
      <c r="B1103" t="s">
        <v>76</v>
      </c>
      <c r="C1103" s="14">
        <v>0.13508122047075299</v>
      </c>
      <c r="D1103" s="14">
        <v>0.12554453960234199</v>
      </c>
      <c r="E1103" s="14">
        <v>0.14620395319658699</v>
      </c>
      <c r="F1103" s="14"/>
      <c r="G1103" s="14">
        <v>0.139149446154052</v>
      </c>
      <c r="H1103" s="14">
        <v>0.147071951670214</v>
      </c>
      <c r="I1103" s="14">
        <v>0.19823086952511301</v>
      </c>
      <c r="J1103" s="14">
        <v>0.150933104974419</v>
      </c>
      <c r="K1103" s="14">
        <v>3.3022912846454699E-2</v>
      </c>
      <c r="L1103" s="14">
        <v>0</v>
      </c>
      <c r="M1103" s="14"/>
      <c r="N1103" s="14">
        <v>0.144384223754977</v>
      </c>
      <c r="O1103" s="14">
        <v>0.135016575567449</v>
      </c>
      <c r="P1103" s="14">
        <v>0.128719427891997</v>
      </c>
      <c r="Q1103" s="14">
        <v>0.13379728291801399</v>
      </c>
      <c r="R1103" s="14"/>
      <c r="S1103" s="14">
        <v>0.149704603678357</v>
      </c>
      <c r="T1103" s="14">
        <v>0.10567121229441701</v>
      </c>
      <c r="U1103" s="14">
        <v>0.24695540753412201</v>
      </c>
      <c r="V1103" s="14">
        <v>8.1118542998945498E-2</v>
      </c>
      <c r="W1103" s="14">
        <v>0.138210290640051</v>
      </c>
      <c r="X1103" s="14">
        <v>0.17579645031646601</v>
      </c>
      <c r="Y1103" s="14">
        <v>0.10564417185941</v>
      </c>
      <c r="Z1103" s="14">
        <v>3.1851798426250598E-2</v>
      </c>
      <c r="AA1103" s="14">
        <v>0.187791646104984</v>
      </c>
      <c r="AB1103" s="14">
        <v>8.8130441715778995E-2</v>
      </c>
      <c r="AC1103" s="14">
        <v>0.18826788992471899</v>
      </c>
      <c r="AD1103" s="14">
        <v>7.3886977118530206E-2</v>
      </c>
      <c r="AE1103" s="14"/>
      <c r="AF1103" s="14">
        <v>0.109770528546086</v>
      </c>
      <c r="AG1103" s="14">
        <v>0.13382500252062099</v>
      </c>
      <c r="AH1103" s="14">
        <v>6.2282330610380701E-2</v>
      </c>
      <c r="AI1103" s="14">
        <v>0.165880325567827</v>
      </c>
      <c r="AJ1103" s="14">
        <v>0.200186088889761</v>
      </c>
      <c r="AK1103" s="14"/>
      <c r="AL1103" s="14">
        <v>0.13825104754947401</v>
      </c>
      <c r="AM1103" s="14">
        <v>0.138807280898983</v>
      </c>
      <c r="AN1103" s="14">
        <v>6.3271072495944394E-2</v>
      </c>
      <c r="AO1103" s="14"/>
      <c r="AP1103" s="14">
        <v>0.11592994709124201</v>
      </c>
      <c r="AQ1103" s="14">
        <v>0.15362792836858499</v>
      </c>
      <c r="AR1103" s="14"/>
      <c r="AS1103" s="14">
        <v>0.131811424832768</v>
      </c>
      <c r="AT1103" s="14">
        <v>0.14440320584399</v>
      </c>
      <c r="AU1103" s="14"/>
      <c r="AV1103" s="14">
        <v>0.169241962330338</v>
      </c>
      <c r="AW1103" s="14">
        <v>0.11814034775502601</v>
      </c>
      <c r="AX1103" s="14"/>
      <c r="AY1103" s="14">
        <v>0.12844361017018999</v>
      </c>
      <c r="AZ1103" s="14">
        <v>0.16945781471981899</v>
      </c>
      <c r="BA1103" s="14"/>
      <c r="BB1103" s="14">
        <v>0.125448570558538</v>
      </c>
      <c r="BC1103" s="14">
        <v>0.188422717446277</v>
      </c>
    </row>
    <row r="1104" spans="2:55" x14ac:dyDescent="0.35">
      <c r="B1104" t="s">
        <v>77</v>
      </c>
      <c r="C1104" s="14">
        <v>5.4430337658777E-2</v>
      </c>
      <c r="D1104" s="14">
        <v>2.31090644271418E-2</v>
      </c>
      <c r="E1104" s="14">
        <v>8.9670054191838197E-2</v>
      </c>
      <c r="F1104" s="14"/>
      <c r="G1104" s="14">
        <v>9.0313561363687095E-2</v>
      </c>
      <c r="H1104" s="14">
        <v>4.4718526075353898E-2</v>
      </c>
      <c r="I1104" s="14">
        <v>4.3365235286093297E-2</v>
      </c>
      <c r="J1104" s="14">
        <v>4.93120710269545E-2</v>
      </c>
      <c r="K1104" s="14">
        <v>5.7828316947743201E-2</v>
      </c>
      <c r="L1104" s="14">
        <v>1.52129191718218E-2</v>
      </c>
      <c r="M1104" s="14"/>
      <c r="N1104" s="14">
        <v>2.6194877882263701E-2</v>
      </c>
      <c r="O1104" s="14">
        <v>6.9809789775982498E-2</v>
      </c>
      <c r="P1104" s="14">
        <v>4.3048785619406803E-2</v>
      </c>
      <c r="Q1104" s="14">
        <v>7.4175195036702293E-2</v>
      </c>
      <c r="R1104" s="14"/>
      <c r="S1104" s="14">
        <v>6.0264398860046503E-2</v>
      </c>
      <c r="T1104" s="14">
        <v>7.4358510916664303E-2</v>
      </c>
      <c r="U1104" s="14">
        <v>6.4731853417534804E-2</v>
      </c>
      <c r="V1104" s="14">
        <v>0</v>
      </c>
      <c r="W1104" s="14">
        <v>1.43007520557144E-2</v>
      </c>
      <c r="X1104" s="14">
        <v>9.4860620649158095E-2</v>
      </c>
      <c r="Y1104" s="14">
        <v>4.6459629201340599E-2</v>
      </c>
      <c r="Z1104" s="14">
        <v>0</v>
      </c>
      <c r="AA1104" s="14">
        <v>8.3235076056913604E-2</v>
      </c>
      <c r="AB1104" s="14">
        <v>2.4693992250474601E-2</v>
      </c>
      <c r="AC1104" s="14">
        <v>0.119448138354177</v>
      </c>
      <c r="AD1104" s="14">
        <v>6.8773468144776903E-2</v>
      </c>
      <c r="AE1104" s="14"/>
      <c r="AF1104" s="14">
        <v>3.77558267027217E-2</v>
      </c>
      <c r="AG1104" s="14">
        <v>5.0504349345760598E-2</v>
      </c>
      <c r="AH1104" s="14">
        <v>6.5270252900482606E-2</v>
      </c>
      <c r="AI1104" s="14">
        <v>3.3403797421928901E-2</v>
      </c>
      <c r="AJ1104" s="14">
        <v>6.7001338932186905E-2</v>
      </c>
      <c r="AK1104" s="14"/>
      <c r="AL1104" s="14">
        <v>5.8749609908750999E-2</v>
      </c>
      <c r="AM1104" s="14">
        <v>4.8827552810691899E-2</v>
      </c>
      <c r="AN1104" s="14">
        <v>0</v>
      </c>
      <c r="AO1104" s="14"/>
      <c r="AP1104" s="14">
        <v>4.8281673065579699E-2</v>
      </c>
      <c r="AQ1104" s="14">
        <v>6.18136114932323E-2</v>
      </c>
      <c r="AR1104" s="14"/>
      <c r="AS1104" s="14">
        <v>4.7708826938411102E-2</v>
      </c>
      <c r="AT1104" s="14">
        <v>6.6860576885544101E-2</v>
      </c>
      <c r="AU1104" s="14"/>
      <c r="AV1104" s="14">
        <v>4.6785945143673097E-2</v>
      </c>
      <c r="AW1104" s="14">
        <v>6.1769823737098398E-2</v>
      </c>
      <c r="AX1104" s="14"/>
      <c r="AY1104" s="14">
        <v>4.6102757765958201E-2</v>
      </c>
      <c r="AZ1104" s="14">
        <v>0.13035616704835301</v>
      </c>
      <c r="BA1104" s="14"/>
      <c r="BB1104" s="14">
        <v>4.1549650447771001E-2</v>
      </c>
      <c r="BC1104" s="14">
        <v>6.1824814339437699E-2</v>
      </c>
    </row>
    <row r="1105" spans="2:55" x14ac:dyDescent="0.35">
      <c r="B1105" t="s">
        <v>78</v>
      </c>
      <c r="C1105" s="14">
        <v>0.15955370390401499</v>
      </c>
      <c r="D1105" s="14">
        <v>0.15848870757854899</v>
      </c>
      <c r="E1105" s="14">
        <v>0.15795892739092501</v>
      </c>
      <c r="F1105" s="14"/>
      <c r="G1105" s="14">
        <v>0.114066320140952</v>
      </c>
      <c r="H1105" s="14">
        <v>0.10095434176642</v>
      </c>
      <c r="I1105" s="14">
        <v>0.22487366138930001</v>
      </c>
      <c r="J1105" s="14">
        <v>0.28353224221100798</v>
      </c>
      <c r="K1105" s="14">
        <v>0.131909687714727</v>
      </c>
      <c r="L1105" s="14">
        <v>0.115627859848505</v>
      </c>
      <c r="M1105" s="14"/>
      <c r="N1105" s="14">
        <v>0.18709912130946099</v>
      </c>
      <c r="O1105" s="14">
        <v>0.211658787183021</v>
      </c>
      <c r="P1105" s="14">
        <v>7.9906439472078802E-2</v>
      </c>
      <c r="Q1105" s="14">
        <v>0.159047522012917</v>
      </c>
      <c r="R1105" s="14"/>
      <c r="S1105" s="14">
        <v>0.12693383174682399</v>
      </c>
      <c r="T1105" s="14">
        <v>0.202932415672164</v>
      </c>
      <c r="U1105" s="14">
        <v>0.126276744914946</v>
      </c>
      <c r="V1105" s="14">
        <v>0.106576671029148</v>
      </c>
      <c r="W1105" s="14">
        <v>0.16534241138745001</v>
      </c>
      <c r="X1105" s="14">
        <v>0.10677439022235</v>
      </c>
      <c r="Y1105" s="14">
        <v>0.25254904476506801</v>
      </c>
      <c r="Z1105" s="14">
        <v>0.25837616855804602</v>
      </c>
      <c r="AA1105" s="14">
        <v>0.17366104907170801</v>
      </c>
      <c r="AB1105" s="14">
        <v>0.15323629700227101</v>
      </c>
      <c r="AC1105" s="14">
        <v>0.20785681053219901</v>
      </c>
      <c r="AD1105" s="14">
        <v>6.9138519920246694E-2</v>
      </c>
      <c r="AE1105" s="14"/>
      <c r="AF1105" s="14">
        <v>0.11267380836632999</v>
      </c>
      <c r="AG1105" s="14">
        <v>0.196604494176886</v>
      </c>
      <c r="AH1105" s="14">
        <v>0.21569374069607899</v>
      </c>
      <c r="AI1105" s="14">
        <v>7.0153213179223406E-2</v>
      </c>
      <c r="AJ1105" s="14">
        <v>0.15329037095987799</v>
      </c>
      <c r="AK1105" s="14"/>
      <c r="AL1105" s="14">
        <v>0.17190415832689099</v>
      </c>
      <c r="AM1105" s="14">
        <v>0.102962039292363</v>
      </c>
      <c r="AN1105" s="14">
        <v>0.168859130656765</v>
      </c>
      <c r="AO1105" s="14"/>
      <c r="AP1105" s="14">
        <v>0.159737451271629</v>
      </c>
      <c r="AQ1105" s="14">
        <v>0.15459207219580801</v>
      </c>
      <c r="AR1105" s="14"/>
      <c r="AS1105" s="14">
        <v>0.15792001920648599</v>
      </c>
      <c r="AT1105" s="14">
        <v>0.16519617329587499</v>
      </c>
      <c r="AU1105" s="14"/>
      <c r="AV1105" s="14">
        <v>0.16217080432487699</v>
      </c>
      <c r="AW1105" s="14">
        <v>0.16082412921736999</v>
      </c>
      <c r="AX1105" s="14"/>
      <c r="AY1105" s="14">
        <v>0.14531535788696601</v>
      </c>
      <c r="AZ1105" s="14">
        <v>0.32069968264669502</v>
      </c>
      <c r="BA1105" s="14"/>
      <c r="BB1105" s="14">
        <v>0.13507032761346499</v>
      </c>
      <c r="BC1105" s="14">
        <v>0.22613652135517401</v>
      </c>
    </row>
    <row r="1106" spans="2:55" x14ac:dyDescent="0.35">
      <c r="B1106" t="s">
        <v>449</v>
      </c>
      <c r="C1106" s="14">
        <v>0.31789466485307599</v>
      </c>
      <c r="D1106" s="14">
        <v>0.32151242398743102</v>
      </c>
      <c r="E1106" s="14">
        <v>0.31489927431911502</v>
      </c>
      <c r="F1106" s="14"/>
      <c r="G1106" s="14">
        <v>0.211345538770501</v>
      </c>
      <c r="H1106" s="14">
        <v>0.24862040688732101</v>
      </c>
      <c r="I1106" s="14">
        <v>0.20673726584905899</v>
      </c>
      <c r="J1106" s="14">
        <v>0.35509167160690602</v>
      </c>
      <c r="K1106" s="14">
        <v>0.54110931147752706</v>
      </c>
      <c r="L1106" s="14">
        <v>0.84186119977166496</v>
      </c>
      <c r="M1106" s="14"/>
      <c r="N1106" s="14">
        <v>0.26644952306812097</v>
      </c>
      <c r="O1106" s="14">
        <v>0.31635031814530201</v>
      </c>
      <c r="P1106" s="14">
        <v>0.32584343761290302</v>
      </c>
      <c r="Q1106" s="14">
        <v>0.35852999111971001</v>
      </c>
      <c r="R1106" s="14"/>
      <c r="S1106" s="14">
        <v>0.20549318043978501</v>
      </c>
      <c r="T1106" s="14">
        <v>0.40510331010140499</v>
      </c>
      <c r="U1106" s="14">
        <v>0.36685370344222601</v>
      </c>
      <c r="V1106" s="14">
        <v>0.325339901448082</v>
      </c>
      <c r="W1106" s="14">
        <v>0.326069468176448</v>
      </c>
      <c r="X1106" s="14">
        <v>0.33175581646254398</v>
      </c>
      <c r="Y1106" s="14">
        <v>0.32766946515129702</v>
      </c>
      <c r="Z1106" s="14">
        <v>0.25879117198997398</v>
      </c>
      <c r="AA1106" s="14">
        <v>0.28256503367679098</v>
      </c>
      <c r="AB1106" s="14">
        <v>0.40008138187011799</v>
      </c>
      <c r="AC1106" s="14">
        <v>0.40674500518123902</v>
      </c>
      <c r="AD1106" s="14">
        <v>0.32208730468747299</v>
      </c>
      <c r="AE1106" s="14"/>
      <c r="AF1106" s="14">
        <v>0.37555599665557299</v>
      </c>
      <c r="AG1106" s="14">
        <v>0.242859036006176</v>
      </c>
      <c r="AH1106" s="14">
        <v>0.36281269078246697</v>
      </c>
      <c r="AI1106" s="14">
        <v>0.42584591951164102</v>
      </c>
      <c r="AJ1106" s="14">
        <v>0.20139502514031701</v>
      </c>
      <c r="AK1106" s="14"/>
      <c r="AL1106" s="14">
        <v>0.34821796502833502</v>
      </c>
      <c r="AM1106" s="14">
        <v>0.123833439783505</v>
      </c>
      <c r="AN1106" s="14">
        <v>0.56481350838111299</v>
      </c>
      <c r="AO1106" s="14"/>
      <c r="AP1106" s="14">
        <v>0.34850205293554398</v>
      </c>
      <c r="AQ1106" s="14">
        <v>0.30202627880545901</v>
      </c>
      <c r="AR1106" s="14"/>
      <c r="AS1106" s="14">
        <v>0.32711364222973899</v>
      </c>
      <c r="AT1106" s="14">
        <v>0.30979636550983303</v>
      </c>
      <c r="AU1106" s="14"/>
      <c r="AV1106" s="14">
        <v>0.19944379668526299</v>
      </c>
      <c r="AW1106" s="14">
        <v>0.38450790423077602</v>
      </c>
      <c r="AX1106" s="14"/>
      <c r="AY1106" s="14">
        <v>0.33687714264583102</v>
      </c>
      <c r="AZ1106" s="14">
        <v>0.11725470407298801</v>
      </c>
      <c r="BA1106" s="14"/>
      <c r="BB1106" s="14">
        <v>0.36987185483475099</v>
      </c>
      <c r="BC1106" s="14">
        <v>0.15244366406412399</v>
      </c>
    </row>
    <row r="1107" spans="2:55" x14ac:dyDescent="0.35">
      <c r="C1107" s="14"/>
      <c r="D1107" s="14"/>
      <c r="E1107" s="14"/>
      <c r="F1107" s="14"/>
      <c r="G1107" s="14"/>
      <c r="H1107" s="14"/>
      <c r="I1107" s="14"/>
      <c r="J1107" s="14"/>
      <c r="K1107" s="14"/>
      <c r="L1107" s="14"/>
      <c r="M1107" s="14"/>
      <c r="N1107" s="14"/>
      <c r="O1107" s="14"/>
      <c r="P1107" s="14"/>
      <c r="Q1107" s="14"/>
      <c r="R1107" s="14"/>
      <c r="S1107" s="14"/>
      <c r="T1107" s="14"/>
      <c r="U1107" s="14"/>
      <c r="V1107" s="14"/>
      <c r="W1107" s="14"/>
      <c r="X1107" s="14"/>
      <c r="Y1107" s="14"/>
      <c r="Z1107" s="14"/>
      <c r="AA1107" s="14"/>
      <c r="AB1107" s="14"/>
      <c r="AC1107" s="14"/>
      <c r="AD1107" s="14"/>
      <c r="AE1107" s="14"/>
      <c r="AF1107" s="14"/>
      <c r="AG1107" s="14"/>
      <c r="AH1107" s="14"/>
      <c r="AI1107" s="14"/>
      <c r="AJ1107" s="14"/>
      <c r="AK1107" s="14"/>
      <c r="AL1107" s="14"/>
      <c r="AM1107" s="14"/>
      <c r="AN1107" s="14"/>
      <c r="AO1107" s="14"/>
      <c r="AP1107" s="14"/>
      <c r="AQ1107" s="14"/>
      <c r="AR1107" s="14"/>
      <c r="AS1107" s="14"/>
      <c r="AT1107" s="14"/>
      <c r="AU1107" s="14"/>
      <c r="AV1107" s="14"/>
      <c r="AW1107" s="14"/>
      <c r="AX1107" s="14"/>
      <c r="AY1107" s="14"/>
      <c r="AZ1107" s="14"/>
      <c r="BA1107" s="14"/>
      <c r="BB1107" s="14"/>
      <c r="BC1107" s="14"/>
    </row>
    <row r="1108" spans="2:55" x14ac:dyDescent="0.35">
      <c r="B1108" s="6" t="s">
        <v>457</v>
      </c>
      <c r="C1108" s="14"/>
      <c r="D1108" s="14"/>
      <c r="E1108" s="14"/>
      <c r="F1108" s="14"/>
      <c r="G1108" s="14"/>
      <c r="H1108" s="14"/>
      <c r="I1108" s="14"/>
      <c r="J1108" s="14"/>
      <c r="K1108" s="14"/>
      <c r="L1108" s="14"/>
      <c r="M1108" s="14"/>
      <c r="N1108" s="14"/>
      <c r="O1108" s="14"/>
      <c r="P1108" s="14"/>
      <c r="Q1108" s="14"/>
      <c r="R1108" s="14"/>
      <c r="S1108" s="14"/>
      <c r="T1108" s="14"/>
      <c r="U1108" s="14"/>
      <c r="V1108" s="14"/>
      <c r="W1108" s="14"/>
      <c r="X1108" s="14"/>
      <c r="Y1108" s="14"/>
      <c r="Z1108" s="14"/>
      <c r="AA1108" s="14"/>
      <c r="AB1108" s="14"/>
      <c r="AC1108" s="14"/>
      <c r="AD1108" s="14"/>
      <c r="AE1108" s="14"/>
      <c r="AF1108" s="14"/>
      <c r="AG1108" s="14"/>
      <c r="AH1108" s="14"/>
      <c r="AI1108" s="14"/>
      <c r="AJ1108" s="14"/>
      <c r="AK1108" s="14"/>
      <c r="AL1108" s="14"/>
      <c r="AM1108" s="14"/>
      <c r="AN1108" s="14"/>
      <c r="AO1108" s="14"/>
      <c r="AP1108" s="14"/>
      <c r="AQ1108" s="14"/>
      <c r="AR1108" s="14"/>
      <c r="AS1108" s="14"/>
      <c r="AT1108" s="14"/>
      <c r="AU1108" s="14"/>
      <c r="AV1108" s="14"/>
      <c r="AW1108" s="14"/>
      <c r="AX1108" s="14"/>
      <c r="AY1108" s="14"/>
      <c r="AZ1108" s="14"/>
      <c r="BA1108" s="14"/>
      <c r="BB1108" s="14"/>
      <c r="BC1108" s="14"/>
    </row>
    <row r="1109" spans="2:55" x14ac:dyDescent="0.35">
      <c r="B1109" s="21" t="s">
        <v>384</v>
      </c>
      <c r="C1109" s="14"/>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c r="AD1109" s="14"/>
      <c r="AE1109" s="14"/>
      <c r="AF1109" s="14"/>
      <c r="AG1109" s="14"/>
      <c r="AH1109" s="14"/>
      <c r="AI1109" s="14"/>
      <c r="AJ1109" s="14"/>
      <c r="AK1109" s="14"/>
      <c r="AL1109" s="14"/>
      <c r="AM1109" s="14"/>
      <c r="AN1109" s="14"/>
      <c r="AO1109" s="14"/>
      <c r="AP1109" s="14"/>
      <c r="AQ1109" s="14"/>
      <c r="AR1109" s="14"/>
      <c r="AS1109" s="14"/>
      <c r="AT1109" s="14"/>
      <c r="AU1109" s="14"/>
      <c r="AV1109" s="14"/>
      <c r="AW1109" s="14"/>
      <c r="AX1109" s="14"/>
      <c r="AY1109" s="14"/>
      <c r="AZ1109" s="14"/>
      <c r="BA1109" s="14"/>
      <c r="BB1109" s="14"/>
      <c r="BC1109" s="14"/>
    </row>
    <row r="1110" spans="2:55" x14ac:dyDescent="0.35">
      <c r="B1110" t="s">
        <v>71</v>
      </c>
      <c r="C1110" s="14">
        <v>1.44246049001927E-2</v>
      </c>
      <c r="D1110" s="14">
        <v>1.70449575083183E-2</v>
      </c>
      <c r="E1110" s="14">
        <v>1.1747910681251601E-2</v>
      </c>
      <c r="F1110" s="14"/>
      <c r="G1110" s="14">
        <v>2.4720880385696101E-2</v>
      </c>
      <c r="H1110" s="14">
        <v>1.3632206608355299E-2</v>
      </c>
      <c r="I1110" s="14">
        <v>2.1918179592802699E-2</v>
      </c>
      <c r="J1110" s="14">
        <v>0</v>
      </c>
      <c r="K1110" s="14">
        <v>0</v>
      </c>
      <c r="L1110" s="14">
        <v>2.1063590057569401E-2</v>
      </c>
      <c r="M1110" s="14"/>
      <c r="N1110" s="14">
        <v>2.0740298731368501E-2</v>
      </c>
      <c r="O1110" s="14">
        <v>0</v>
      </c>
      <c r="P1110" s="14">
        <v>2.46576531209679E-2</v>
      </c>
      <c r="Q1110" s="14">
        <v>1.20223060817575E-2</v>
      </c>
      <c r="R1110" s="14"/>
      <c r="S1110" s="14">
        <v>8.3208260185370798E-3</v>
      </c>
      <c r="T1110" s="14">
        <v>0</v>
      </c>
      <c r="U1110" s="14">
        <v>0</v>
      </c>
      <c r="V1110" s="14">
        <v>2.2599654389252499E-2</v>
      </c>
      <c r="W1110" s="14">
        <v>0</v>
      </c>
      <c r="X1110" s="14">
        <v>3.3810487893653901E-2</v>
      </c>
      <c r="Y1110" s="14">
        <v>0</v>
      </c>
      <c r="Z1110" s="14">
        <v>0</v>
      </c>
      <c r="AA1110" s="14">
        <v>4.6233932414755902E-2</v>
      </c>
      <c r="AB1110" s="14">
        <v>2.2414086354849799E-2</v>
      </c>
      <c r="AC1110" s="14">
        <v>0</v>
      </c>
      <c r="AD1110" s="14">
        <v>0</v>
      </c>
      <c r="AE1110" s="14"/>
      <c r="AF1110" s="14">
        <v>5.62645837897819E-3</v>
      </c>
      <c r="AG1110" s="14">
        <v>2.1722098347907001E-2</v>
      </c>
      <c r="AH1110" s="14">
        <v>2.6375940489093499E-2</v>
      </c>
      <c r="AI1110" s="14">
        <v>0</v>
      </c>
      <c r="AJ1110" s="14">
        <v>3.4630083388023099E-2</v>
      </c>
      <c r="AK1110" s="14"/>
      <c r="AL1110" s="14">
        <v>4.5959559603873804E-3</v>
      </c>
      <c r="AM1110" s="14">
        <v>5.3763331883112601E-2</v>
      </c>
      <c r="AN1110" s="14">
        <v>3.30904028511841E-2</v>
      </c>
      <c r="AO1110" s="14"/>
      <c r="AP1110" s="14">
        <v>1.2144744572763299E-2</v>
      </c>
      <c r="AQ1110" s="14">
        <v>1.6238104979172E-2</v>
      </c>
      <c r="AR1110" s="14"/>
      <c r="AS1110" s="14">
        <v>1.40363512099502E-2</v>
      </c>
      <c r="AT1110" s="14">
        <v>1.0909411611964501E-2</v>
      </c>
      <c r="AU1110" s="14"/>
      <c r="AV1110" s="14">
        <v>1.3766480215713601E-2</v>
      </c>
      <c r="AW1110" s="14">
        <v>1.3217573147129799E-2</v>
      </c>
      <c r="AX1110" s="14"/>
      <c r="AY1110" s="14">
        <v>1.87803500815487E-2</v>
      </c>
      <c r="AZ1110" s="14">
        <v>0</v>
      </c>
      <c r="BA1110" s="14"/>
      <c r="BB1110" s="14">
        <v>1.9761119609716299E-2</v>
      </c>
      <c r="BC1110" s="14">
        <v>0</v>
      </c>
    </row>
    <row r="1111" spans="2:55" x14ac:dyDescent="0.35">
      <c r="B1111" t="s">
        <v>72</v>
      </c>
      <c r="C1111" s="14">
        <v>5.3934044973786399E-2</v>
      </c>
      <c r="D1111" s="14">
        <v>6.3325197924057997E-2</v>
      </c>
      <c r="E1111" s="14">
        <v>4.4347798080907302E-2</v>
      </c>
      <c r="F1111" s="14"/>
      <c r="G1111" s="14">
        <v>6.07341073130113E-2</v>
      </c>
      <c r="H1111" s="14">
        <v>0.110520970715775</v>
      </c>
      <c r="I1111" s="14">
        <v>5.2174346516539502E-2</v>
      </c>
      <c r="J1111" s="14">
        <v>5.4720217340036299E-2</v>
      </c>
      <c r="K1111" s="14">
        <v>1.08506121825017E-2</v>
      </c>
      <c r="L1111" s="14">
        <v>0</v>
      </c>
      <c r="M1111" s="14"/>
      <c r="N1111" s="14">
        <v>7.9349179533190095E-2</v>
      </c>
      <c r="O1111" s="14">
        <v>7.0614767682212407E-2</v>
      </c>
      <c r="P1111" s="14">
        <v>8.8316856016260707E-3</v>
      </c>
      <c r="Q1111" s="14">
        <v>4.6139780312424203E-2</v>
      </c>
      <c r="R1111" s="14"/>
      <c r="S1111" s="14">
        <v>8.3374338487043106E-2</v>
      </c>
      <c r="T1111" s="14">
        <v>6.9468736388010502E-2</v>
      </c>
      <c r="U1111" s="14">
        <v>0</v>
      </c>
      <c r="V1111" s="14">
        <v>3.3700517572748702E-2</v>
      </c>
      <c r="W1111" s="14">
        <v>8.7025229534350101E-2</v>
      </c>
      <c r="X1111" s="14">
        <v>4.7427878774817002E-2</v>
      </c>
      <c r="Y1111" s="14">
        <v>4.3976235289630003E-2</v>
      </c>
      <c r="Z1111" s="14">
        <v>2.80953332342724E-2</v>
      </c>
      <c r="AA1111" s="14">
        <v>6.4756204744403897E-2</v>
      </c>
      <c r="AB1111" s="14">
        <v>4.6540477517248102E-2</v>
      </c>
      <c r="AC1111" s="14">
        <v>3.6568135238859503E-2</v>
      </c>
      <c r="AD1111" s="14">
        <v>0</v>
      </c>
      <c r="AE1111" s="14"/>
      <c r="AF1111" s="14">
        <v>3.5135688589447198E-2</v>
      </c>
      <c r="AG1111" s="14">
        <v>7.9478828105852106E-2</v>
      </c>
      <c r="AH1111" s="14">
        <v>3.5202830548232797E-2</v>
      </c>
      <c r="AI1111" s="14">
        <v>6.24374986801806E-2</v>
      </c>
      <c r="AJ1111" s="14">
        <v>7.1741102325786399E-2</v>
      </c>
      <c r="AK1111" s="14"/>
      <c r="AL1111" s="14">
        <v>3.4627991573031001E-2</v>
      </c>
      <c r="AM1111" s="14">
        <v>0.150641528667501</v>
      </c>
      <c r="AN1111" s="14">
        <v>0</v>
      </c>
      <c r="AO1111" s="14"/>
      <c r="AP1111" s="14">
        <v>6.4566985426847606E-2</v>
      </c>
      <c r="AQ1111" s="14">
        <v>4.2011471102096798E-2</v>
      </c>
      <c r="AR1111" s="14"/>
      <c r="AS1111" s="14">
        <v>5.98555314928736E-2</v>
      </c>
      <c r="AT1111" s="14">
        <v>4.20022027815889E-2</v>
      </c>
      <c r="AU1111" s="14"/>
      <c r="AV1111" s="14">
        <v>7.7407846176320599E-2</v>
      </c>
      <c r="AW1111" s="14">
        <v>4.02784613494385E-2</v>
      </c>
      <c r="AX1111" s="14"/>
      <c r="AY1111" s="14">
        <v>5.5013421486546303E-2</v>
      </c>
      <c r="AZ1111" s="14">
        <v>6.6681791161718199E-2</v>
      </c>
      <c r="BA1111" s="14"/>
      <c r="BB1111" s="14">
        <v>5.4118590485720999E-2</v>
      </c>
      <c r="BC1111" s="14">
        <v>1.32163987298075E-2</v>
      </c>
    </row>
    <row r="1112" spans="2:55" x14ac:dyDescent="0.35">
      <c r="B1112" t="s">
        <v>73</v>
      </c>
      <c r="C1112" s="14">
        <v>5.0326598843683699E-2</v>
      </c>
      <c r="D1112" s="14">
        <v>6.9795474651419498E-2</v>
      </c>
      <c r="E1112" s="14">
        <v>3.0265566120607299E-2</v>
      </c>
      <c r="F1112" s="14"/>
      <c r="G1112" s="14">
        <v>0.11141340479188599</v>
      </c>
      <c r="H1112" s="14">
        <v>6.0823476211878398E-2</v>
      </c>
      <c r="I1112" s="14">
        <v>8.3090490569692296E-2</v>
      </c>
      <c r="J1112" s="14">
        <v>2.16736611715099E-2</v>
      </c>
      <c r="K1112" s="14">
        <v>0</v>
      </c>
      <c r="L1112" s="14">
        <v>0</v>
      </c>
      <c r="M1112" s="14"/>
      <c r="N1112" s="14">
        <v>3.1677439295083203E-2</v>
      </c>
      <c r="O1112" s="14">
        <v>4.9419005373292399E-2</v>
      </c>
      <c r="P1112" s="14">
        <v>6.9615515116295504E-2</v>
      </c>
      <c r="Q1112" s="14">
        <v>5.7789228172316298E-2</v>
      </c>
      <c r="R1112" s="14"/>
      <c r="S1112" s="14">
        <v>0.108404865863351</v>
      </c>
      <c r="T1112" s="14">
        <v>1.33316805164916E-2</v>
      </c>
      <c r="U1112" s="14">
        <v>7.4744079670947594E-2</v>
      </c>
      <c r="V1112" s="14">
        <v>0</v>
      </c>
      <c r="W1112" s="14">
        <v>0.12674538866729901</v>
      </c>
      <c r="X1112" s="14">
        <v>8.4299256732697905E-2</v>
      </c>
      <c r="Y1112" s="14">
        <v>0</v>
      </c>
      <c r="Z1112" s="14">
        <v>6.3153341500596996E-2</v>
      </c>
      <c r="AA1112" s="14">
        <v>0</v>
      </c>
      <c r="AB1112" s="14">
        <v>5.8315694190649699E-2</v>
      </c>
      <c r="AC1112" s="14">
        <v>0</v>
      </c>
      <c r="AD1112" s="14">
        <v>0</v>
      </c>
      <c r="AE1112" s="14"/>
      <c r="AF1112" s="14">
        <v>3.3086358412896102E-2</v>
      </c>
      <c r="AG1112" s="14">
        <v>4.7129816187786298E-2</v>
      </c>
      <c r="AH1112" s="14">
        <v>6.3070452361556603E-2</v>
      </c>
      <c r="AI1112" s="14">
        <v>0.105528904981638</v>
      </c>
      <c r="AJ1112" s="14">
        <v>0.14170944565410801</v>
      </c>
      <c r="AK1112" s="14"/>
      <c r="AL1112" s="14">
        <v>3.1171316612312299E-2</v>
      </c>
      <c r="AM1112" s="14">
        <v>0.13802201077604101</v>
      </c>
      <c r="AN1112" s="14">
        <v>3.5302243360147798E-2</v>
      </c>
      <c r="AO1112" s="14"/>
      <c r="AP1112" s="14">
        <v>4.8485279789017802E-2</v>
      </c>
      <c r="AQ1112" s="14">
        <v>5.0482245132457297E-2</v>
      </c>
      <c r="AR1112" s="14"/>
      <c r="AS1112" s="14">
        <v>5.45763761090656E-2</v>
      </c>
      <c r="AT1112" s="14">
        <v>4.26508347986011E-2</v>
      </c>
      <c r="AU1112" s="14"/>
      <c r="AV1112" s="14">
        <v>6.3279581067117105E-2</v>
      </c>
      <c r="AW1112" s="14">
        <v>4.4412031587635001E-2</v>
      </c>
      <c r="AX1112" s="14"/>
      <c r="AY1112" s="14">
        <v>5.16373834038103E-2</v>
      </c>
      <c r="AZ1112" s="14">
        <v>5.1362606306891198E-2</v>
      </c>
      <c r="BA1112" s="14"/>
      <c r="BB1112" s="14">
        <v>5.07539893562408E-2</v>
      </c>
      <c r="BC1112" s="14">
        <v>2.6575868341012301E-2</v>
      </c>
    </row>
    <row r="1113" spans="2:55" x14ac:dyDescent="0.35">
      <c r="B1113" t="s">
        <v>74</v>
      </c>
      <c r="C1113" s="14">
        <v>7.5154994809840406E-2</v>
      </c>
      <c r="D1113" s="14">
        <v>7.4809426490220002E-2</v>
      </c>
      <c r="E1113" s="14">
        <v>7.5743241596770899E-2</v>
      </c>
      <c r="F1113" s="14"/>
      <c r="G1113" s="14">
        <v>0.179795107749921</v>
      </c>
      <c r="H1113" s="14">
        <v>8.6193844460458593E-2</v>
      </c>
      <c r="I1113" s="14">
        <v>4.1635766466897199E-2</v>
      </c>
      <c r="J1113" s="14">
        <v>6.1381352017548303E-2</v>
      </c>
      <c r="K1113" s="14">
        <v>9.4004732049379106E-2</v>
      </c>
      <c r="L1113" s="14">
        <v>0</v>
      </c>
      <c r="M1113" s="14"/>
      <c r="N1113" s="14">
        <v>4.8949009078460698E-2</v>
      </c>
      <c r="O1113" s="14">
        <v>5.6021505417447798E-2</v>
      </c>
      <c r="P1113" s="14">
        <v>9.9081184777416995E-2</v>
      </c>
      <c r="Q1113" s="14">
        <v>0.110116082015598</v>
      </c>
      <c r="R1113" s="14"/>
      <c r="S1113" s="14">
        <v>0.10741938375347999</v>
      </c>
      <c r="T1113" s="14">
        <v>8.1564645378843295E-2</v>
      </c>
      <c r="U1113" s="14">
        <v>4.6329745959249102E-2</v>
      </c>
      <c r="V1113" s="14">
        <v>8.0647822686558193E-2</v>
      </c>
      <c r="W1113" s="14">
        <v>4.4716661047055198E-2</v>
      </c>
      <c r="X1113" s="14">
        <v>3.9454833799397501E-2</v>
      </c>
      <c r="Y1113" s="14">
        <v>4.2680293736074702E-2</v>
      </c>
      <c r="Z1113" s="14">
        <v>6.4620141281255997E-2</v>
      </c>
      <c r="AA1113" s="14">
        <v>7.7791166881289203E-2</v>
      </c>
      <c r="AB1113" s="14">
        <v>6.0039187679553498E-2</v>
      </c>
      <c r="AC1113" s="14">
        <v>0.165040262564873</v>
      </c>
      <c r="AD1113" s="14">
        <v>0.12771845073358201</v>
      </c>
      <c r="AE1113" s="14"/>
      <c r="AF1113" s="14">
        <v>0.10753525181229601</v>
      </c>
      <c r="AG1113" s="14">
        <v>7.7099346315110298E-2</v>
      </c>
      <c r="AH1113" s="14">
        <v>0</v>
      </c>
      <c r="AI1113" s="14">
        <v>8.6045728214641903E-2</v>
      </c>
      <c r="AJ1113" s="14">
        <v>0</v>
      </c>
      <c r="AK1113" s="14"/>
      <c r="AL1113" s="14">
        <v>6.8295822806191495E-2</v>
      </c>
      <c r="AM1113" s="14">
        <v>0.12152584028135401</v>
      </c>
      <c r="AN1113" s="14">
        <v>0</v>
      </c>
      <c r="AO1113" s="14"/>
      <c r="AP1113" s="14">
        <v>7.4922973664614895E-2</v>
      </c>
      <c r="AQ1113" s="14">
        <v>7.4061988482192101E-2</v>
      </c>
      <c r="AR1113" s="14"/>
      <c r="AS1113" s="14">
        <v>8.1415668056411206E-2</v>
      </c>
      <c r="AT1113" s="14">
        <v>5.7255054665658903E-2</v>
      </c>
      <c r="AU1113" s="14"/>
      <c r="AV1113" s="14">
        <v>0.12875489232279599</v>
      </c>
      <c r="AW1113" s="14">
        <v>4.67094342026926E-2</v>
      </c>
      <c r="AX1113" s="14"/>
      <c r="AY1113" s="14">
        <v>5.9807840685068198E-2</v>
      </c>
      <c r="AZ1113" s="14">
        <v>0.12940240335001499</v>
      </c>
      <c r="BA1113" s="14"/>
      <c r="BB1113" s="14">
        <v>6.4592967430469203E-2</v>
      </c>
      <c r="BC1113" s="14">
        <v>8.2191201920308696E-2</v>
      </c>
    </row>
    <row r="1114" spans="2:55" x14ac:dyDescent="0.35">
      <c r="B1114" t="s">
        <v>75</v>
      </c>
      <c r="C1114" s="14">
        <v>9.8698029909806501E-2</v>
      </c>
      <c r="D1114" s="14">
        <v>9.3929946668309797E-2</v>
      </c>
      <c r="E1114" s="14">
        <v>0.103950080517827</v>
      </c>
      <c r="F1114" s="14"/>
      <c r="G1114" s="14">
        <v>0.140400432370895</v>
      </c>
      <c r="H1114" s="14">
        <v>0.13263305045287199</v>
      </c>
      <c r="I1114" s="14">
        <v>0.121022942137974</v>
      </c>
      <c r="J1114" s="14">
        <v>7.5534788208707501E-2</v>
      </c>
      <c r="K1114" s="14">
        <v>7.8038447199784894E-2</v>
      </c>
      <c r="L1114" s="14">
        <v>1.7728936962646699E-2</v>
      </c>
      <c r="M1114" s="14"/>
      <c r="N1114" s="14">
        <v>9.7954293101909798E-2</v>
      </c>
      <c r="O1114" s="14">
        <v>7.7938541814937007E-2</v>
      </c>
      <c r="P1114" s="14">
        <v>0.13942221419485801</v>
      </c>
      <c r="Q1114" s="14">
        <v>8.2453377205437495E-2</v>
      </c>
      <c r="R1114" s="14"/>
      <c r="S1114" s="14">
        <v>0.136802288104897</v>
      </c>
      <c r="T1114" s="14">
        <v>8.2891227435314796E-2</v>
      </c>
      <c r="U1114" s="14">
        <v>0.151152968535885</v>
      </c>
      <c r="V1114" s="14">
        <v>0.11419180939684501</v>
      </c>
      <c r="W1114" s="14">
        <v>0.114431743796392</v>
      </c>
      <c r="X1114" s="14">
        <v>0.11691943525028101</v>
      </c>
      <c r="Y1114" s="14">
        <v>5.0752648518597399E-2</v>
      </c>
      <c r="Z1114" s="14">
        <v>6.3496277821991798E-2</v>
      </c>
      <c r="AA1114" s="14">
        <v>5.1009636856654099E-2</v>
      </c>
      <c r="AB1114" s="14">
        <v>8.4437920201861805E-2</v>
      </c>
      <c r="AC1114" s="14">
        <v>0.17771220650627201</v>
      </c>
      <c r="AD1114" s="14">
        <v>0</v>
      </c>
      <c r="AE1114" s="14"/>
      <c r="AF1114" s="14">
        <v>0.125823448731544</v>
      </c>
      <c r="AG1114" s="14">
        <v>9.8580854669498896E-2</v>
      </c>
      <c r="AH1114" s="14">
        <v>0.11158215032230601</v>
      </c>
      <c r="AI1114" s="14">
        <v>7.2392616221331293E-2</v>
      </c>
      <c r="AJ1114" s="14">
        <v>3.8384855862858398E-2</v>
      </c>
      <c r="AK1114" s="14"/>
      <c r="AL1114" s="14">
        <v>9.0884487070521602E-2</v>
      </c>
      <c r="AM1114" s="14">
        <v>0.14427561617086199</v>
      </c>
      <c r="AN1114" s="14">
        <v>4.6858991305368497E-2</v>
      </c>
      <c r="AO1114" s="14"/>
      <c r="AP1114" s="14">
        <v>0.10274672262010399</v>
      </c>
      <c r="AQ1114" s="14">
        <v>9.5137588832217804E-2</v>
      </c>
      <c r="AR1114" s="14"/>
      <c r="AS1114" s="14">
        <v>9.2029639752826395E-2</v>
      </c>
      <c r="AT1114" s="14">
        <v>0.11380587031676501</v>
      </c>
      <c r="AU1114" s="14"/>
      <c r="AV1114" s="14">
        <v>0.17115008607000801</v>
      </c>
      <c r="AW1114" s="14">
        <v>6.5516018682786697E-2</v>
      </c>
      <c r="AX1114" s="14"/>
      <c r="AY1114" s="14">
        <v>9.6454306749610405E-2</v>
      </c>
      <c r="AZ1114" s="14">
        <v>0.17235174577742801</v>
      </c>
      <c r="BA1114" s="14"/>
      <c r="BB1114" s="14">
        <v>0.107838605617009</v>
      </c>
      <c r="BC1114" s="14">
        <v>7.6838495824917599E-2</v>
      </c>
    </row>
    <row r="1115" spans="2:55" x14ac:dyDescent="0.35">
      <c r="B1115" t="s">
        <v>76</v>
      </c>
      <c r="C1115" s="14">
        <v>0.107193490744617</v>
      </c>
      <c r="D1115" s="14">
        <v>0.11715288951648101</v>
      </c>
      <c r="E1115" s="14">
        <v>9.7179825869604899E-2</v>
      </c>
      <c r="F1115" s="14"/>
      <c r="G1115" s="14">
        <v>9.3997058403791606E-2</v>
      </c>
      <c r="H1115" s="14">
        <v>0.108881039930716</v>
      </c>
      <c r="I1115" s="14">
        <v>0.124889449388837</v>
      </c>
      <c r="J1115" s="14">
        <v>0.154251219281032</v>
      </c>
      <c r="K1115" s="14">
        <v>6.3923587564525305E-2</v>
      </c>
      <c r="L1115" s="14">
        <v>8.3108847746135306E-2</v>
      </c>
      <c r="M1115" s="14"/>
      <c r="N1115" s="14">
        <v>0.14713856730575101</v>
      </c>
      <c r="O1115" s="14">
        <v>6.2982860888990397E-2</v>
      </c>
      <c r="P1115" s="14">
        <v>0.112094168294069</v>
      </c>
      <c r="Q1115" s="14">
        <v>9.91063665293372E-2</v>
      </c>
      <c r="R1115" s="14"/>
      <c r="S1115" s="14">
        <v>7.7007735473049801E-2</v>
      </c>
      <c r="T1115" s="14">
        <v>9.8718969331553205E-2</v>
      </c>
      <c r="U1115" s="14">
        <v>7.0767876213557498E-2</v>
      </c>
      <c r="V1115" s="14">
        <v>0.193780958918193</v>
      </c>
      <c r="W1115" s="14">
        <v>8.93824701027498E-2</v>
      </c>
      <c r="X1115" s="14">
        <v>0.11505786980069101</v>
      </c>
      <c r="Y1115" s="14">
        <v>8.8799279463787004E-2</v>
      </c>
      <c r="Z1115" s="14">
        <v>5.1651555122289701E-2</v>
      </c>
      <c r="AA1115" s="14">
        <v>0.15141380136684399</v>
      </c>
      <c r="AB1115" s="14">
        <v>9.4948467200380499E-2</v>
      </c>
      <c r="AC1115" s="14">
        <v>0.13379334944648999</v>
      </c>
      <c r="AD1115" s="14">
        <v>0.10656963604098101</v>
      </c>
      <c r="AE1115" s="14"/>
      <c r="AF1115" s="14">
        <v>8.9825319868194697E-2</v>
      </c>
      <c r="AG1115" s="14">
        <v>0.13093183420488699</v>
      </c>
      <c r="AH1115" s="14">
        <v>7.1989793640489394E-2</v>
      </c>
      <c r="AI1115" s="14">
        <v>8.82661894213638E-2</v>
      </c>
      <c r="AJ1115" s="14">
        <v>0.16126012244084401</v>
      </c>
      <c r="AK1115" s="14"/>
      <c r="AL1115" s="14">
        <v>0.12250377110538301</v>
      </c>
      <c r="AM1115" s="14">
        <v>5.71207177286287E-2</v>
      </c>
      <c r="AN1115" s="14">
        <v>2.5881922006303699E-2</v>
      </c>
      <c r="AO1115" s="14"/>
      <c r="AP1115" s="14">
        <v>0.108595440174461</v>
      </c>
      <c r="AQ1115" s="14">
        <v>0.108051661282984</v>
      </c>
      <c r="AR1115" s="14"/>
      <c r="AS1115" s="14">
        <v>9.8315980008833098E-2</v>
      </c>
      <c r="AT1115" s="14">
        <v>0.112587876156049</v>
      </c>
      <c r="AU1115" s="14"/>
      <c r="AV1115" s="14">
        <v>0.103355939790155</v>
      </c>
      <c r="AW1115" s="14">
        <v>0.11156100693945099</v>
      </c>
      <c r="AX1115" s="14"/>
      <c r="AY1115" s="14">
        <v>9.7946710603715306E-2</v>
      </c>
      <c r="AZ1115" s="14">
        <v>0.140683584823796</v>
      </c>
      <c r="BA1115" s="14"/>
      <c r="BB1115" s="14">
        <v>9.9072325582370002E-2</v>
      </c>
      <c r="BC1115" s="14">
        <v>0.18084185257746499</v>
      </c>
    </row>
    <row r="1116" spans="2:55" x14ac:dyDescent="0.35">
      <c r="B1116" t="s">
        <v>77</v>
      </c>
      <c r="C1116" s="14">
        <v>6.2655945089344994E-2</v>
      </c>
      <c r="D1116" s="14">
        <v>5.7003223315684297E-2</v>
      </c>
      <c r="E1116" s="14">
        <v>6.8716489407487494E-2</v>
      </c>
      <c r="F1116" s="14"/>
      <c r="G1116" s="14">
        <v>4.1398007595460702E-2</v>
      </c>
      <c r="H1116" s="14">
        <v>3.02984653545928E-2</v>
      </c>
      <c r="I1116" s="14">
        <v>8.8417048526014397E-2</v>
      </c>
      <c r="J1116" s="14">
        <v>5.48288451873973E-2</v>
      </c>
      <c r="K1116" s="14">
        <v>7.7715054400899902E-2</v>
      </c>
      <c r="L1116" s="14">
        <v>9.2412108414679298E-2</v>
      </c>
      <c r="M1116" s="14"/>
      <c r="N1116" s="14">
        <v>7.5504658846211603E-2</v>
      </c>
      <c r="O1116" s="14">
        <v>8.1640109294495597E-2</v>
      </c>
      <c r="P1116" s="14">
        <v>4.7784798011192002E-2</v>
      </c>
      <c r="Q1116" s="14">
        <v>3.8219504846549401E-2</v>
      </c>
      <c r="R1116" s="14"/>
      <c r="S1116" s="14">
        <v>6.2025115611181299E-2</v>
      </c>
      <c r="T1116" s="14">
        <v>6.3782251821410896E-2</v>
      </c>
      <c r="U1116" s="14">
        <v>0.13641587925184101</v>
      </c>
      <c r="V1116" s="14">
        <v>6.6270750374946702E-2</v>
      </c>
      <c r="W1116" s="14">
        <v>0</v>
      </c>
      <c r="X1116" s="14">
        <v>6.53436143641387E-2</v>
      </c>
      <c r="Y1116" s="14">
        <v>7.9782380016378607E-2</v>
      </c>
      <c r="Z1116" s="14">
        <v>0.113749085124351</v>
      </c>
      <c r="AA1116" s="14">
        <v>3.8956121480766499E-2</v>
      </c>
      <c r="AB1116" s="14">
        <v>4.66265180362418E-2</v>
      </c>
      <c r="AC1116" s="14">
        <v>0</v>
      </c>
      <c r="AD1116" s="14">
        <v>0.205476961504648</v>
      </c>
      <c r="AE1116" s="14"/>
      <c r="AF1116" s="14">
        <v>3.8142626576445501E-2</v>
      </c>
      <c r="AG1116" s="14">
        <v>5.1918068482367699E-2</v>
      </c>
      <c r="AH1116" s="14">
        <v>6.8820740106688802E-2</v>
      </c>
      <c r="AI1116" s="14">
        <v>8.6322675211310304E-2</v>
      </c>
      <c r="AJ1116" s="14">
        <v>9.6618465468616604E-2</v>
      </c>
      <c r="AK1116" s="14"/>
      <c r="AL1116" s="14">
        <v>7.1143722626921493E-2</v>
      </c>
      <c r="AM1116" s="14">
        <v>3.8667372379257298E-2</v>
      </c>
      <c r="AN1116" s="14">
        <v>0</v>
      </c>
      <c r="AO1116" s="14"/>
      <c r="AP1116" s="14">
        <v>6.5821850049214897E-2</v>
      </c>
      <c r="AQ1116" s="14">
        <v>6.1543503622352697E-2</v>
      </c>
      <c r="AR1116" s="14"/>
      <c r="AS1116" s="14">
        <v>6.1231290434600301E-2</v>
      </c>
      <c r="AT1116" s="14">
        <v>6.7724599745453404E-2</v>
      </c>
      <c r="AU1116" s="14"/>
      <c r="AV1116" s="14">
        <v>4.9830367342016499E-2</v>
      </c>
      <c r="AW1116" s="14">
        <v>6.9625154192798203E-2</v>
      </c>
      <c r="AX1116" s="14"/>
      <c r="AY1116" s="14">
        <v>6.4287968894536293E-2</v>
      </c>
      <c r="AZ1116" s="14">
        <v>3.6717355487595603E-2</v>
      </c>
      <c r="BA1116" s="14"/>
      <c r="BB1116" s="14">
        <v>6.7296150826426399E-2</v>
      </c>
      <c r="BC1116" s="14">
        <v>5.6080412906181702E-2</v>
      </c>
    </row>
    <row r="1117" spans="2:55" x14ac:dyDescent="0.35">
      <c r="B1117" t="s">
        <v>78</v>
      </c>
      <c r="C1117" s="14">
        <v>0.22417991954653901</v>
      </c>
      <c r="D1117" s="14">
        <v>0.21402788624508901</v>
      </c>
      <c r="E1117" s="14">
        <v>0.232352348014985</v>
      </c>
      <c r="F1117" s="14"/>
      <c r="G1117" s="14">
        <v>0.14303756484219099</v>
      </c>
      <c r="H1117" s="14">
        <v>0.1807190213538</v>
      </c>
      <c r="I1117" s="14">
        <v>0.223508935544212</v>
      </c>
      <c r="J1117" s="14">
        <v>0.21174504264083799</v>
      </c>
      <c r="K1117" s="14">
        <v>0.29770560441126298</v>
      </c>
      <c r="L1117" s="14">
        <v>0.32125771872715903</v>
      </c>
      <c r="M1117" s="14"/>
      <c r="N1117" s="14">
        <v>0.23091906243844901</v>
      </c>
      <c r="O1117" s="14">
        <v>0.26140105131033098</v>
      </c>
      <c r="P1117" s="14">
        <v>0.16503610865856</v>
      </c>
      <c r="Q1117" s="14">
        <v>0.23432664941574899</v>
      </c>
      <c r="R1117" s="14"/>
      <c r="S1117" s="14">
        <v>0.156946357926535</v>
      </c>
      <c r="T1117" s="14">
        <v>0.29270211925232398</v>
      </c>
      <c r="U1117" s="14">
        <v>0.23261477596640601</v>
      </c>
      <c r="V1117" s="14">
        <v>0.29158429945431302</v>
      </c>
      <c r="W1117" s="14">
        <v>0.14630690705562599</v>
      </c>
      <c r="X1117" s="14">
        <v>0.16965166117119701</v>
      </c>
      <c r="Y1117" s="14">
        <v>0.28793306788568201</v>
      </c>
      <c r="Z1117" s="14">
        <v>0.15957633862797099</v>
      </c>
      <c r="AA1117" s="14">
        <v>0.20099656911059099</v>
      </c>
      <c r="AB1117" s="14">
        <v>0.34554916129862001</v>
      </c>
      <c r="AC1117" s="14">
        <v>0.198701151824901</v>
      </c>
      <c r="AD1117" s="14">
        <v>0.18946259339581401</v>
      </c>
      <c r="AE1117" s="14"/>
      <c r="AF1117" s="14">
        <v>0.23647422955599801</v>
      </c>
      <c r="AG1117" s="14">
        <v>0.22209381889412799</v>
      </c>
      <c r="AH1117" s="14">
        <v>0.21393052936037499</v>
      </c>
      <c r="AI1117" s="14">
        <v>0.180549384330637</v>
      </c>
      <c r="AJ1117" s="14">
        <v>0.24028921794227701</v>
      </c>
      <c r="AK1117" s="14"/>
      <c r="AL1117" s="14">
        <v>0.248517914424914</v>
      </c>
      <c r="AM1117" s="14">
        <v>0.126029458919104</v>
      </c>
      <c r="AN1117" s="14">
        <v>0.181402620418359</v>
      </c>
      <c r="AO1117" s="14"/>
      <c r="AP1117" s="14">
        <v>0.20967084454048501</v>
      </c>
      <c r="AQ1117" s="14">
        <v>0.23797185166419399</v>
      </c>
      <c r="AR1117" s="14"/>
      <c r="AS1117" s="14">
        <v>0.21796766773689399</v>
      </c>
      <c r="AT1117" s="14">
        <v>0.237245844509512</v>
      </c>
      <c r="AU1117" s="14"/>
      <c r="AV1117" s="14">
        <v>0.20844507329888201</v>
      </c>
      <c r="AW1117" s="14">
        <v>0.234245248493757</v>
      </c>
      <c r="AX1117" s="14"/>
      <c r="AY1117" s="14">
        <v>0.24325915154521399</v>
      </c>
      <c r="AZ1117" s="14">
        <v>0.137758983726784</v>
      </c>
      <c r="BA1117" s="14"/>
      <c r="BB1117" s="14">
        <v>0.22587570797826401</v>
      </c>
      <c r="BC1117" s="14">
        <v>0.221195607332485</v>
      </c>
    </row>
    <row r="1118" spans="2:55" x14ac:dyDescent="0.35">
      <c r="B1118" t="s">
        <v>449</v>
      </c>
      <c r="C1118" s="14">
        <v>0.31343237118218897</v>
      </c>
      <c r="D1118" s="14">
        <v>0.29291099768042</v>
      </c>
      <c r="E1118" s="14">
        <v>0.33569673971055902</v>
      </c>
      <c r="F1118" s="14"/>
      <c r="G1118" s="14">
        <v>0.20450343654714601</v>
      </c>
      <c r="H1118" s="14">
        <v>0.27629792491155197</v>
      </c>
      <c r="I1118" s="14">
        <v>0.24334284125703101</v>
      </c>
      <c r="J1118" s="14">
        <v>0.36586487415293101</v>
      </c>
      <c r="K1118" s="14">
        <v>0.37776196219164598</v>
      </c>
      <c r="L1118" s="14">
        <v>0.46442879809181098</v>
      </c>
      <c r="M1118" s="14"/>
      <c r="N1118" s="14">
        <v>0.26776749166957597</v>
      </c>
      <c r="O1118" s="14">
        <v>0.33998215821829297</v>
      </c>
      <c r="P1118" s="14">
        <v>0.33347667222501398</v>
      </c>
      <c r="Q1118" s="14">
        <v>0.31982670542083103</v>
      </c>
      <c r="R1118" s="14"/>
      <c r="S1118" s="14">
        <v>0.25969908876192699</v>
      </c>
      <c r="T1118" s="14">
        <v>0.29754036987605198</v>
      </c>
      <c r="U1118" s="14">
        <v>0.28797467440211399</v>
      </c>
      <c r="V1118" s="14">
        <v>0.19722418720714199</v>
      </c>
      <c r="W1118" s="14">
        <v>0.39139159979652799</v>
      </c>
      <c r="X1118" s="14">
        <v>0.328034962213127</v>
      </c>
      <c r="Y1118" s="14">
        <v>0.40607609508984999</v>
      </c>
      <c r="Z1118" s="14">
        <v>0.455657927287272</v>
      </c>
      <c r="AA1118" s="14">
        <v>0.36884256714469499</v>
      </c>
      <c r="AB1118" s="14">
        <v>0.24112848752059499</v>
      </c>
      <c r="AC1118" s="14">
        <v>0.28818489441860401</v>
      </c>
      <c r="AD1118" s="14">
        <v>0.37077235832497601</v>
      </c>
      <c r="AE1118" s="14"/>
      <c r="AF1118" s="14">
        <v>0.32835061807419902</v>
      </c>
      <c r="AG1118" s="14">
        <v>0.27104533479246201</v>
      </c>
      <c r="AH1118" s="14">
        <v>0.40902756317125799</v>
      </c>
      <c r="AI1118" s="14">
        <v>0.318457002938897</v>
      </c>
      <c r="AJ1118" s="14">
        <v>0.21536670691748599</v>
      </c>
      <c r="AK1118" s="14"/>
      <c r="AL1118" s="14">
        <v>0.32825901782033801</v>
      </c>
      <c r="AM1118" s="14">
        <v>0.169954123194138</v>
      </c>
      <c r="AN1118" s="14">
        <v>0.67746382005863703</v>
      </c>
      <c r="AO1118" s="14"/>
      <c r="AP1118" s="14">
        <v>0.31304515916249098</v>
      </c>
      <c r="AQ1118" s="14">
        <v>0.31450158490233299</v>
      </c>
      <c r="AR1118" s="14"/>
      <c r="AS1118" s="14">
        <v>0.320571495198545</v>
      </c>
      <c r="AT1118" s="14">
        <v>0.31581830541440697</v>
      </c>
      <c r="AU1118" s="14"/>
      <c r="AV1118" s="14">
        <v>0.184009733716992</v>
      </c>
      <c r="AW1118" s="14">
        <v>0.37443507140431198</v>
      </c>
      <c r="AX1118" s="14"/>
      <c r="AY1118" s="14">
        <v>0.312812866549951</v>
      </c>
      <c r="AZ1118" s="14">
        <v>0.26504152936577202</v>
      </c>
      <c r="BA1118" s="14"/>
      <c r="BB1118" s="14">
        <v>0.31069054311378402</v>
      </c>
      <c r="BC1118" s="14">
        <v>0.343060162367823</v>
      </c>
    </row>
    <row r="1119" spans="2:55" x14ac:dyDescent="0.35">
      <c r="C1119" s="14"/>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c r="AC1119" s="14"/>
      <c r="AD1119" s="14"/>
      <c r="AE1119" s="14"/>
      <c r="AF1119" s="14"/>
      <c r="AG1119" s="14"/>
      <c r="AH1119" s="14"/>
      <c r="AI1119" s="14"/>
      <c r="AJ1119" s="14"/>
      <c r="AK1119" s="14"/>
      <c r="AL1119" s="14"/>
      <c r="AM1119" s="14"/>
      <c r="AN1119" s="14"/>
      <c r="AO1119" s="14"/>
      <c r="AP1119" s="14"/>
      <c r="AQ1119" s="14"/>
      <c r="AR1119" s="14"/>
      <c r="AS1119" s="14"/>
      <c r="AT1119" s="14"/>
      <c r="AU1119" s="14"/>
      <c r="AV1119" s="14"/>
      <c r="AW1119" s="14"/>
      <c r="AX1119" s="14"/>
      <c r="AY1119" s="14"/>
      <c r="AZ1119" s="14"/>
      <c r="BA1119" s="14"/>
      <c r="BB1119" s="14"/>
      <c r="BC1119" s="14"/>
    </row>
    <row r="1120" spans="2:55" x14ac:dyDescent="0.35">
      <c r="B1120" s="6" t="s">
        <v>458</v>
      </c>
      <c r="C1120" s="14"/>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c r="AC1120" s="14"/>
      <c r="AD1120" s="14"/>
      <c r="AE1120" s="14"/>
      <c r="AF1120" s="14"/>
      <c r="AG1120" s="14"/>
      <c r="AH1120" s="14"/>
      <c r="AI1120" s="14"/>
      <c r="AJ1120" s="14"/>
      <c r="AK1120" s="14"/>
      <c r="AL1120" s="14"/>
      <c r="AM1120" s="14"/>
      <c r="AN1120" s="14"/>
      <c r="AO1120" s="14"/>
      <c r="AP1120" s="14"/>
      <c r="AQ1120" s="14"/>
      <c r="AR1120" s="14"/>
      <c r="AS1120" s="14"/>
      <c r="AT1120" s="14"/>
      <c r="AU1120" s="14"/>
      <c r="AV1120" s="14"/>
      <c r="AW1120" s="14"/>
      <c r="AX1120" s="14"/>
      <c r="AY1120" s="14"/>
      <c r="AZ1120" s="14"/>
      <c r="BA1120" s="14"/>
      <c r="BB1120" s="14"/>
      <c r="BC1120" s="14"/>
    </row>
    <row r="1121" spans="2:55" x14ac:dyDescent="0.35">
      <c r="B1121" s="21" t="s">
        <v>384</v>
      </c>
      <c r="C1121" s="14"/>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c r="AC1121" s="14"/>
      <c r="AD1121" s="14"/>
      <c r="AE1121" s="14"/>
      <c r="AF1121" s="14"/>
      <c r="AG1121" s="14"/>
      <c r="AH1121" s="14"/>
      <c r="AI1121" s="14"/>
      <c r="AJ1121" s="14"/>
      <c r="AK1121" s="14"/>
      <c r="AL1121" s="14"/>
      <c r="AM1121" s="14"/>
      <c r="AN1121" s="14"/>
      <c r="AO1121" s="14"/>
      <c r="AP1121" s="14"/>
      <c r="AQ1121" s="14"/>
      <c r="AR1121" s="14"/>
      <c r="AS1121" s="14"/>
      <c r="AT1121" s="14"/>
      <c r="AU1121" s="14"/>
      <c r="AV1121" s="14"/>
      <c r="AW1121" s="14"/>
      <c r="AX1121" s="14"/>
      <c r="AY1121" s="14"/>
      <c r="AZ1121" s="14"/>
      <c r="BA1121" s="14"/>
      <c r="BB1121" s="14"/>
      <c r="BC1121" s="14"/>
    </row>
    <row r="1122" spans="2:55" x14ac:dyDescent="0.35">
      <c r="B1122" t="s">
        <v>71</v>
      </c>
      <c r="C1122" s="14">
        <v>2.2805438596298501E-2</v>
      </c>
      <c r="D1122" s="14">
        <v>1.9235595066302201E-2</v>
      </c>
      <c r="E1122" s="14">
        <v>2.6389521895895201E-2</v>
      </c>
      <c r="F1122" s="14"/>
      <c r="G1122" s="14">
        <v>3.9797641723226099E-2</v>
      </c>
      <c r="H1122" s="14">
        <v>3.2482628069382499E-2</v>
      </c>
      <c r="I1122" s="14">
        <v>3.1752980024035898E-2</v>
      </c>
      <c r="J1122" s="14">
        <v>0</v>
      </c>
      <c r="K1122" s="14">
        <v>0</v>
      </c>
      <c r="L1122" s="14">
        <v>1.1419830254691E-2</v>
      </c>
      <c r="M1122" s="14"/>
      <c r="N1122" s="14">
        <v>1.9567511953409999E-2</v>
      </c>
      <c r="O1122" s="14">
        <v>2.24430804017027E-2</v>
      </c>
      <c r="P1122" s="14">
        <v>4.13357016165272E-2</v>
      </c>
      <c r="Q1122" s="14">
        <v>1.22426822700383E-2</v>
      </c>
      <c r="R1122" s="14"/>
      <c r="S1122" s="14">
        <v>3.35642863466767E-2</v>
      </c>
      <c r="T1122" s="14">
        <v>0</v>
      </c>
      <c r="U1122" s="14">
        <v>0</v>
      </c>
      <c r="V1122" s="14">
        <v>0</v>
      </c>
      <c r="W1122" s="14">
        <v>6.0337384577581803E-2</v>
      </c>
      <c r="X1122" s="14">
        <v>1.33353809479446E-2</v>
      </c>
      <c r="Y1122" s="14">
        <v>3.6030161350540303E-2</v>
      </c>
      <c r="Z1122" s="14">
        <v>3.58163176591106E-2</v>
      </c>
      <c r="AA1122" s="14">
        <v>3.08397432329377E-2</v>
      </c>
      <c r="AB1122" s="14">
        <v>2.54707014423383E-2</v>
      </c>
      <c r="AC1122" s="14">
        <v>0</v>
      </c>
      <c r="AD1122" s="14">
        <v>0</v>
      </c>
      <c r="AE1122" s="14"/>
      <c r="AF1122" s="14">
        <v>3.2240994242376801E-2</v>
      </c>
      <c r="AG1122" s="14">
        <v>2.0078900226351701E-2</v>
      </c>
      <c r="AH1122" s="14">
        <v>0</v>
      </c>
      <c r="AI1122" s="14">
        <v>1.9389626732513699E-2</v>
      </c>
      <c r="AJ1122" s="14">
        <v>3.47164539484415E-2</v>
      </c>
      <c r="AK1122" s="14"/>
      <c r="AL1122" s="14">
        <v>8.2029003648096104E-3</v>
      </c>
      <c r="AM1122" s="14">
        <v>8.40966260318355E-2</v>
      </c>
      <c r="AN1122" s="14">
        <v>3.6382775434727101E-2</v>
      </c>
      <c r="AO1122" s="14"/>
      <c r="AP1122" s="14">
        <v>2.4264607363335799E-2</v>
      </c>
      <c r="AQ1122" s="14">
        <v>1.66919157269909E-2</v>
      </c>
      <c r="AR1122" s="14"/>
      <c r="AS1122" s="14">
        <v>2.41839761769812E-2</v>
      </c>
      <c r="AT1122" s="14">
        <v>2.2277913687826601E-2</v>
      </c>
      <c r="AU1122" s="14"/>
      <c r="AV1122" s="14">
        <v>4.1754725211222497E-2</v>
      </c>
      <c r="AW1122" s="14">
        <v>1.1055512726567299E-2</v>
      </c>
      <c r="AX1122" s="14"/>
      <c r="AY1122" s="14">
        <v>2.6849637456604999E-2</v>
      </c>
      <c r="AZ1122" s="14">
        <v>0</v>
      </c>
      <c r="BA1122" s="14"/>
      <c r="BB1122" s="14">
        <v>2.6897603969724598E-2</v>
      </c>
      <c r="BC1122" s="14">
        <v>1.4667713236192001E-2</v>
      </c>
    </row>
    <row r="1123" spans="2:55" x14ac:dyDescent="0.35">
      <c r="B1123" t="s">
        <v>72</v>
      </c>
      <c r="C1123" s="14">
        <v>5.4625922553265503E-2</v>
      </c>
      <c r="D1123" s="14">
        <v>5.9270808325487902E-2</v>
      </c>
      <c r="E1123" s="14">
        <v>4.99625087691958E-2</v>
      </c>
      <c r="F1123" s="14"/>
      <c r="G1123" s="14">
        <v>6.7638526665168994E-2</v>
      </c>
      <c r="H1123" s="14">
        <v>8.3435946055618507E-2</v>
      </c>
      <c r="I1123" s="14">
        <v>7.7397895392436106E-2</v>
      </c>
      <c r="J1123" s="14">
        <v>2.4848923686089399E-2</v>
      </c>
      <c r="K1123" s="14">
        <v>2.6658905697435301E-2</v>
      </c>
      <c r="L1123" s="14">
        <v>0</v>
      </c>
      <c r="M1123" s="14"/>
      <c r="N1123" s="14">
        <v>5.8115311803681902E-2</v>
      </c>
      <c r="O1123" s="14">
        <v>4.14756398084258E-2</v>
      </c>
      <c r="P1123" s="14">
        <v>5.5074038421003398E-2</v>
      </c>
      <c r="Q1123" s="14">
        <v>6.61858982408218E-2</v>
      </c>
      <c r="R1123" s="14"/>
      <c r="S1123" s="14">
        <v>6.1186314703667199E-2</v>
      </c>
      <c r="T1123" s="14">
        <v>1.5164338625558599E-2</v>
      </c>
      <c r="U1123" s="14">
        <v>2.26441375906467E-2</v>
      </c>
      <c r="V1123" s="14">
        <v>6.01378847471968E-2</v>
      </c>
      <c r="W1123" s="14">
        <v>2.4118168033222202E-2</v>
      </c>
      <c r="X1123" s="14">
        <v>6.0931730748872197E-2</v>
      </c>
      <c r="Y1123" s="14">
        <v>5.4119761246639503E-2</v>
      </c>
      <c r="Z1123" s="14">
        <v>4.6527786936153698E-2</v>
      </c>
      <c r="AA1123" s="14">
        <v>9.9025604953224405E-2</v>
      </c>
      <c r="AB1123" s="14">
        <v>4.3229443518178701E-2</v>
      </c>
      <c r="AC1123" s="14">
        <v>0</v>
      </c>
      <c r="AD1123" s="14">
        <v>0.15579503127188801</v>
      </c>
      <c r="AE1123" s="14"/>
      <c r="AF1123" s="14">
        <v>4.9081212257517E-2</v>
      </c>
      <c r="AG1123" s="14">
        <v>7.4289945786770104E-2</v>
      </c>
      <c r="AH1123" s="14">
        <v>8.4374857752836804E-2</v>
      </c>
      <c r="AI1123" s="14">
        <v>1.2402605337507699E-2</v>
      </c>
      <c r="AJ1123" s="14">
        <v>0</v>
      </c>
      <c r="AK1123" s="14"/>
      <c r="AL1123" s="14">
        <v>2.3313023623138199E-2</v>
      </c>
      <c r="AM1123" s="14">
        <v>0.204865871654454</v>
      </c>
      <c r="AN1123" s="14">
        <v>0</v>
      </c>
      <c r="AO1123" s="14"/>
      <c r="AP1123" s="14">
        <v>6.4400097067206494E-2</v>
      </c>
      <c r="AQ1123" s="14">
        <v>4.4793918020087198E-2</v>
      </c>
      <c r="AR1123" s="14"/>
      <c r="AS1123" s="14">
        <v>4.7287373072363498E-2</v>
      </c>
      <c r="AT1123" s="14">
        <v>5.7127529908517598E-2</v>
      </c>
      <c r="AU1123" s="14"/>
      <c r="AV1123" s="14">
        <v>8.2322704546335099E-2</v>
      </c>
      <c r="AW1123" s="14">
        <v>4.1925528646369399E-2</v>
      </c>
      <c r="AX1123" s="14"/>
      <c r="AY1123" s="14">
        <v>6.07642379436499E-2</v>
      </c>
      <c r="AZ1123" s="14">
        <v>2.1395914121501498E-2</v>
      </c>
      <c r="BA1123" s="14"/>
      <c r="BB1123" s="14">
        <v>6.7048376403835597E-2</v>
      </c>
      <c r="BC1123" s="14">
        <v>1.3372351883238799E-2</v>
      </c>
    </row>
    <row r="1124" spans="2:55" x14ac:dyDescent="0.35">
      <c r="B1124" t="s">
        <v>73</v>
      </c>
      <c r="C1124" s="14">
        <v>7.4041557220667201E-2</v>
      </c>
      <c r="D1124" s="14">
        <v>9.0732776327525702E-2</v>
      </c>
      <c r="E1124" s="14">
        <v>5.7283758412924199E-2</v>
      </c>
      <c r="F1124" s="14"/>
      <c r="G1124" s="14">
        <v>0.123370388940418</v>
      </c>
      <c r="H1124" s="14">
        <v>0.12276777762784299</v>
      </c>
      <c r="I1124" s="14">
        <v>7.9325691289809694E-2</v>
      </c>
      <c r="J1124" s="14">
        <v>3.2167619064659203E-2</v>
      </c>
      <c r="K1124" s="14">
        <v>0</v>
      </c>
      <c r="L1124" s="14">
        <v>1.1094981335069899E-2</v>
      </c>
      <c r="M1124" s="14"/>
      <c r="N1124" s="14">
        <v>9.6988026829545701E-2</v>
      </c>
      <c r="O1124" s="14">
        <v>5.4329731043297601E-2</v>
      </c>
      <c r="P1124" s="14">
        <v>7.1346292353200697E-2</v>
      </c>
      <c r="Q1124" s="14">
        <v>7.1618076748972997E-2</v>
      </c>
      <c r="R1124" s="14"/>
      <c r="S1124" s="14">
        <v>0.141550017140947</v>
      </c>
      <c r="T1124" s="14">
        <v>6.03202450486547E-2</v>
      </c>
      <c r="U1124" s="14">
        <v>6.05753277683964E-2</v>
      </c>
      <c r="V1124" s="14">
        <v>0.14293009533371101</v>
      </c>
      <c r="W1124" s="14">
        <v>5.9669391167194497E-2</v>
      </c>
      <c r="X1124" s="14">
        <v>5.1863198052653901E-2</v>
      </c>
      <c r="Y1124" s="14">
        <v>5.0809825226449203E-2</v>
      </c>
      <c r="Z1124" s="14">
        <v>9.6000744910906197E-2</v>
      </c>
      <c r="AA1124" s="14">
        <v>5.1739460566103603E-2</v>
      </c>
      <c r="AB1124" s="14">
        <v>0</v>
      </c>
      <c r="AC1124" s="14">
        <v>8.0680739906239196E-2</v>
      </c>
      <c r="AD1124" s="14">
        <v>0</v>
      </c>
      <c r="AE1124" s="14"/>
      <c r="AF1124" s="14">
        <v>5.7158312875246399E-2</v>
      </c>
      <c r="AG1124" s="14">
        <v>9.6774432899647905E-2</v>
      </c>
      <c r="AH1124" s="14">
        <v>4.3783403695773201E-2</v>
      </c>
      <c r="AI1124" s="14">
        <v>0.12056229151646999</v>
      </c>
      <c r="AJ1124" s="14">
        <v>4.6877686675892503E-2</v>
      </c>
      <c r="AK1124" s="14"/>
      <c r="AL1124" s="14">
        <v>6.2976915413749501E-2</v>
      </c>
      <c r="AM1124" s="14">
        <v>0.13942585495499299</v>
      </c>
      <c r="AN1124" s="14">
        <v>0</v>
      </c>
      <c r="AO1124" s="14"/>
      <c r="AP1124" s="14">
        <v>7.6513470284556295E-2</v>
      </c>
      <c r="AQ1124" s="14">
        <v>7.3598557615004598E-2</v>
      </c>
      <c r="AR1124" s="14"/>
      <c r="AS1124" s="14">
        <v>7.78576606505995E-2</v>
      </c>
      <c r="AT1124" s="14">
        <v>6.4904960930319403E-2</v>
      </c>
      <c r="AU1124" s="14"/>
      <c r="AV1124" s="14">
        <v>9.3732522047170197E-2</v>
      </c>
      <c r="AW1124" s="14">
        <v>5.3629553845848603E-2</v>
      </c>
      <c r="AX1124" s="14"/>
      <c r="AY1124" s="14">
        <v>9.2019812597506204E-2</v>
      </c>
      <c r="AZ1124" s="14">
        <v>2.0247520401927399E-2</v>
      </c>
      <c r="BA1124" s="14"/>
      <c r="BB1124" s="14">
        <v>8.2041773462015605E-2</v>
      </c>
      <c r="BC1124" s="14">
        <v>6.21862221038108E-2</v>
      </c>
    </row>
    <row r="1125" spans="2:55" x14ac:dyDescent="0.35">
      <c r="B1125" t="s">
        <v>74</v>
      </c>
      <c r="C1125" s="14">
        <v>8.5460119939836807E-2</v>
      </c>
      <c r="D1125" s="14">
        <v>0.11277387160340201</v>
      </c>
      <c r="E1125" s="14">
        <v>5.8037416293546203E-2</v>
      </c>
      <c r="F1125" s="14"/>
      <c r="G1125" s="14">
        <v>0.187339961087676</v>
      </c>
      <c r="H1125" s="14">
        <v>0.14416398279999201</v>
      </c>
      <c r="I1125" s="14">
        <v>6.3904569559237498E-2</v>
      </c>
      <c r="J1125" s="14">
        <v>7.2652864722606101E-3</v>
      </c>
      <c r="K1125" s="14">
        <v>3.7370130229512501E-2</v>
      </c>
      <c r="L1125" s="14">
        <v>0</v>
      </c>
      <c r="M1125" s="14"/>
      <c r="N1125" s="14">
        <v>8.2168606217177406E-2</v>
      </c>
      <c r="O1125" s="14">
        <v>5.42576482122707E-2</v>
      </c>
      <c r="P1125" s="14">
        <v>0.111992992365507</v>
      </c>
      <c r="Q1125" s="14">
        <v>0.105178284846227</v>
      </c>
      <c r="R1125" s="14"/>
      <c r="S1125" s="14">
        <v>0.168112269186838</v>
      </c>
      <c r="T1125" s="14">
        <v>4.6319046404070398E-2</v>
      </c>
      <c r="U1125" s="14">
        <v>0</v>
      </c>
      <c r="V1125" s="14">
        <v>0</v>
      </c>
      <c r="W1125" s="14">
        <v>9.3389407257083307E-2</v>
      </c>
      <c r="X1125" s="14">
        <v>0.12725989004331001</v>
      </c>
      <c r="Y1125" s="14">
        <v>2.7529213812089299E-2</v>
      </c>
      <c r="Z1125" s="14">
        <v>0.127874211935979</v>
      </c>
      <c r="AA1125" s="14">
        <v>7.3589661568533304E-2</v>
      </c>
      <c r="AB1125" s="14">
        <v>0.127806029530244</v>
      </c>
      <c r="AC1125" s="14">
        <v>4.1317763641851801E-2</v>
      </c>
      <c r="AD1125" s="14">
        <v>0</v>
      </c>
      <c r="AE1125" s="14"/>
      <c r="AF1125" s="14">
        <v>8.4187256644601305E-2</v>
      </c>
      <c r="AG1125" s="14">
        <v>0.106325810512617</v>
      </c>
      <c r="AH1125" s="14">
        <v>2.29277982805744E-2</v>
      </c>
      <c r="AI1125" s="14">
        <v>6.4232947280615904E-2</v>
      </c>
      <c r="AJ1125" s="14">
        <v>0.115462283630866</v>
      </c>
      <c r="AK1125" s="14"/>
      <c r="AL1125" s="14">
        <v>7.6052687366322702E-2</v>
      </c>
      <c r="AM1125" s="14">
        <v>0.123274608941404</v>
      </c>
      <c r="AN1125" s="14">
        <v>0.101647387649984</v>
      </c>
      <c r="AO1125" s="14"/>
      <c r="AP1125" s="14">
        <v>9.9687289790074296E-2</v>
      </c>
      <c r="AQ1125" s="14">
        <v>7.6233300978969007E-2</v>
      </c>
      <c r="AR1125" s="14"/>
      <c r="AS1125" s="14">
        <v>0.12680751251535199</v>
      </c>
      <c r="AT1125" s="14">
        <v>2.0000380371106401E-2</v>
      </c>
      <c r="AU1125" s="14"/>
      <c r="AV1125" s="14">
        <v>0.17100778267962399</v>
      </c>
      <c r="AW1125" s="14">
        <v>4.2350561899561899E-2</v>
      </c>
      <c r="AX1125" s="14"/>
      <c r="AY1125" s="14">
        <v>9.3326183185484607E-2</v>
      </c>
      <c r="AZ1125" s="14">
        <v>0</v>
      </c>
      <c r="BA1125" s="14"/>
      <c r="BB1125" s="14">
        <v>9.2033202012307497E-2</v>
      </c>
      <c r="BC1125" s="14">
        <v>1.6917654058644802E-2</v>
      </c>
    </row>
    <row r="1126" spans="2:55" x14ac:dyDescent="0.35">
      <c r="B1126" t="s">
        <v>75</v>
      </c>
      <c r="C1126" s="14">
        <v>7.9301256177232798E-2</v>
      </c>
      <c r="D1126" s="14">
        <v>7.7129045551387401E-2</v>
      </c>
      <c r="E1126" s="14">
        <v>8.1482131546665906E-2</v>
      </c>
      <c r="F1126" s="14"/>
      <c r="G1126" s="14">
        <v>8.3038031200371495E-2</v>
      </c>
      <c r="H1126" s="14">
        <v>0.13529345529970799</v>
      </c>
      <c r="I1126" s="14">
        <v>6.2170867592433003E-2</v>
      </c>
      <c r="J1126" s="14">
        <v>4.5680951318230002E-2</v>
      </c>
      <c r="K1126" s="14">
        <v>9.3106945302721594E-2</v>
      </c>
      <c r="L1126" s="14">
        <v>2.25597214647578E-2</v>
      </c>
      <c r="M1126" s="14"/>
      <c r="N1126" s="14">
        <v>9.8816749922518696E-2</v>
      </c>
      <c r="O1126" s="14">
        <v>7.1974034303348894E-2</v>
      </c>
      <c r="P1126" s="14">
        <v>8.5841193021062398E-2</v>
      </c>
      <c r="Q1126" s="14">
        <v>5.92814535634257E-2</v>
      </c>
      <c r="R1126" s="14"/>
      <c r="S1126" s="14">
        <v>0.11610583000366401</v>
      </c>
      <c r="T1126" s="14">
        <v>0.102183680822709</v>
      </c>
      <c r="U1126" s="14">
        <v>8.9640450578206701E-2</v>
      </c>
      <c r="V1126" s="14">
        <v>0.14628492740112101</v>
      </c>
      <c r="W1126" s="14">
        <v>3.4913864389614899E-2</v>
      </c>
      <c r="X1126" s="14">
        <v>7.5560453035313502E-2</v>
      </c>
      <c r="Y1126" s="14">
        <v>6.6053499521222095E-2</v>
      </c>
      <c r="Z1126" s="14">
        <v>7.0424574150724201E-2</v>
      </c>
      <c r="AA1126" s="14">
        <v>6.3151743826844395E-2</v>
      </c>
      <c r="AB1126" s="14">
        <v>6.7691962343638098E-2</v>
      </c>
      <c r="AC1126" s="14">
        <v>0</v>
      </c>
      <c r="AD1126" s="14">
        <v>0</v>
      </c>
      <c r="AE1126" s="14"/>
      <c r="AF1126" s="14">
        <v>0.107106785834285</v>
      </c>
      <c r="AG1126" s="14">
        <v>7.5415988070360304E-2</v>
      </c>
      <c r="AH1126" s="14">
        <v>9.9259455390320397E-2</v>
      </c>
      <c r="AI1126" s="14">
        <v>7.10514969165639E-2</v>
      </c>
      <c r="AJ1126" s="14">
        <v>0</v>
      </c>
      <c r="AK1126" s="14"/>
      <c r="AL1126" s="14">
        <v>8.2011925088161602E-2</v>
      </c>
      <c r="AM1126" s="14">
        <v>7.3438584281812699E-2</v>
      </c>
      <c r="AN1126" s="14">
        <v>5.2229999931268999E-2</v>
      </c>
      <c r="AO1126" s="14"/>
      <c r="AP1126" s="14">
        <v>9.0381472001102497E-2</v>
      </c>
      <c r="AQ1126" s="14">
        <v>6.9640992046074907E-2</v>
      </c>
      <c r="AR1126" s="14"/>
      <c r="AS1126" s="14">
        <v>9.0038622013386499E-2</v>
      </c>
      <c r="AT1126" s="14">
        <v>6.7038128398900998E-2</v>
      </c>
      <c r="AU1126" s="14"/>
      <c r="AV1126" s="14">
        <v>0.108441147282144</v>
      </c>
      <c r="AW1126" s="14">
        <v>6.3950536817620002E-2</v>
      </c>
      <c r="AX1126" s="14"/>
      <c r="AY1126" s="14">
        <v>8.4935690003597797E-2</v>
      </c>
      <c r="AZ1126" s="14">
        <v>6.1125673268732E-2</v>
      </c>
      <c r="BA1126" s="14"/>
      <c r="BB1126" s="14">
        <v>8.8194967573855504E-2</v>
      </c>
      <c r="BC1126" s="14">
        <v>4.7179313261522901E-2</v>
      </c>
    </row>
    <row r="1127" spans="2:55" x14ac:dyDescent="0.35">
      <c r="B1127" t="s">
        <v>76</v>
      </c>
      <c r="C1127" s="14">
        <v>9.5837727446126703E-2</v>
      </c>
      <c r="D1127" s="14">
        <v>0.101277480714779</v>
      </c>
      <c r="E1127" s="14">
        <v>9.0376275514052196E-2</v>
      </c>
      <c r="F1127" s="14"/>
      <c r="G1127" s="14">
        <v>0.119366374806959</v>
      </c>
      <c r="H1127" s="14">
        <v>0.116419638320976</v>
      </c>
      <c r="I1127" s="14">
        <v>8.68825043709575E-2</v>
      </c>
      <c r="J1127" s="14">
        <v>0.107309721875541</v>
      </c>
      <c r="K1127" s="14">
        <v>0.109410337992827</v>
      </c>
      <c r="L1127" s="14">
        <v>1.2510429984761E-2</v>
      </c>
      <c r="M1127" s="14"/>
      <c r="N1127" s="14">
        <v>0.10665520395917601</v>
      </c>
      <c r="O1127" s="14">
        <v>0.12717484006871799</v>
      </c>
      <c r="P1127" s="14">
        <v>9.0112930235892494E-2</v>
      </c>
      <c r="Q1127" s="14">
        <v>5.2865237006916997E-2</v>
      </c>
      <c r="R1127" s="14"/>
      <c r="S1127" s="14">
        <v>0.106319733711567</v>
      </c>
      <c r="T1127" s="14">
        <v>6.1068801345152801E-2</v>
      </c>
      <c r="U1127" s="14">
        <v>6.1986855335710599E-2</v>
      </c>
      <c r="V1127" s="14">
        <v>9.2945754582634293E-2</v>
      </c>
      <c r="W1127" s="14">
        <v>7.5063040934087305E-2</v>
      </c>
      <c r="X1127" s="14">
        <v>0.123339717679587</v>
      </c>
      <c r="Y1127" s="14">
        <v>0.103570620001073</v>
      </c>
      <c r="Z1127" s="14">
        <v>7.21988867444983E-2</v>
      </c>
      <c r="AA1127" s="14">
        <v>0.12489591655101601</v>
      </c>
      <c r="AB1127" s="14">
        <v>6.8436448398812896E-2</v>
      </c>
      <c r="AC1127" s="14">
        <v>0</v>
      </c>
      <c r="AD1127" s="14">
        <v>0.29445847805073699</v>
      </c>
      <c r="AE1127" s="14"/>
      <c r="AF1127" s="14">
        <v>8.0988771733885606E-2</v>
      </c>
      <c r="AG1127" s="14">
        <v>9.1316140023675205E-2</v>
      </c>
      <c r="AH1127" s="14">
        <v>0.104536789947206</v>
      </c>
      <c r="AI1127" s="14">
        <v>0.144796677613312</v>
      </c>
      <c r="AJ1127" s="14">
        <v>0.19809935671485901</v>
      </c>
      <c r="AK1127" s="14"/>
      <c r="AL1127" s="14">
        <v>0.102391027026079</v>
      </c>
      <c r="AM1127" s="14">
        <v>8.8490684244067003E-2</v>
      </c>
      <c r="AN1127" s="14">
        <v>0</v>
      </c>
      <c r="AO1127" s="14"/>
      <c r="AP1127" s="14">
        <v>0.112816020735525</v>
      </c>
      <c r="AQ1127" s="14">
        <v>8.4706216011802504E-2</v>
      </c>
      <c r="AR1127" s="14"/>
      <c r="AS1127" s="14">
        <v>9.8863759997296893E-2</v>
      </c>
      <c r="AT1127" s="14">
        <v>9.0308867101711196E-2</v>
      </c>
      <c r="AU1127" s="14"/>
      <c r="AV1127" s="14">
        <v>0.146317105501754</v>
      </c>
      <c r="AW1127" s="14">
        <v>6.4877342954175493E-2</v>
      </c>
      <c r="AX1127" s="14"/>
      <c r="AY1127" s="14">
        <v>0.10000839605423401</v>
      </c>
      <c r="AZ1127" s="14">
        <v>0.108805723790953</v>
      </c>
      <c r="BA1127" s="14"/>
      <c r="BB1127" s="14">
        <v>8.6886204139784498E-2</v>
      </c>
      <c r="BC1127" s="14">
        <v>0.11944294007857301</v>
      </c>
    </row>
    <row r="1128" spans="2:55" x14ac:dyDescent="0.35">
      <c r="B1128" t="s">
        <v>77</v>
      </c>
      <c r="C1128" s="14">
        <v>3.81856213502954E-2</v>
      </c>
      <c r="D1128" s="14">
        <v>3.8814708653372998E-2</v>
      </c>
      <c r="E1128" s="14">
        <v>3.7554024677219099E-2</v>
      </c>
      <c r="F1128" s="14"/>
      <c r="G1128" s="14">
        <v>3.1467912152964898E-2</v>
      </c>
      <c r="H1128" s="14">
        <v>7.8685846056631703E-3</v>
      </c>
      <c r="I1128" s="14">
        <v>5.9317012771433301E-2</v>
      </c>
      <c r="J1128" s="14">
        <v>1.69620536079894E-2</v>
      </c>
      <c r="K1128" s="14">
        <v>7.4450537032691E-2</v>
      </c>
      <c r="L1128" s="14">
        <v>6.9328499172702299E-2</v>
      </c>
      <c r="M1128" s="14"/>
      <c r="N1128" s="14">
        <v>3.7974934712560297E-2</v>
      </c>
      <c r="O1128" s="14">
        <v>3.7846792513136801E-2</v>
      </c>
      <c r="P1128" s="14">
        <v>2.7880660156390801E-2</v>
      </c>
      <c r="Q1128" s="14">
        <v>4.8322869961502701E-2</v>
      </c>
      <c r="R1128" s="14"/>
      <c r="S1128" s="14">
        <v>3.7937858061922902E-2</v>
      </c>
      <c r="T1128" s="14">
        <v>0</v>
      </c>
      <c r="U1128" s="14">
        <v>7.2540219540673606E-2</v>
      </c>
      <c r="V1128" s="14">
        <v>0</v>
      </c>
      <c r="W1128" s="14">
        <v>6.4263612789891705E-2</v>
      </c>
      <c r="X1128" s="14">
        <v>2.4800943696307101E-2</v>
      </c>
      <c r="Y1128" s="14">
        <v>5.92869223262181E-2</v>
      </c>
      <c r="Z1128" s="14">
        <v>6.5946754914881098E-2</v>
      </c>
      <c r="AA1128" s="14">
        <v>3.4535302032127298E-2</v>
      </c>
      <c r="AB1128" s="14">
        <v>5.6653650372177303E-2</v>
      </c>
      <c r="AC1128" s="14">
        <v>7.3749354603669701E-2</v>
      </c>
      <c r="AD1128" s="14">
        <v>0</v>
      </c>
      <c r="AE1128" s="14"/>
      <c r="AF1128" s="14">
        <v>1.52166230909264E-2</v>
      </c>
      <c r="AG1128" s="14">
        <v>5.21572134574846E-2</v>
      </c>
      <c r="AH1128" s="14">
        <v>3.6733656152046198E-2</v>
      </c>
      <c r="AI1128" s="14">
        <v>3.6383541117672703E-2</v>
      </c>
      <c r="AJ1128" s="14">
        <v>3.4264274799214199E-2</v>
      </c>
      <c r="AK1128" s="14"/>
      <c r="AL1128" s="14">
        <v>3.9047951174183998E-2</v>
      </c>
      <c r="AM1128" s="14">
        <v>2.9517364950036502E-2</v>
      </c>
      <c r="AN1128" s="14">
        <v>5.9860148966167197E-2</v>
      </c>
      <c r="AO1128" s="14"/>
      <c r="AP1128" s="14">
        <v>3.4842098232915397E-2</v>
      </c>
      <c r="AQ1128" s="14">
        <v>4.1496034091477299E-2</v>
      </c>
      <c r="AR1128" s="14"/>
      <c r="AS1128" s="14">
        <v>4.8869058103051401E-2</v>
      </c>
      <c r="AT1128" s="14">
        <v>1.46244873789924E-2</v>
      </c>
      <c r="AU1128" s="14"/>
      <c r="AV1128" s="14">
        <v>3.2796264387043098E-2</v>
      </c>
      <c r="AW1128" s="14">
        <v>4.2932551064806701E-2</v>
      </c>
      <c r="AX1128" s="14"/>
      <c r="AY1128" s="14">
        <v>3.6959803240455301E-2</v>
      </c>
      <c r="AZ1128" s="14">
        <v>8.3434757593807807E-2</v>
      </c>
      <c r="BA1128" s="14"/>
      <c r="BB1128" s="14">
        <v>3.6529371613183599E-2</v>
      </c>
      <c r="BC1128" s="14">
        <v>3.2491607786930797E-2</v>
      </c>
    </row>
    <row r="1129" spans="2:55" x14ac:dyDescent="0.35">
      <c r="B1129" t="s">
        <v>78</v>
      </c>
      <c r="C1129" s="14">
        <v>0.130574510476517</v>
      </c>
      <c r="D1129" s="14">
        <v>0.12472940986758201</v>
      </c>
      <c r="E1129" s="14">
        <v>0.136442926641236</v>
      </c>
      <c r="F1129" s="14"/>
      <c r="G1129" s="14">
        <v>0.109381228748352</v>
      </c>
      <c r="H1129" s="14">
        <v>0.118826542658305</v>
      </c>
      <c r="I1129" s="14">
        <v>0.169396858968546</v>
      </c>
      <c r="J1129" s="14">
        <v>0.149700003451676</v>
      </c>
      <c r="K1129" s="14">
        <v>0.10909754132170101</v>
      </c>
      <c r="L1129" s="14">
        <v>0.110739610926975</v>
      </c>
      <c r="M1129" s="14"/>
      <c r="N1129" s="14">
        <v>0.15136914961301501</v>
      </c>
      <c r="O1129" s="14">
        <v>0.14401171904352</v>
      </c>
      <c r="P1129" s="14">
        <v>8.0575770299488494E-2</v>
      </c>
      <c r="Q1129" s="14">
        <v>0.11893942190119</v>
      </c>
      <c r="R1129" s="14"/>
      <c r="S1129" s="14">
        <v>0.126059806090357</v>
      </c>
      <c r="T1129" s="14">
        <v>0.102648951006041</v>
      </c>
      <c r="U1129" s="14">
        <v>0</v>
      </c>
      <c r="V1129" s="14">
        <v>6.7788628189066405E-2</v>
      </c>
      <c r="W1129" s="14">
        <v>0.12959778025211699</v>
      </c>
      <c r="X1129" s="14">
        <v>0.123665112533087</v>
      </c>
      <c r="Y1129" s="14">
        <v>0.16337739192967199</v>
      </c>
      <c r="Z1129" s="14">
        <v>0.27733534317810699</v>
      </c>
      <c r="AA1129" s="14">
        <v>0.105371418263651</v>
      </c>
      <c r="AB1129" s="14">
        <v>0.125353930568679</v>
      </c>
      <c r="AC1129" s="14">
        <v>0.29109826560077001</v>
      </c>
      <c r="AD1129" s="14">
        <v>0.31716735042072802</v>
      </c>
      <c r="AE1129" s="14"/>
      <c r="AF1129" s="14">
        <v>0.12710526957177101</v>
      </c>
      <c r="AG1129" s="14">
        <v>0.119314740319482</v>
      </c>
      <c r="AH1129" s="14">
        <v>0.15763086017351199</v>
      </c>
      <c r="AI1129" s="14">
        <v>7.6473369134491403E-2</v>
      </c>
      <c r="AJ1129" s="14">
        <v>0.124576768738156</v>
      </c>
      <c r="AK1129" s="14"/>
      <c r="AL1129" s="14">
        <v>0.137941094322624</v>
      </c>
      <c r="AM1129" s="14">
        <v>8.4398341592069603E-2</v>
      </c>
      <c r="AN1129" s="14">
        <v>0.19164386354363</v>
      </c>
      <c r="AO1129" s="14"/>
      <c r="AP1129" s="14">
        <v>0.11467165818311</v>
      </c>
      <c r="AQ1129" s="14">
        <v>0.14313589981883901</v>
      </c>
      <c r="AR1129" s="14"/>
      <c r="AS1129" s="14">
        <v>0.122044464882637</v>
      </c>
      <c r="AT1129" s="14">
        <v>0.13950328930752801</v>
      </c>
      <c r="AU1129" s="14"/>
      <c r="AV1129" s="14">
        <v>0.12662428222041699</v>
      </c>
      <c r="AW1129" s="14">
        <v>0.134486190102303</v>
      </c>
      <c r="AX1129" s="14"/>
      <c r="AY1129" s="14">
        <v>0.116572593946841</v>
      </c>
      <c r="AZ1129" s="14">
        <v>9.5400873330985597E-2</v>
      </c>
      <c r="BA1129" s="14"/>
      <c r="BB1129" s="14">
        <v>0.123620490942524</v>
      </c>
      <c r="BC1129" s="14">
        <v>0.19406742504274699</v>
      </c>
    </row>
    <row r="1130" spans="2:55" x14ac:dyDescent="0.35">
      <c r="B1130" t="s">
        <v>449</v>
      </c>
      <c r="C1130" s="14">
        <v>0.41916784623976</v>
      </c>
      <c r="D1130" s="14">
        <v>0.37603630389016202</v>
      </c>
      <c r="E1130" s="14">
        <v>0.46247143624926601</v>
      </c>
      <c r="F1130" s="14"/>
      <c r="G1130" s="14">
        <v>0.23859993467486401</v>
      </c>
      <c r="H1130" s="14">
        <v>0.23874144456251301</v>
      </c>
      <c r="I1130" s="14">
        <v>0.36985162003111099</v>
      </c>
      <c r="J1130" s="14">
        <v>0.61606544052355505</v>
      </c>
      <c r="K1130" s="14">
        <v>0.54990560242311204</v>
      </c>
      <c r="L1130" s="14">
        <v>0.76234692686104299</v>
      </c>
      <c r="M1130" s="14"/>
      <c r="N1130" s="14">
        <v>0.348344504988915</v>
      </c>
      <c r="O1130" s="14">
        <v>0.44648651460557898</v>
      </c>
      <c r="P1130" s="14">
        <v>0.435840421530927</v>
      </c>
      <c r="Q1130" s="14">
        <v>0.46536607546090503</v>
      </c>
      <c r="R1130" s="14"/>
      <c r="S1130" s="14">
        <v>0.20916388475436001</v>
      </c>
      <c r="T1130" s="14">
        <v>0.61229493674781299</v>
      </c>
      <c r="U1130" s="14">
        <v>0.69261300918636604</v>
      </c>
      <c r="V1130" s="14">
        <v>0.48991270974626999</v>
      </c>
      <c r="W1130" s="14">
        <v>0.45864735059920703</v>
      </c>
      <c r="X1130" s="14">
        <v>0.39924357326292398</v>
      </c>
      <c r="Y1130" s="14">
        <v>0.43922260458609702</v>
      </c>
      <c r="Z1130" s="14">
        <v>0.20787537956964</v>
      </c>
      <c r="AA1130" s="14">
        <v>0.41685114900556303</v>
      </c>
      <c r="AB1130" s="14">
        <v>0.48535783382593201</v>
      </c>
      <c r="AC1130" s="14">
        <v>0.513153876247469</v>
      </c>
      <c r="AD1130" s="14">
        <v>0.232579140256648</v>
      </c>
      <c r="AE1130" s="14"/>
      <c r="AF1130" s="14">
        <v>0.44691477374938998</v>
      </c>
      <c r="AG1130" s="14">
        <v>0.36432682870361099</v>
      </c>
      <c r="AH1130" s="14">
        <v>0.45075317860773101</v>
      </c>
      <c r="AI1130" s="14">
        <v>0.45470744435085297</v>
      </c>
      <c r="AJ1130" s="14">
        <v>0.44600317549257101</v>
      </c>
      <c r="AK1130" s="14"/>
      <c r="AL1130" s="14">
        <v>0.46806247562093201</v>
      </c>
      <c r="AM1130" s="14">
        <v>0.17249206334932801</v>
      </c>
      <c r="AN1130" s="14">
        <v>0.55823582447422204</v>
      </c>
      <c r="AO1130" s="14"/>
      <c r="AP1130" s="14">
        <v>0.38242328634217398</v>
      </c>
      <c r="AQ1130" s="14">
        <v>0.44970316569075502</v>
      </c>
      <c r="AR1130" s="14"/>
      <c r="AS1130" s="14">
        <v>0.36404757258833198</v>
      </c>
      <c r="AT1130" s="14">
        <v>0.524214442915098</v>
      </c>
      <c r="AU1130" s="14"/>
      <c r="AV1130" s="14">
        <v>0.19700346612429001</v>
      </c>
      <c r="AW1130" s="14">
        <v>0.54479222194274801</v>
      </c>
      <c r="AX1130" s="14"/>
      <c r="AY1130" s="14">
        <v>0.38856364557162498</v>
      </c>
      <c r="AZ1130" s="14">
        <v>0.60958953749209199</v>
      </c>
      <c r="BA1130" s="14"/>
      <c r="BB1130" s="14">
        <v>0.39674800988276898</v>
      </c>
      <c r="BC1130" s="14">
        <v>0.49967477254834097</v>
      </c>
    </row>
    <row r="1131" spans="2:55" x14ac:dyDescent="0.35">
      <c r="C1131" s="14"/>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c r="AC1131" s="14"/>
      <c r="AD1131" s="14"/>
      <c r="AE1131" s="14"/>
      <c r="AF1131" s="14"/>
      <c r="AG1131" s="14"/>
      <c r="AH1131" s="14"/>
      <c r="AI1131" s="14"/>
      <c r="AJ1131" s="14"/>
      <c r="AK1131" s="14"/>
      <c r="AL1131" s="14"/>
      <c r="AM1131" s="14"/>
      <c r="AN1131" s="14"/>
      <c r="AO1131" s="14"/>
      <c r="AP1131" s="14"/>
      <c r="AQ1131" s="14"/>
      <c r="AR1131" s="14"/>
      <c r="AS1131" s="14"/>
      <c r="AT1131" s="14"/>
      <c r="AU1131" s="14"/>
      <c r="AV1131" s="14"/>
      <c r="AW1131" s="14"/>
      <c r="AX1131" s="14"/>
      <c r="AY1131" s="14"/>
      <c r="AZ1131" s="14"/>
      <c r="BA1131" s="14"/>
      <c r="BB1131" s="14"/>
      <c r="BC1131" s="14"/>
    </row>
    <row r="1132" spans="2:55" x14ac:dyDescent="0.35">
      <c r="B1132" s="6" t="s">
        <v>459</v>
      </c>
      <c r="C1132" s="14"/>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c r="AD1132" s="14"/>
      <c r="AE1132" s="14"/>
      <c r="AF1132" s="14"/>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row>
    <row r="1133" spans="2:55" x14ac:dyDescent="0.35">
      <c r="B1133" s="21" t="s">
        <v>384</v>
      </c>
      <c r="C1133" s="14"/>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c r="AC1133" s="14"/>
      <c r="AD1133" s="14"/>
      <c r="AE1133" s="14"/>
      <c r="AF1133" s="14"/>
      <c r="AG1133" s="14"/>
      <c r="AH1133" s="14"/>
      <c r="AI1133" s="14"/>
      <c r="AJ1133" s="14"/>
      <c r="AK1133" s="14"/>
      <c r="AL1133" s="14"/>
      <c r="AM1133" s="14"/>
      <c r="AN1133" s="14"/>
      <c r="AO1133" s="14"/>
      <c r="AP1133" s="14"/>
      <c r="AQ1133" s="14"/>
      <c r="AR1133" s="14"/>
      <c r="AS1133" s="14"/>
      <c r="AT1133" s="14"/>
      <c r="AU1133" s="14"/>
      <c r="AV1133" s="14"/>
      <c r="AW1133" s="14"/>
      <c r="AX1133" s="14"/>
      <c r="AY1133" s="14"/>
      <c r="AZ1133" s="14"/>
      <c r="BA1133" s="14"/>
      <c r="BB1133" s="14"/>
      <c r="BC1133" s="14"/>
    </row>
    <row r="1134" spans="2:55" x14ac:dyDescent="0.35">
      <c r="B1134" t="s">
        <v>71</v>
      </c>
      <c r="C1134" s="14">
        <v>1.35107895228314E-2</v>
      </c>
      <c r="D1134" s="14">
        <v>1.1481071216660799E-2</v>
      </c>
      <c r="E1134" s="14">
        <v>1.56745168289627E-2</v>
      </c>
      <c r="F1134" s="14"/>
      <c r="G1134" s="14">
        <v>3.4644530858852302E-2</v>
      </c>
      <c r="H1134" s="14">
        <v>4.0193357783222397E-3</v>
      </c>
      <c r="I1134" s="14">
        <v>1.82449746569186E-2</v>
      </c>
      <c r="J1134" s="14">
        <v>0</v>
      </c>
      <c r="K1134" s="14">
        <v>1.08691650358003E-2</v>
      </c>
      <c r="L1134" s="14">
        <v>1.62054606002301E-2</v>
      </c>
      <c r="M1134" s="14"/>
      <c r="N1134" s="14">
        <v>1.5653801094556101E-2</v>
      </c>
      <c r="O1134" s="14">
        <v>4.2547405720584604E-3</v>
      </c>
      <c r="P1134" s="14">
        <v>2.1893229408629099E-2</v>
      </c>
      <c r="Q1134" s="14">
        <v>1.3935112387285901E-2</v>
      </c>
      <c r="R1134" s="14"/>
      <c r="S1134" s="14">
        <v>1.8021480261018501E-2</v>
      </c>
      <c r="T1134" s="14">
        <v>7.1514667022014901E-3</v>
      </c>
      <c r="U1134" s="14">
        <v>0</v>
      </c>
      <c r="V1134" s="14">
        <v>2.5233130496473102E-2</v>
      </c>
      <c r="W1134" s="14">
        <v>1.55977870496572E-2</v>
      </c>
      <c r="X1134" s="14">
        <v>8.7805499892540106E-3</v>
      </c>
      <c r="Y1134" s="14">
        <v>2.5150407518827599E-2</v>
      </c>
      <c r="Z1134" s="14">
        <v>0</v>
      </c>
      <c r="AA1134" s="14">
        <v>7.9031491367385805E-3</v>
      </c>
      <c r="AB1134" s="14">
        <v>0</v>
      </c>
      <c r="AC1134" s="14">
        <v>5.1549205170334497E-2</v>
      </c>
      <c r="AD1134" s="14">
        <v>0</v>
      </c>
      <c r="AE1134" s="14"/>
      <c r="AF1134" s="14">
        <v>4.0285646711418904E-3</v>
      </c>
      <c r="AG1134" s="14">
        <v>1.49155461341438E-2</v>
      </c>
      <c r="AH1134" s="14">
        <v>0</v>
      </c>
      <c r="AI1134" s="14">
        <v>2.2945776201473599E-2</v>
      </c>
      <c r="AJ1134" s="14">
        <v>1.9719436898586198E-2</v>
      </c>
      <c r="AK1134" s="14"/>
      <c r="AL1134" s="14">
        <v>6.6353653140909701E-3</v>
      </c>
      <c r="AM1134" s="14">
        <v>5.73092487928882E-2</v>
      </c>
      <c r="AN1134" s="14">
        <v>0</v>
      </c>
      <c r="AO1134" s="14"/>
      <c r="AP1134" s="14">
        <v>2.3020086460779701E-2</v>
      </c>
      <c r="AQ1134" s="14">
        <v>7.0520786174436897E-3</v>
      </c>
      <c r="AR1134" s="14"/>
      <c r="AS1134" s="14">
        <v>1.28420148041658E-2</v>
      </c>
      <c r="AT1134" s="14">
        <v>1.5247692688282299E-2</v>
      </c>
      <c r="AU1134" s="14"/>
      <c r="AV1134" s="14">
        <v>1.3172531970877401E-2</v>
      </c>
      <c r="AW1134" s="14">
        <v>1.27620680059262E-2</v>
      </c>
      <c r="AX1134" s="14"/>
      <c r="AY1134" s="14">
        <v>1.8446363875225701E-2</v>
      </c>
      <c r="AZ1134" s="14">
        <v>0</v>
      </c>
      <c r="BA1134" s="14"/>
      <c r="BB1134" s="14">
        <v>1.9077233212841899E-2</v>
      </c>
      <c r="BC1134" s="14">
        <v>0</v>
      </c>
    </row>
    <row r="1135" spans="2:55" x14ac:dyDescent="0.35">
      <c r="B1135" t="s">
        <v>72</v>
      </c>
      <c r="C1135" s="14">
        <v>4.3055857663772797E-2</v>
      </c>
      <c r="D1135" s="14">
        <v>4.7701076817852801E-2</v>
      </c>
      <c r="E1135" s="14">
        <v>3.8267580813557703E-2</v>
      </c>
      <c r="F1135" s="14"/>
      <c r="G1135" s="14">
        <v>3.2829545151175199E-2</v>
      </c>
      <c r="H1135" s="14">
        <v>9.63826142185948E-2</v>
      </c>
      <c r="I1135" s="14">
        <v>7.6342584424195697E-2</v>
      </c>
      <c r="J1135" s="14">
        <v>1.8470302717787799E-2</v>
      </c>
      <c r="K1135" s="14">
        <v>1.66067491898375E-2</v>
      </c>
      <c r="L1135" s="14">
        <v>0</v>
      </c>
      <c r="M1135" s="14"/>
      <c r="N1135" s="14">
        <v>5.0356589503505397E-2</v>
      </c>
      <c r="O1135" s="14">
        <v>4.6776277055756599E-2</v>
      </c>
      <c r="P1135" s="14">
        <v>4.4291234838245798E-2</v>
      </c>
      <c r="Q1135" s="14">
        <v>3.0646155313936298E-2</v>
      </c>
      <c r="R1135" s="14"/>
      <c r="S1135" s="14">
        <v>7.9475249198239006E-2</v>
      </c>
      <c r="T1135" s="14">
        <v>0</v>
      </c>
      <c r="U1135" s="14">
        <v>7.4996782261257194E-2</v>
      </c>
      <c r="V1135" s="14">
        <v>1.31244583948728E-2</v>
      </c>
      <c r="W1135" s="14">
        <v>2.7767931181806298E-2</v>
      </c>
      <c r="X1135" s="14">
        <v>6.53172538472271E-2</v>
      </c>
      <c r="Y1135" s="14">
        <v>1.2706858839856399E-2</v>
      </c>
      <c r="Z1135" s="14">
        <v>9.0838081549296804E-2</v>
      </c>
      <c r="AA1135" s="14">
        <v>7.0167613040038795E-2</v>
      </c>
      <c r="AB1135" s="14">
        <v>1.59986022599788E-2</v>
      </c>
      <c r="AC1135" s="14">
        <v>2.3140206295990801E-2</v>
      </c>
      <c r="AD1135" s="14">
        <v>0</v>
      </c>
      <c r="AE1135" s="14"/>
      <c r="AF1135" s="14">
        <v>3.7178895058352798E-2</v>
      </c>
      <c r="AG1135" s="14">
        <v>7.3813195644415505E-2</v>
      </c>
      <c r="AH1135" s="14">
        <v>2.71738107986546E-2</v>
      </c>
      <c r="AI1135" s="14">
        <v>8.3900068132529895E-3</v>
      </c>
      <c r="AJ1135" s="14">
        <v>2.1857520080669299E-2</v>
      </c>
      <c r="AK1135" s="14"/>
      <c r="AL1135" s="14">
        <v>2.0793143218156701E-2</v>
      </c>
      <c r="AM1135" s="14">
        <v>0.17854065091833801</v>
      </c>
      <c r="AN1135" s="14">
        <v>2.0265591008751398E-2</v>
      </c>
      <c r="AO1135" s="14"/>
      <c r="AP1135" s="14">
        <v>3.7600814003044797E-2</v>
      </c>
      <c r="AQ1135" s="14">
        <v>4.2223347905167401E-2</v>
      </c>
      <c r="AR1135" s="14"/>
      <c r="AS1135" s="14">
        <v>5.5309932300115799E-2</v>
      </c>
      <c r="AT1135" s="14">
        <v>2.36893482905489E-2</v>
      </c>
      <c r="AU1135" s="14"/>
      <c r="AV1135" s="14">
        <v>7.6698308568052501E-2</v>
      </c>
      <c r="AW1135" s="14">
        <v>2.83253310969309E-2</v>
      </c>
      <c r="AX1135" s="14"/>
      <c r="AY1135" s="14">
        <v>5.27495010848784E-2</v>
      </c>
      <c r="AZ1135" s="14">
        <v>1.08971486530056E-2</v>
      </c>
      <c r="BA1135" s="14"/>
      <c r="BB1135" s="14">
        <v>4.7134985365231301E-2</v>
      </c>
      <c r="BC1135" s="14">
        <v>1.6678888596803099E-2</v>
      </c>
    </row>
    <row r="1136" spans="2:55" x14ac:dyDescent="0.35">
      <c r="B1136" t="s">
        <v>73</v>
      </c>
      <c r="C1136" s="14">
        <v>4.0156803344196801E-2</v>
      </c>
      <c r="D1136" s="14">
        <v>5.19528513949764E-2</v>
      </c>
      <c r="E1136" s="14">
        <v>2.7844451900467599E-2</v>
      </c>
      <c r="F1136" s="14"/>
      <c r="G1136" s="14">
        <v>8.2275562928920506E-2</v>
      </c>
      <c r="H1136" s="14">
        <v>6.89501626201489E-2</v>
      </c>
      <c r="I1136" s="14">
        <v>6.2228104808708801E-2</v>
      </c>
      <c r="J1136" s="14">
        <v>1.1329404851166101E-2</v>
      </c>
      <c r="K1136" s="14">
        <v>7.5489301222104099E-3</v>
      </c>
      <c r="L1136" s="14">
        <v>0</v>
      </c>
      <c r="M1136" s="14"/>
      <c r="N1136" s="14">
        <v>4.2650377505517201E-2</v>
      </c>
      <c r="O1136" s="14">
        <v>3.6439903565755202E-2</v>
      </c>
      <c r="P1136" s="14">
        <v>4.44174374427403E-2</v>
      </c>
      <c r="Q1136" s="14">
        <v>3.8222912991998897E-2</v>
      </c>
      <c r="R1136" s="14"/>
      <c r="S1136" s="14">
        <v>4.1902616969918698E-2</v>
      </c>
      <c r="T1136" s="14">
        <v>2.73947271823127E-2</v>
      </c>
      <c r="U1136" s="14">
        <v>2.9785568748602401E-2</v>
      </c>
      <c r="V1136" s="14">
        <v>5.6011083015288697E-2</v>
      </c>
      <c r="W1136" s="14">
        <v>5.44152700997226E-2</v>
      </c>
      <c r="X1136" s="14">
        <v>5.16930095524296E-2</v>
      </c>
      <c r="Y1136" s="14">
        <v>3.1312676499330797E-2</v>
      </c>
      <c r="Z1136" s="14">
        <v>2.2941207178918E-2</v>
      </c>
      <c r="AA1136" s="14">
        <v>7.0639205688093204E-2</v>
      </c>
      <c r="AB1136" s="14">
        <v>1.06097847643618E-2</v>
      </c>
      <c r="AC1136" s="14">
        <v>2.3018025876120202E-2</v>
      </c>
      <c r="AD1136" s="14">
        <v>0</v>
      </c>
      <c r="AE1136" s="14"/>
      <c r="AF1136" s="14">
        <v>3.7275000617534797E-2</v>
      </c>
      <c r="AG1136" s="14">
        <v>3.6302628912124497E-2</v>
      </c>
      <c r="AH1136" s="14">
        <v>2.56248915308054E-2</v>
      </c>
      <c r="AI1136" s="14">
        <v>8.7576355050962507E-2</v>
      </c>
      <c r="AJ1136" s="14">
        <v>8.9558325012083398E-2</v>
      </c>
      <c r="AK1136" s="14"/>
      <c r="AL1136" s="14">
        <v>2.5092547098312601E-2</v>
      </c>
      <c r="AM1136" s="14">
        <v>0.13931088630215299</v>
      </c>
      <c r="AN1136" s="14">
        <v>0</v>
      </c>
      <c r="AO1136" s="14"/>
      <c r="AP1136" s="14">
        <v>5.4892185040786003E-2</v>
      </c>
      <c r="AQ1136" s="14">
        <v>3.07432856056889E-2</v>
      </c>
      <c r="AR1136" s="14"/>
      <c r="AS1136" s="14">
        <v>3.9106659581237199E-2</v>
      </c>
      <c r="AT1136" s="14">
        <v>3.5655058047808101E-2</v>
      </c>
      <c r="AU1136" s="14"/>
      <c r="AV1136" s="14">
        <v>5.84996726203127E-2</v>
      </c>
      <c r="AW1136" s="14">
        <v>3.17914835409559E-2</v>
      </c>
      <c r="AX1136" s="14"/>
      <c r="AY1136" s="14">
        <v>4.2893686478429699E-2</v>
      </c>
      <c r="AZ1136" s="14">
        <v>3.1773137965736602E-2</v>
      </c>
      <c r="BA1136" s="14"/>
      <c r="BB1136" s="14">
        <v>3.44597639776009E-2</v>
      </c>
      <c r="BC1136" s="14">
        <v>4.3640982015494899E-2</v>
      </c>
    </row>
    <row r="1137" spans="2:55" x14ac:dyDescent="0.35">
      <c r="B1137" t="s">
        <v>74</v>
      </c>
      <c r="C1137" s="14">
        <v>7.79774848203625E-2</v>
      </c>
      <c r="D1137" s="14">
        <v>8.2129436546363899E-2</v>
      </c>
      <c r="E1137" s="14">
        <v>7.3785025991628006E-2</v>
      </c>
      <c r="F1137" s="14"/>
      <c r="G1137" s="14">
        <v>0.149416856249382</v>
      </c>
      <c r="H1137" s="14">
        <v>0.15397193011173499</v>
      </c>
      <c r="I1137" s="14">
        <v>5.7167952250120599E-2</v>
      </c>
      <c r="J1137" s="14">
        <v>2.9143633035379899E-2</v>
      </c>
      <c r="K1137" s="14">
        <v>3.76635223970163E-2</v>
      </c>
      <c r="L1137" s="14">
        <v>2.3245803735378601E-2</v>
      </c>
      <c r="M1137" s="14"/>
      <c r="N1137" s="14">
        <v>7.4798527410372295E-2</v>
      </c>
      <c r="O1137" s="14">
        <v>7.9146230716430496E-2</v>
      </c>
      <c r="P1137" s="14">
        <v>0.12618743417206599</v>
      </c>
      <c r="Q1137" s="14">
        <v>4.2239878261138501E-2</v>
      </c>
      <c r="R1137" s="14"/>
      <c r="S1137" s="14">
        <v>0.12311157201337</v>
      </c>
      <c r="T1137" s="14">
        <v>6.1281355397426102E-2</v>
      </c>
      <c r="U1137" s="14">
        <v>2.9472725516240101E-2</v>
      </c>
      <c r="V1137" s="14">
        <v>7.1470821850361202E-2</v>
      </c>
      <c r="W1137" s="14">
        <v>8.6056186508229701E-2</v>
      </c>
      <c r="X1137" s="14">
        <v>5.3205479233113397E-2</v>
      </c>
      <c r="Y1137" s="14">
        <v>7.0829073195725498E-2</v>
      </c>
      <c r="Z1137" s="14">
        <v>7.1196051816262901E-2</v>
      </c>
      <c r="AA1137" s="14">
        <v>7.2275559511191204E-2</v>
      </c>
      <c r="AB1137" s="14">
        <v>8.0698861481772494E-2</v>
      </c>
      <c r="AC1137" s="14">
        <v>5.1931607275990499E-2</v>
      </c>
      <c r="AD1137" s="14">
        <v>0.21957211298222301</v>
      </c>
      <c r="AE1137" s="14"/>
      <c r="AF1137" s="14">
        <v>6.9943599951600599E-2</v>
      </c>
      <c r="AG1137" s="14">
        <v>8.76839955236772E-2</v>
      </c>
      <c r="AH1137" s="14">
        <v>5.4778146241976501E-2</v>
      </c>
      <c r="AI1137" s="14">
        <v>0.10243994857069499</v>
      </c>
      <c r="AJ1137" s="14">
        <v>7.1543572384434803E-2</v>
      </c>
      <c r="AK1137" s="14"/>
      <c r="AL1137" s="14">
        <v>7.4068135046369901E-2</v>
      </c>
      <c r="AM1137" s="14">
        <v>0.124130237363794</v>
      </c>
      <c r="AN1137" s="14">
        <v>0</v>
      </c>
      <c r="AO1137" s="14"/>
      <c r="AP1137" s="14">
        <v>7.6133754693968297E-2</v>
      </c>
      <c r="AQ1137" s="14">
        <v>7.9829370624833196E-2</v>
      </c>
      <c r="AR1137" s="14"/>
      <c r="AS1137" s="14">
        <v>7.2883271945448705E-2</v>
      </c>
      <c r="AT1137" s="14">
        <v>7.89222912748688E-2</v>
      </c>
      <c r="AU1137" s="14"/>
      <c r="AV1137" s="14">
        <v>0.120185247760304</v>
      </c>
      <c r="AW1137" s="14">
        <v>5.9875134054103697E-2</v>
      </c>
      <c r="AX1137" s="14"/>
      <c r="AY1137" s="14">
        <v>7.9200981363994505E-2</v>
      </c>
      <c r="AZ1137" s="14">
        <v>0.108049054209016</v>
      </c>
      <c r="BA1137" s="14"/>
      <c r="BB1137" s="14">
        <v>7.8935567694408196E-2</v>
      </c>
      <c r="BC1137" s="14">
        <v>7.4010182826805396E-2</v>
      </c>
    </row>
    <row r="1138" spans="2:55" x14ac:dyDescent="0.35">
      <c r="B1138" t="s">
        <v>75</v>
      </c>
      <c r="C1138" s="14">
        <v>8.3654151441709096E-2</v>
      </c>
      <c r="D1138" s="14">
        <v>9.2306362229749195E-2</v>
      </c>
      <c r="E1138" s="14">
        <v>7.4743129824770896E-2</v>
      </c>
      <c r="F1138" s="14"/>
      <c r="G1138" s="14">
        <v>0.12881705556110701</v>
      </c>
      <c r="H1138" s="14">
        <v>0.15521249708794099</v>
      </c>
      <c r="I1138" s="14">
        <v>5.8055680147360199E-2</v>
      </c>
      <c r="J1138" s="14">
        <v>6.5946003330125194E-2</v>
      </c>
      <c r="K1138" s="14">
        <v>4.9838769724708597E-2</v>
      </c>
      <c r="L1138" s="14">
        <v>2.80124169730105E-2</v>
      </c>
      <c r="M1138" s="14"/>
      <c r="N1138" s="14">
        <v>9.4635245768258699E-2</v>
      </c>
      <c r="O1138" s="14">
        <v>7.9031873482249604E-2</v>
      </c>
      <c r="P1138" s="14">
        <v>6.9180368930564701E-2</v>
      </c>
      <c r="Q1138" s="14">
        <v>8.8908523207480605E-2</v>
      </c>
      <c r="R1138" s="14"/>
      <c r="S1138" s="14">
        <v>0.117913401636858</v>
      </c>
      <c r="T1138" s="14">
        <v>8.0173888203044899E-2</v>
      </c>
      <c r="U1138" s="14">
        <v>8.4916116082510998E-2</v>
      </c>
      <c r="V1138" s="14">
        <v>3.9855309661092603E-2</v>
      </c>
      <c r="W1138" s="14">
        <v>8.17446115606007E-2</v>
      </c>
      <c r="X1138" s="14">
        <v>0.127684250128279</v>
      </c>
      <c r="Y1138" s="14">
        <v>7.9120141461620094E-2</v>
      </c>
      <c r="Z1138" s="14">
        <v>6.6638491424682006E-2</v>
      </c>
      <c r="AA1138" s="14">
        <v>5.95601252712121E-2</v>
      </c>
      <c r="AB1138" s="14">
        <v>8.9608064603865695E-2</v>
      </c>
      <c r="AC1138" s="14">
        <v>4.5647471968781099E-2</v>
      </c>
      <c r="AD1138" s="14">
        <v>9.3077708082312305E-2</v>
      </c>
      <c r="AE1138" s="14"/>
      <c r="AF1138" s="14">
        <v>7.4705834485606207E-2</v>
      </c>
      <c r="AG1138" s="14">
        <v>0.105039041471374</v>
      </c>
      <c r="AH1138" s="14">
        <v>5.2618998400670303E-2</v>
      </c>
      <c r="AI1138" s="14">
        <v>7.5926903752962002E-2</v>
      </c>
      <c r="AJ1138" s="14">
        <v>7.1244838199947397E-2</v>
      </c>
      <c r="AK1138" s="14"/>
      <c r="AL1138" s="14">
        <v>8.0899901908003696E-2</v>
      </c>
      <c r="AM1138" s="14">
        <v>0.106300705240034</v>
      </c>
      <c r="AN1138" s="14">
        <v>6.1366294527618402E-2</v>
      </c>
      <c r="AO1138" s="14"/>
      <c r="AP1138" s="14">
        <v>8.3475154995046E-2</v>
      </c>
      <c r="AQ1138" s="14">
        <v>8.4641175800983098E-2</v>
      </c>
      <c r="AR1138" s="14"/>
      <c r="AS1138" s="14">
        <v>0.10335444981007499</v>
      </c>
      <c r="AT1138" s="14">
        <v>5.5528317127932103E-2</v>
      </c>
      <c r="AU1138" s="14"/>
      <c r="AV1138" s="14">
        <v>0.13733892764063599</v>
      </c>
      <c r="AW1138" s="14">
        <v>5.79454237690053E-2</v>
      </c>
      <c r="AX1138" s="14"/>
      <c r="AY1138" s="14">
        <v>8.6043048070139502E-2</v>
      </c>
      <c r="AZ1138" s="14">
        <v>0.104896296495885</v>
      </c>
      <c r="BA1138" s="14"/>
      <c r="BB1138" s="14">
        <v>8.5694661252284393E-2</v>
      </c>
      <c r="BC1138" s="14">
        <v>9.2375480622644807E-2</v>
      </c>
    </row>
    <row r="1139" spans="2:55" x14ac:dyDescent="0.35">
      <c r="B1139" t="s">
        <v>76</v>
      </c>
      <c r="C1139" s="14">
        <v>0.22077513705012899</v>
      </c>
      <c r="D1139" s="14">
        <v>0.213775925644376</v>
      </c>
      <c r="E1139" s="14">
        <v>0.22862175595595199</v>
      </c>
      <c r="F1139" s="14"/>
      <c r="G1139" s="14">
        <v>0.196160093522562</v>
      </c>
      <c r="H1139" s="14">
        <v>0.16915204440331899</v>
      </c>
      <c r="I1139" s="14">
        <v>0.25256595230377998</v>
      </c>
      <c r="J1139" s="14">
        <v>0.225617874134563</v>
      </c>
      <c r="K1139" s="14">
        <v>0.25348006318487099</v>
      </c>
      <c r="L1139" s="14">
        <v>0.24387519725318099</v>
      </c>
      <c r="M1139" s="14"/>
      <c r="N1139" s="14">
        <v>0.236723842696759</v>
      </c>
      <c r="O1139" s="14">
        <v>0.18944315461366301</v>
      </c>
      <c r="P1139" s="14">
        <v>0.19841649477561299</v>
      </c>
      <c r="Q1139" s="14">
        <v>0.25134008904608601</v>
      </c>
      <c r="R1139" s="14"/>
      <c r="S1139" s="14">
        <v>0.24107540692321999</v>
      </c>
      <c r="T1139" s="14">
        <v>0.218831161146432</v>
      </c>
      <c r="U1139" s="14">
        <v>0.210836580857168</v>
      </c>
      <c r="V1139" s="14">
        <v>0.280072693478221</v>
      </c>
      <c r="W1139" s="14">
        <v>0.27357352856754702</v>
      </c>
      <c r="X1139" s="14">
        <v>0.21188905649915199</v>
      </c>
      <c r="Y1139" s="14">
        <v>0.23947734690768199</v>
      </c>
      <c r="Z1139" s="14">
        <v>0.20846026303288401</v>
      </c>
      <c r="AA1139" s="14">
        <v>0.16046175392183201</v>
      </c>
      <c r="AB1139" s="14">
        <v>0.18889847483583699</v>
      </c>
      <c r="AC1139" s="14">
        <v>0.225237726185124</v>
      </c>
      <c r="AD1139" s="14">
        <v>9.9998308546045703E-2</v>
      </c>
      <c r="AE1139" s="14"/>
      <c r="AF1139" s="14">
        <v>0.18088633165873599</v>
      </c>
      <c r="AG1139" s="14">
        <v>0.205067319731773</v>
      </c>
      <c r="AH1139" s="14">
        <v>0.26334711945121297</v>
      </c>
      <c r="AI1139" s="14">
        <v>0.27956236527554601</v>
      </c>
      <c r="AJ1139" s="14">
        <v>0.14767605259761599</v>
      </c>
      <c r="AK1139" s="14"/>
      <c r="AL1139" s="14">
        <v>0.23225633553001801</v>
      </c>
      <c r="AM1139" s="14">
        <v>0.14153657536737299</v>
      </c>
      <c r="AN1139" s="14">
        <v>0.26351636217239699</v>
      </c>
      <c r="AO1139" s="14"/>
      <c r="AP1139" s="14">
        <v>0.17226128160526499</v>
      </c>
      <c r="AQ1139" s="14">
        <v>0.25668944140472899</v>
      </c>
      <c r="AR1139" s="14"/>
      <c r="AS1139" s="14">
        <v>0.18505513879398799</v>
      </c>
      <c r="AT1139" s="14">
        <v>0.28176345903857097</v>
      </c>
      <c r="AU1139" s="14"/>
      <c r="AV1139" s="14">
        <v>0.23338563019535799</v>
      </c>
      <c r="AW1139" s="14">
        <v>0.212087361390599</v>
      </c>
      <c r="AX1139" s="14"/>
      <c r="AY1139" s="14">
        <v>0.19886625276195499</v>
      </c>
      <c r="AZ1139" s="14">
        <v>0.37879919290814401</v>
      </c>
      <c r="BA1139" s="14"/>
      <c r="BB1139" s="14">
        <v>0.20825171940950499</v>
      </c>
      <c r="BC1139" s="14">
        <v>0.22536013164284399</v>
      </c>
    </row>
    <row r="1140" spans="2:55" x14ac:dyDescent="0.35">
      <c r="B1140" t="s">
        <v>77</v>
      </c>
      <c r="C1140" s="14">
        <v>0.190085119930758</v>
      </c>
      <c r="D1140" s="14">
        <v>0.16780230443210201</v>
      </c>
      <c r="E1140" s="14">
        <v>0.211719506328892</v>
      </c>
      <c r="F1140" s="14"/>
      <c r="G1140" s="14">
        <v>7.3083464485439398E-2</v>
      </c>
      <c r="H1140" s="14">
        <v>8.3361942077196993E-2</v>
      </c>
      <c r="I1140" s="14">
        <v>0.18598614890440099</v>
      </c>
      <c r="J1140" s="14">
        <v>0.17445291973001001</v>
      </c>
      <c r="K1140" s="14">
        <v>0.24668350231559399</v>
      </c>
      <c r="L1140" s="14">
        <v>0.38505366178782602</v>
      </c>
      <c r="M1140" s="14"/>
      <c r="N1140" s="14">
        <v>0.20113538762022601</v>
      </c>
      <c r="O1140" s="14">
        <v>0.189393172938815</v>
      </c>
      <c r="P1140" s="14">
        <v>0.18574841358608199</v>
      </c>
      <c r="Q1140" s="14">
        <v>0.18027428584137201</v>
      </c>
      <c r="R1140" s="14"/>
      <c r="S1140" s="14">
        <v>0.115319342103242</v>
      </c>
      <c r="T1140" s="14">
        <v>0.27320409594980499</v>
      </c>
      <c r="U1140" s="14">
        <v>0.234235489512369</v>
      </c>
      <c r="V1140" s="14">
        <v>0.18371906729603399</v>
      </c>
      <c r="W1140" s="14">
        <v>0.21910601723599901</v>
      </c>
      <c r="X1140" s="14">
        <v>0.12815562313517601</v>
      </c>
      <c r="Y1140" s="14">
        <v>0.14297824727102201</v>
      </c>
      <c r="Z1140" s="14">
        <v>0.292824258743697</v>
      </c>
      <c r="AA1140" s="14">
        <v>0.20832236041572499</v>
      </c>
      <c r="AB1140" s="14">
        <v>0.20249253495882999</v>
      </c>
      <c r="AC1140" s="14">
        <v>0.15579844022541001</v>
      </c>
      <c r="AD1140" s="14">
        <v>0.279996912619977</v>
      </c>
      <c r="AE1140" s="14"/>
      <c r="AF1140" s="14">
        <v>0.26303443881090499</v>
      </c>
      <c r="AG1140" s="14">
        <v>0.166537087372012</v>
      </c>
      <c r="AH1140" s="14">
        <v>0.116172379175325</v>
      </c>
      <c r="AI1140" s="14">
        <v>0.189633589290268</v>
      </c>
      <c r="AJ1140" s="14">
        <v>0.198395776809246</v>
      </c>
      <c r="AK1140" s="14"/>
      <c r="AL1140" s="14">
        <v>0.20743245998738399</v>
      </c>
      <c r="AM1140" s="14">
        <v>9.7274244005740598E-2</v>
      </c>
      <c r="AN1140" s="14">
        <v>0.165630435773514</v>
      </c>
      <c r="AO1140" s="14"/>
      <c r="AP1140" s="14">
        <v>0.15429785684224501</v>
      </c>
      <c r="AQ1140" s="14">
        <v>0.21587383837843699</v>
      </c>
      <c r="AR1140" s="14"/>
      <c r="AS1140" s="14">
        <v>0.14929481534699601</v>
      </c>
      <c r="AT1140" s="14">
        <v>0.254836410051266</v>
      </c>
      <c r="AU1140" s="14"/>
      <c r="AV1140" s="14">
        <v>0.13027121540450201</v>
      </c>
      <c r="AW1140" s="14">
        <v>0.21777363623122201</v>
      </c>
      <c r="AX1140" s="14"/>
      <c r="AY1140" s="14">
        <v>0.18036536998056199</v>
      </c>
      <c r="AZ1140" s="14">
        <v>0.12975338940383399</v>
      </c>
      <c r="BA1140" s="14"/>
      <c r="BB1140" s="14">
        <v>0.20072776332942699</v>
      </c>
      <c r="BC1140" s="14">
        <v>0.168661406336098</v>
      </c>
    </row>
    <row r="1141" spans="2:55" x14ac:dyDescent="0.35">
      <c r="B1141" t="s">
        <v>78</v>
      </c>
      <c r="C1141" s="14">
        <v>0.20477454451153601</v>
      </c>
      <c r="D1141" s="14">
        <v>0.192164508311535</v>
      </c>
      <c r="E1141" s="14">
        <v>0.21848442684087199</v>
      </c>
      <c r="F1141" s="14"/>
      <c r="G1141" s="14">
        <v>0.15375107503753299</v>
      </c>
      <c r="H1141" s="14">
        <v>0.15905417653156301</v>
      </c>
      <c r="I1141" s="14">
        <v>0.18453027122951399</v>
      </c>
      <c r="J1141" s="14">
        <v>0.279693302087132</v>
      </c>
      <c r="K1141" s="14">
        <v>0.24234774420190699</v>
      </c>
      <c r="L1141" s="14">
        <v>0.22563660441802399</v>
      </c>
      <c r="M1141" s="14"/>
      <c r="N1141" s="14">
        <v>0.18941891913844</v>
      </c>
      <c r="O1141" s="14">
        <v>0.23886043430506099</v>
      </c>
      <c r="P1141" s="14">
        <v>0.168849556059427</v>
      </c>
      <c r="Q1141" s="14">
        <v>0.21473177538577901</v>
      </c>
      <c r="R1141" s="14"/>
      <c r="S1141" s="14">
        <v>0.146745776020103</v>
      </c>
      <c r="T1141" s="14">
        <v>0.22738635122037801</v>
      </c>
      <c r="U1141" s="14">
        <v>0.125551183416034</v>
      </c>
      <c r="V1141" s="14">
        <v>0.161685288797941</v>
      </c>
      <c r="W1141" s="14">
        <v>0.178310362490399</v>
      </c>
      <c r="X1141" s="14">
        <v>0.242378356607548</v>
      </c>
      <c r="Y1141" s="14">
        <v>0.24759603046373399</v>
      </c>
      <c r="Z1141" s="14">
        <v>0.13418400728360699</v>
      </c>
      <c r="AA1141" s="14">
        <v>0.20551412303154201</v>
      </c>
      <c r="AB1141" s="14">
        <v>0.29060142103534597</v>
      </c>
      <c r="AC1141" s="14">
        <v>0.29731931818819102</v>
      </c>
      <c r="AD1141" s="14">
        <v>0.30735495776944199</v>
      </c>
      <c r="AE1141" s="14"/>
      <c r="AF1141" s="14">
        <v>0.218924101921083</v>
      </c>
      <c r="AG1141" s="14">
        <v>0.20918670938144199</v>
      </c>
      <c r="AH1141" s="14">
        <v>0.24942187778892899</v>
      </c>
      <c r="AI1141" s="14">
        <v>0.14806017727474099</v>
      </c>
      <c r="AJ1141" s="14">
        <v>0.20834917026993</v>
      </c>
      <c r="AK1141" s="14"/>
      <c r="AL1141" s="14">
        <v>0.22573744751738301</v>
      </c>
      <c r="AM1141" s="14">
        <v>9.5881826488227503E-2</v>
      </c>
      <c r="AN1141" s="14">
        <v>0.164431874778283</v>
      </c>
      <c r="AO1141" s="14"/>
      <c r="AP1141" s="14">
        <v>0.21421850277180199</v>
      </c>
      <c r="AQ1141" s="14">
        <v>0.19945490600285401</v>
      </c>
      <c r="AR1141" s="14"/>
      <c r="AS1141" s="14">
        <v>0.22727636416827199</v>
      </c>
      <c r="AT1141" s="14">
        <v>0.16517866189959701</v>
      </c>
      <c r="AU1141" s="14"/>
      <c r="AV1141" s="14">
        <v>0.176929547858584</v>
      </c>
      <c r="AW1141" s="14">
        <v>0.22009534266674399</v>
      </c>
      <c r="AX1141" s="14"/>
      <c r="AY1141" s="14">
        <v>0.20438610729249199</v>
      </c>
      <c r="AZ1141" s="14">
        <v>0.162323260292845</v>
      </c>
      <c r="BA1141" s="14"/>
      <c r="BB1141" s="14">
        <v>0.21093795953129499</v>
      </c>
      <c r="BC1141" s="14">
        <v>0.228061193859773</v>
      </c>
    </row>
    <row r="1142" spans="2:55" x14ac:dyDescent="0.35">
      <c r="B1142" t="s">
        <v>449</v>
      </c>
      <c r="C1142" s="14">
        <v>0.126010111714704</v>
      </c>
      <c r="D1142" s="14">
        <v>0.14068646340638399</v>
      </c>
      <c r="E1142" s="14">
        <v>0.110859605514898</v>
      </c>
      <c r="F1142" s="14"/>
      <c r="G1142" s="14">
        <v>0.149021816205028</v>
      </c>
      <c r="H1142" s="14">
        <v>0.109895297171179</v>
      </c>
      <c r="I1142" s="14">
        <v>0.104878331275001</v>
      </c>
      <c r="J1142" s="14">
        <v>0.195346560113836</v>
      </c>
      <c r="K1142" s="14">
        <v>0.134961553828054</v>
      </c>
      <c r="L1142" s="14">
        <v>7.7970855232349506E-2</v>
      </c>
      <c r="M1142" s="14"/>
      <c r="N1142" s="14">
        <v>9.4627309262364706E-2</v>
      </c>
      <c r="O1142" s="14">
        <v>0.136654212750211</v>
      </c>
      <c r="P1142" s="14">
        <v>0.14101583078663299</v>
      </c>
      <c r="Q1142" s="14">
        <v>0.13970126756492299</v>
      </c>
      <c r="R1142" s="14"/>
      <c r="S1142" s="14">
        <v>0.116435154874031</v>
      </c>
      <c r="T1142" s="14">
        <v>0.1045769541984</v>
      </c>
      <c r="U1142" s="14">
        <v>0.210205553605818</v>
      </c>
      <c r="V1142" s="14">
        <v>0.16882814700971599</v>
      </c>
      <c r="W1142" s="14">
        <v>6.3428305306039004E-2</v>
      </c>
      <c r="X1142" s="14">
        <v>0.110896421007822</v>
      </c>
      <c r="Y1142" s="14">
        <v>0.15082921784220099</v>
      </c>
      <c r="Z1142" s="14">
        <v>0.112917638970652</v>
      </c>
      <c r="AA1142" s="14">
        <v>0.14515610998362699</v>
      </c>
      <c r="AB1142" s="14">
        <v>0.12109225606000799</v>
      </c>
      <c r="AC1142" s="14">
        <v>0.12635799881405901</v>
      </c>
      <c r="AD1142" s="14">
        <v>0</v>
      </c>
      <c r="AE1142" s="14"/>
      <c r="AF1142" s="14">
        <v>0.114023232825039</v>
      </c>
      <c r="AG1142" s="14">
        <v>0.10145447582903799</v>
      </c>
      <c r="AH1142" s="14">
        <v>0.210862776612426</v>
      </c>
      <c r="AI1142" s="14">
        <v>8.5464877770099396E-2</v>
      </c>
      <c r="AJ1142" s="14">
        <v>0.171655307747487</v>
      </c>
      <c r="AK1142" s="14"/>
      <c r="AL1142" s="14">
        <v>0.12708466438028099</v>
      </c>
      <c r="AM1142" s="14">
        <v>5.9715625521451397E-2</v>
      </c>
      <c r="AN1142" s="14">
        <v>0.32478944173943702</v>
      </c>
      <c r="AO1142" s="14"/>
      <c r="AP1142" s="14">
        <v>0.184100363587063</v>
      </c>
      <c r="AQ1142" s="14">
        <v>8.3492555659863604E-2</v>
      </c>
      <c r="AR1142" s="14"/>
      <c r="AS1142" s="14">
        <v>0.154877353249702</v>
      </c>
      <c r="AT1142" s="14">
        <v>8.9178761581125504E-2</v>
      </c>
      <c r="AU1142" s="14"/>
      <c r="AV1142" s="14">
        <v>5.3518917981372899E-2</v>
      </c>
      <c r="AW1142" s="14">
        <v>0.159344219244513</v>
      </c>
      <c r="AX1142" s="14"/>
      <c r="AY1142" s="14">
        <v>0.13704868909232401</v>
      </c>
      <c r="AZ1142" s="14">
        <v>7.3508520071533898E-2</v>
      </c>
      <c r="BA1142" s="14"/>
      <c r="BB1142" s="14">
        <v>0.114780346227406</v>
      </c>
      <c r="BC1142" s="14">
        <v>0.151211734099538</v>
      </c>
    </row>
    <row r="1143" spans="2:55" x14ac:dyDescent="0.35">
      <c r="C1143" s="14"/>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c r="AC1143" s="14"/>
      <c r="AD1143" s="14"/>
      <c r="AE1143" s="14"/>
      <c r="AF1143" s="14"/>
      <c r="AG1143" s="14"/>
      <c r="AH1143" s="14"/>
      <c r="AI1143" s="14"/>
      <c r="AJ1143" s="14"/>
      <c r="AK1143" s="14"/>
      <c r="AL1143" s="14"/>
      <c r="AM1143" s="14"/>
      <c r="AN1143" s="14"/>
      <c r="AO1143" s="14"/>
      <c r="AP1143" s="14"/>
      <c r="AQ1143" s="14"/>
      <c r="AR1143" s="14"/>
      <c r="AS1143" s="14"/>
      <c r="AT1143" s="14"/>
      <c r="AU1143" s="14"/>
      <c r="AV1143" s="14"/>
      <c r="AW1143" s="14"/>
      <c r="AX1143" s="14"/>
      <c r="AY1143" s="14"/>
      <c r="AZ1143" s="14"/>
      <c r="BA1143" s="14"/>
      <c r="BB1143" s="14"/>
      <c r="BC1143" s="14"/>
    </row>
    <row r="1144" spans="2:55" x14ac:dyDescent="0.35">
      <c r="B1144" s="6" t="s">
        <v>460</v>
      </c>
      <c r="C1144" s="14"/>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c r="AC1144" s="14"/>
      <c r="AD1144" s="14"/>
      <c r="AE1144" s="14"/>
      <c r="AF1144" s="14"/>
      <c r="AG1144" s="14"/>
      <c r="AH1144" s="14"/>
      <c r="AI1144" s="14"/>
      <c r="AJ1144" s="14"/>
      <c r="AK1144" s="14"/>
      <c r="AL1144" s="14"/>
      <c r="AM1144" s="14"/>
      <c r="AN1144" s="14"/>
      <c r="AO1144" s="14"/>
      <c r="AP1144" s="14"/>
      <c r="AQ1144" s="14"/>
      <c r="AR1144" s="14"/>
      <c r="AS1144" s="14"/>
      <c r="AT1144" s="14"/>
      <c r="AU1144" s="14"/>
      <c r="AV1144" s="14"/>
      <c r="AW1144" s="14"/>
      <c r="AX1144" s="14"/>
      <c r="AY1144" s="14"/>
      <c r="AZ1144" s="14"/>
      <c r="BA1144" s="14"/>
      <c r="BB1144" s="14"/>
      <c r="BC1144" s="14"/>
    </row>
    <row r="1145" spans="2:55" x14ac:dyDescent="0.35">
      <c r="B1145" s="21" t="s">
        <v>384</v>
      </c>
      <c r="C1145" s="14"/>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c r="AC1145" s="14"/>
      <c r="AD1145" s="14"/>
      <c r="AE1145" s="14"/>
      <c r="AF1145" s="14"/>
      <c r="AG1145" s="14"/>
      <c r="AH1145" s="14"/>
      <c r="AI1145" s="14"/>
      <c r="AJ1145" s="14"/>
      <c r="AK1145" s="14"/>
      <c r="AL1145" s="14"/>
      <c r="AM1145" s="14"/>
      <c r="AN1145" s="14"/>
      <c r="AO1145" s="14"/>
      <c r="AP1145" s="14"/>
      <c r="AQ1145" s="14"/>
      <c r="AR1145" s="14"/>
      <c r="AS1145" s="14"/>
      <c r="AT1145" s="14"/>
      <c r="AU1145" s="14"/>
      <c r="AV1145" s="14"/>
      <c r="AW1145" s="14"/>
      <c r="AX1145" s="14"/>
      <c r="AY1145" s="14"/>
      <c r="AZ1145" s="14"/>
      <c r="BA1145" s="14"/>
      <c r="BB1145" s="14"/>
      <c r="BC1145" s="14"/>
    </row>
    <row r="1146" spans="2:55" x14ac:dyDescent="0.35">
      <c r="B1146" t="s">
        <v>71</v>
      </c>
      <c r="C1146" s="14">
        <v>1.43179112242913E-2</v>
      </c>
      <c r="D1146" s="14">
        <v>2.0694992547014401E-2</v>
      </c>
      <c r="E1146" s="14">
        <v>7.0205982882020797E-3</v>
      </c>
      <c r="F1146" s="14"/>
      <c r="G1146" s="14">
        <v>0</v>
      </c>
      <c r="H1146" s="14">
        <v>2.3277213780368899E-2</v>
      </c>
      <c r="I1146" s="14">
        <v>2.7600177914423499E-2</v>
      </c>
      <c r="J1146" s="14">
        <v>0</v>
      </c>
      <c r="K1146" s="14">
        <v>1.26067176355537E-2</v>
      </c>
      <c r="L1146" s="14">
        <v>1.36406477738486E-2</v>
      </c>
      <c r="M1146" s="14"/>
      <c r="N1146" s="14">
        <v>3.1846262925843E-2</v>
      </c>
      <c r="O1146" s="14">
        <v>6.8771575834980798E-3</v>
      </c>
      <c r="P1146" s="14">
        <v>1.16745275134426E-2</v>
      </c>
      <c r="Q1146" s="14">
        <v>6.5309092055930804E-3</v>
      </c>
      <c r="R1146" s="14"/>
      <c r="S1146" s="14">
        <v>1.05921113347994E-2</v>
      </c>
      <c r="T1146" s="14">
        <v>0</v>
      </c>
      <c r="U1146" s="14">
        <v>0</v>
      </c>
      <c r="V1146" s="14">
        <v>2.18006519187613E-2</v>
      </c>
      <c r="W1146" s="14">
        <v>0</v>
      </c>
      <c r="X1146" s="14">
        <v>1.8516853971109401E-2</v>
      </c>
      <c r="Y1146" s="14">
        <v>2.3959906323917701E-2</v>
      </c>
      <c r="Z1146" s="14">
        <v>3.7815659068862598E-2</v>
      </c>
      <c r="AA1146" s="14">
        <v>3.17179637485114E-2</v>
      </c>
      <c r="AB1146" s="14">
        <v>1.5790587159595401E-2</v>
      </c>
      <c r="AC1146" s="14">
        <v>0</v>
      </c>
      <c r="AD1146" s="14">
        <v>0</v>
      </c>
      <c r="AE1146" s="14"/>
      <c r="AF1146" s="14">
        <v>9.5899445360303395E-3</v>
      </c>
      <c r="AG1146" s="14">
        <v>2.1392958486361701E-2</v>
      </c>
      <c r="AH1146" s="14">
        <v>0</v>
      </c>
      <c r="AI1146" s="14">
        <v>0</v>
      </c>
      <c r="AJ1146" s="14">
        <v>0</v>
      </c>
      <c r="AK1146" s="14"/>
      <c r="AL1146" s="14">
        <v>5.3002497974006602E-3</v>
      </c>
      <c r="AM1146" s="14">
        <v>5.4170692360922902E-2</v>
      </c>
      <c r="AN1146" s="14">
        <v>0</v>
      </c>
      <c r="AO1146" s="14"/>
      <c r="AP1146" s="14">
        <v>8.0324884702793805E-3</v>
      </c>
      <c r="AQ1146" s="14">
        <v>1.54684226196203E-2</v>
      </c>
      <c r="AR1146" s="14"/>
      <c r="AS1146" s="14">
        <v>1.3909303500599501E-2</v>
      </c>
      <c r="AT1146" s="14">
        <v>1.5775822474624401E-2</v>
      </c>
      <c r="AU1146" s="14"/>
      <c r="AV1146" s="14">
        <v>2.7699106095484999E-2</v>
      </c>
      <c r="AW1146" s="14">
        <v>8.7582629104545808E-3</v>
      </c>
      <c r="AX1146" s="14"/>
      <c r="AY1146" s="14">
        <v>1.7066546561076899E-2</v>
      </c>
      <c r="AZ1146" s="14">
        <v>2.1088340064094799E-2</v>
      </c>
      <c r="BA1146" s="14"/>
      <c r="BB1146" s="14">
        <v>1.4996683884632199E-2</v>
      </c>
      <c r="BC1146" s="14">
        <v>1.68707529198872E-2</v>
      </c>
    </row>
    <row r="1147" spans="2:55" x14ac:dyDescent="0.35">
      <c r="B1147" t="s">
        <v>72</v>
      </c>
      <c r="C1147" s="14">
        <v>4.3928214309997299E-2</v>
      </c>
      <c r="D1147" s="14">
        <v>6.1204672604530601E-2</v>
      </c>
      <c r="E1147" s="14">
        <v>2.4179890995856199E-2</v>
      </c>
      <c r="F1147" s="14"/>
      <c r="G1147" s="14">
        <v>8.98856144810532E-2</v>
      </c>
      <c r="H1147" s="14">
        <v>8.0069529520769706E-2</v>
      </c>
      <c r="I1147" s="14">
        <v>1.8205714592300599E-2</v>
      </c>
      <c r="J1147" s="14">
        <v>3.4258182388310299E-2</v>
      </c>
      <c r="K1147" s="14">
        <v>1.6702388292253099E-2</v>
      </c>
      <c r="L1147" s="14">
        <v>0</v>
      </c>
      <c r="M1147" s="14"/>
      <c r="N1147" s="14">
        <v>4.9318050388191398E-2</v>
      </c>
      <c r="O1147" s="14">
        <v>2.7960835160931299E-2</v>
      </c>
      <c r="P1147" s="14">
        <v>7.1066241729498394E-2</v>
      </c>
      <c r="Q1147" s="14">
        <v>3.4024267638165399E-2</v>
      </c>
      <c r="R1147" s="14"/>
      <c r="S1147" s="14">
        <v>7.1399667918099902E-2</v>
      </c>
      <c r="T1147" s="14">
        <v>0</v>
      </c>
      <c r="U1147" s="14">
        <v>0</v>
      </c>
      <c r="V1147" s="14">
        <v>4.89889497976876E-2</v>
      </c>
      <c r="W1147" s="14">
        <v>5.8170554229055503E-2</v>
      </c>
      <c r="X1147" s="14">
        <v>2.9238399065983699E-2</v>
      </c>
      <c r="Y1147" s="14">
        <v>6.4251551368748994E-2</v>
      </c>
      <c r="Z1147" s="14">
        <v>0</v>
      </c>
      <c r="AA1147" s="14">
        <v>5.7087933214769203E-2</v>
      </c>
      <c r="AB1147" s="14">
        <v>9.5191602558718599E-2</v>
      </c>
      <c r="AC1147" s="14">
        <v>0</v>
      </c>
      <c r="AD1147" s="14">
        <v>0</v>
      </c>
      <c r="AE1147" s="14"/>
      <c r="AF1147" s="14">
        <v>6.2563463503083394E-2</v>
      </c>
      <c r="AG1147" s="14">
        <v>6.0207652942492799E-2</v>
      </c>
      <c r="AH1147" s="14">
        <v>1.8230303957495499E-2</v>
      </c>
      <c r="AI1147" s="14">
        <v>3.13663801570652E-2</v>
      </c>
      <c r="AJ1147" s="14">
        <v>5.3342627532573302E-2</v>
      </c>
      <c r="AK1147" s="14"/>
      <c r="AL1147" s="14">
        <v>2.2725487837185799E-2</v>
      </c>
      <c r="AM1147" s="14">
        <v>0.13966327251965499</v>
      </c>
      <c r="AN1147" s="14">
        <v>0</v>
      </c>
      <c r="AO1147" s="14"/>
      <c r="AP1147" s="14">
        <v>7.1094319166309206E-2</v>
      </c>
      <c r="AQ1147" s="14">
        <v>2.3699363843961499E-2</v>
      </c>
      <c r="AR1147" s="14"/>
      <c r="AS1147" s="14">
        <v>5.5954298047993997E-2</v>
      </c>
      <c r="AT1147" s="14">
        <v>2.5610721800353401E-2</v>
      </c>
      <c r="AU1147" s="14"/>
      <c r="AV1147" s="14">
        <v>6.2303514535364798E-2</v>
      </c>
      <c r="AW1147" s="14">
        <v>3.4707786585855598E-2</v>
      </c>
      <c r="AX1147" s="14"/>
      <c r="AY1147" s="14">
        <v>4.8305071460767401E-2</v>
      </c>
      <c r="AZ1147" s="14">
        <v>1.9512614636654602E-2</v>
      </c>
      <c r="BA1147" s="14"/>
      <c r="BB1147" s="14">
        <v>4.9667744324341997E-2</v>
      </c>
      <c r="BC1147" s="14">
        <v>0</v>
      </c>
    </row>
    <row r="1148" spans="2:55" x14ac:dyDescent="0.35">
      <c r="B1148" t="s">
        <v>73</v>
      </c>
      <c r="C1148" s="14">
        <v>7.3856156806929502E-2</v>
      </c>
      <c r="D1148" s="14">
        <v>8.3573503137583702E-2</v>
      </c>
      <c r="E1148" s="14">
        <v>6.2951035178582401E-2</v>
      </c>
      <c r="F1148" s="14"/>
      <c r="G1148" s="14">
        <v>0.106777137052527</v>
      </c>
      <c r="H1148" s="14">
        <v>0.140240955020834</v>
      </c>
      <c r="I1148" s="14">
        <v>8.7992153100257903E-2</v>
      </c>
      <c r="J1148" s="14">
        <v>3.1060790759554702E-2</v>
      </c>
      <c r="K1148" s="14">
        <v>1.7426710742497901E-2</v>
      </c>
      <c r="L1148" s="14">
        <v>0</v>
      </c>
      <c r="M1148" s="14"/>
      <c r="N1148" s="14">
        <v>7.5132228797924902E-2</v>
      </c>
      <c r="O1148" s="14">
        <v>5.0749343934475097E-2</v>
      </c>
      <c r="P1148" s="14">
        <v>0.12304946897398</v>
      </c>
      <c r="Q1148" s="14">
        <v>5.8416904054584398E-2</v>
      </c>
      <c r="R1148" s="14"/>
      <c r="S1148" s="14">
        <v>8.6247853142162406E-2</v>
      </c>
      <c r="T1148" s="14">
        <v>3.8957326721136901E-2</v>
      </c>
      <c r="U1148" s="14">
        <v>3.2562762405858002E-2</v>
      </c>
      <c r="V1148" s="14">
        <v>5.9558205309015302E-2</v>
      </c>
      <c r="W1148" s="14">
        <v>0.12873876354264699</v>
      </c>
      <c r="X1148" s="14">
        <v>9.2990909630933496E-2</v>
      </c>
      <c r="Y1148" s="14">
        <v>0</v>
      </c>
      <c r="Z1148" s="14">
        <v>7.0494842571708294E-2</v>
      </c>
      <c r="AA1148" s="14">
        <v>0.12809181235596301</v>
      </c>
      <c r="AB1148" s="14">
        <v>6.5819509143113603E-2</v>
      </c>
      <c r="AC1148" s="14">
        <v>0</v>
      </c>
      <c r="AD1148" s="14">
        <v>0.11405310973147</v>
      </c>
      <c r="AE1148" s="14"/>
      <c r="AF1148" s="14">
        <v>6.8020922263407294E-2</v>
      </c>
      <c r="AG1148" s="14">
        <v>0.10343346220859</v>
      </c>
      <c r="AH1148" s="14">
        <v>3.7975535087358001E-2</v>
      </c>
      <c r="AI1148" s="14">
        <v>0.110428848722333</v>
      </c>
      <c r="AJ1148" s="14">
        <v>0</v>
      </c>
      <c r="AK1148" s="14"/>
      <c r="AL1148" s="14">
        <v>4.8794819433084897E-2</v>
      </c>
      <c r="AM1148" s="14">
        <v>0.17044327291274</v>
      </c>
      <c r="AN1148" s="14">
        <v>0.105651788589431</v>
      </c>
      <c r="AO1148" s="14"/>
      <c r="AP1148" s="14">
        <v>6.4430579676027902E-2</v>
      </c>
      <c r="AQ1148" s="14">
        <v>8.0893638107283297E-2</v>
      </c>
      <c r="AR1148" s="14"/>
      <c r="AS1148" s="14">
        <v>8.83252921011521E-2</v>
      </c>
      <c r="AT1148" s="14">
        <v>5.1520790673553203E-2</v>
      </c>
      <c r="AU1148" s="14"/>
      <c r="AV1148" s="14">
        <v>9.6128432398410402E-2</v>
      </c>
      <c r="AW1148" s="14">
        <v>6.2950187345454295E-2</v>
      </c>
      <c r="AX1148" s="14"/>
      <c r="AY1148" s="14">
        <v>7.5397854920990104E-2</v>
      </c>
      <c r="AZ1148" s="14">
        <v>0.110398469789036</v>
      </c>
      <c r="BA1148" s="14"/>
      <c r="BB1148" s="14">
        <v>7.9454568267276607E-2</v>
      </c>
      <c r="BC1148" s="14">
        <v>5.8081264560093597E-2</v>
      </c>
    </row>
    <row r="1149" spans="2:55" x14ac:dyDescent="0.35">
      <c r="B1149" t="s">
        <v>74</v>
      </c>
      <c r="C1149" s="14">
        <v>6.1725029869029897E-2</v>
      </c>
      <c r="D1149" s="14">
        <v>5.5048479261435398E-2</v>
      </c>
      <c r="E1149" s="14">
        <v>6.9681192563659303E-2</v>
      </c>
      <c r="F1149" s="14"/>
      <c r="G1149" s="14">
        <v>0.104993355129569</v>
      </c>
      <c r="H1149" s="14">
        <v>0.13211030554728101</v>
      </c>
      <c r="I1149" s="14">
        <v>6.3102123946636501E-2</v>
      </c>
      <c r="J1149" s="14">
        <v>1.35787942897012E-2</v>
      </c>
      <c r="K1149" s="14">
        <v>0</v>
      </c>
      <c r="L1149" s="14">
        <v>0</v>
      </c>
      <c r="M1149" s="14"/>
      <c r="N1149" s="14">
        <v>8.5467513536411605E-2</v>
      </c>
      <c r="O1149" s="14">
        <v>5.1898843939945601E-2</v>
      </c>
      <c r="P1149" s="14">
        <v>4.6095382398616498E-2</v>
      </c>
      <c r="Q1149" s="14">
        <v>6.1109643460396303E-2</v>
      </c>
      <c r="R1149" s="14"/>
      <c r="S1149" s="14">
        <v>8.6026710744592699E-2</v>
      </c>
      <c r="T1149" s="14">
        <v>2.0975332070874601E-2</v>
      </c>
      <c r="U1149" s="14">
        <v>7.9749037010101706E-2</v>
      </c>
      <c r="V1149" s="14">
        <v>7.5228880586927893E-2</v>
      </c>
      <c r="W1149" s="14">
        <v>3.4121297971651303E-2</v>
      </c>
      <c r="X1149" s="14">
        <v>0.10792336574542299</v>
      </c>
      <c r="Y1149" s="14">
        <v>0.13482206112393999</v>
      </c>
      <c r="Z1149" s="14">
        <v>4.8035223263347797E-2</v>
      </c>
      <c r="AA1149" s="14">
        <v>1.98965209924605E-2</v>
      </c>
      <c r="AB1149" s="14">
        <v>4.4404024329116297E-2</v>
      </c>
      <c r="AC1149" s="14">
        <v>0</v>
      </c>
      <c r="AD1149" s="14">
        <v>0.105007278498049</v>
      </c>
      <c r="AE1149" s="14"/>
      <c r="AF1149" s="14">
        <v>3.8595036871270097E-2</v>
      </c>
      <c r="AG1149" s="14">
        <v>8.3714144056848405E-2</v>
      </c>
      <c r="AH1149" s="14">
        <v>2.0315853723211801E-2</v>
      </c>
      <c r="AI1149" s="14">
        <v>7.8483297791359402E-2</v>
      </c>
      <c r="AJ1149" s="14">
        <v>4.9032257066496603E-2</v>
      </c>
      <c r="AK1149" s="14"/>
      <c r="AL1149" s="14">
        <v>5.2728127021138903E-2</v>
      </c>
      <c r="AM1149" s="14">
        <v>0.103104178957065</v>
      </c>
      <c r="AN1149" s="14">
        <v>3.9264967856195598E-2</v>
      </c>
      <c r="AO1149" s="14"/>
      <c r="AP1149" s="14">
        <v>7.0278164681964503E-2</v>
      </c>
      <c r="AQ1149" s="14">
        <v>5.7264734455930097E-2</v>
      </c>
      <c r="AR1149" s="14"/>
      <c r="AS1149" s="14">
        <v>7.7748808618970294E-2</v>
      </c>
      <c r="AT1149" s="14">
        <v>4.4796214238186E-2</v>
      </c>
      <c r="AU1149" s="14"/>
      <c r="AV1149" s="14">
        <v>0.124266050496594</v>
      </c>
      <c r="AW1149" s="14">
        <v>3.5496186712227998E-2</v>
      </c>
      <c r="AX1149" s="14"/>
      <c r="AY1149" s="14">
        <v>7.6949187975139097E-2</v>
      </c>
      <c r="AZ1149" s="14">
        <v>0</v>
      </c>
      <c r="BA1149" s="14"/>
      <c r="BB1149" s="14">
        <v>6.7578640114373006E-2</v>
      </c>
      <c r="BC1149" s="14">
        <v>2.4409745652815801E-2</v>
      </c>
    </row>
    <row r="1150" spans="2:55" x14ac:dyDescent="0.35">
      <c r="B1150" t="s">
        <v>75</v>
      </c>
      <c r="C1150" s="14">
        <v>4.4874744081890801E-2</v>
      </c>
      <c r="D1150" s="14">
        <v>5.4994218560048998E-2</v>
      </c>
      <c r="E1150" s="14">
        <v>3.3386304214378999E-2</v>
      </c>
      <c r="F1150" s="14"/>
      <c r="G1150" s="14">
        <v>0.138570995339067</v>
      </c>
      <c r="H1150" s="14">
        <v>4.1066197153610297E-2</v>
      </c>
      <c r="I1150" s="14">
        <v>5.43757765037143E-2</v>
      </c>
      <c r="J1150" s="14">
        <v>1.9774356143730298E-2</v>
      </c>
      <c r="K1150" s="14">
        <v>1.26067176355537E-2</v>
      </c>
      <c r="L1150" s="14">
        <v>0</v>
      </c>
      <c r="M1150" s="14"/>
      <c r="N1150" s="14">
        <v>3.3525509276963197E-2</v>
      </c>
      <c r="O1150" s="14">
        <v>5.1434540432923302E-2</v>
      </c>
      <c r="P1150" s="14">
        <v>4.6466310345783197E-2</v>
      </c>
      <c r="Q1150" s="14">
        <v>4.9038257385870997E-2</v>
      </c>
      <c r="R1150" s="14"/>
      <c r="S1150" s="14">
        <v>0.113803722099035</v>
      </c>
      <c r="T1150" s="14">
        <v>3.8950549140720402E-2</v>
      </c>
      <c r="U1150" s="14">
        <v>0</v>
      </c>
      <c r="V1150" s="14">
        <v>1.8573682565958202E-2</v>
      </c>
      <c r="W1150" s="14">
        <v>0</v>
      </c>
      <c r="X1150" s="14">
        <v>5.0026657528975997E-2</v>
      </c>
      <c r="Y1150" s="14">
        <v>2.4531189476149899E-2</v>
      </c>
      <c r="Z1150" s="14">
        <v>3.6967692036933203E-2</v>
      </c>
      <c r="AA1150" s="14">
        <v>6.3442615209159003E-2</v>
      </c>
      <c r="AB1150" s="14">
        <v>5.1743824533350503E-2</v>
      </c>
      <c r="AC1150" s="14">
        <v>0</v>
      </c>
      <c r="AD1150" s="14">
        <v>0</v>
      </c>
      <c r="AE1150" s="14"/>
      <c r="AF1150" s="14">
        <v>5.9411478248062297E-2</v>
      </c>
      <c r="AG1150" s="14">
        <v>3.6273562007939103E-2</v>
      </c>
      <c r="AH1150" s="14">
        <v>6.3277080015364695E-2</v>
      </c>
      <c r="AI1150" s="14">
        <v>1.7289602123657499E-2</v>
      </c>
      <c r="AJ1150" s="14">
        <v>4.9655788261633298E-2</v>
      </c>
      <c r="AK1150" s="14"/>
      <c r="AL1150" s="14">
        <v>4.1600398646839898E-2</v>
      </c>
      <c r="AM1150" s="14">
        <v>6.7198519705458204E-2</v>
      </c>
      <c r="AN1150" s="14">
        <v>0</v>
      </c>
      <c r="AO1150" s="14"/>
      <c r="AP1150" s="14">
        <v>6.5638647936611297E-2</v>
      </c>
      <c r="AQ1150" s="14">
        <v>3.2476590817271202E-2</v>
      </c>
      <c r="AR1150" s="14"/>
      <c r="AS1150" s="14">
        <v>6.2828150262044899E-2</v>
      </c>
      <c r="AT1150" s="14">
        <v>1.8361333850985099E-2</v>
      </c>
      <c r="AU1150" s="14"/>
      <c r="AV1150" s="14">
        <v>5.15879141642561E-2</v>
      </c>
      <c r="AW1150" s="14">
        <v>4.0041328452479097E-2</v>
      </c>
      <c r="AX1150" s="14"/>
      <c r="AY1150" s="14">
        <v>5.4884172447421303E-2</v>
      </c>
      <c r="AZ1150" s="14">
        <v>2.2448511856418399E-2</v>
      </c>
      <c r="BA1150" s="14"/>
      <c r="BB1150" s="14">
        <v>5.2100645944674701E-2</v>
      </c>
      <c r="BC1150" s="14">
        <v>3.7339704808312002E-2</v>
      </c>
    </row>
    <row r="1151" spans="2:55" x14ac:dyDescent="0.35">
      <c r="B1151" t="s">
        <v>76</v>
      </c>
      <c r="C1151" s="14">
        <v>5.3667748594447999E-2</v>
      </c>
      <c r="D1151" s="14">
        <v>5.26758225419202E-2</v>
      </c>
      <c r="E1151" s="14">
        <v>5.5033171407182599E-2</v>
      </c>
      <c r="F1151" s="14"/>
      <c r="G1151" s="14">
        <v>7.7991249269800306E-2</v>
      </c>
      <c r="H1151" s="14">
        <v>6.9836641467185295E-2</v>
      </c>
      <c r="I1151" s="14">
        <v>8.5311915763096102E-2</v>
      </c>
      <c r="J1151" s="14">
        <v>4.00697141212671E-2</v>
      </c>
      <c r="K1151" s="14">
        <v>2.0597288172999498E-2</v>
      </c>
      <c r="L1151" s="14">
        <v>0</v>
      </c>
      <c r="M1151" s="14"/>
      <c r="N1151" s="14">
        <v>8.5150938584905203E-2</v>
      </c>
      <c r="O1151" s="14">
        <v>5.1338605041278997E-2</v>
      </c>
      <c r="P1151" s="14">
        <v>5.4051410237250998E-2</v>
      </c>
      <c r="Q1151" s="14">
        <v>2.4695156731002001E-2</v>
      </c>
      <c r="R1151" s="14"/>
      <c r="S1151" s="14">
        <v>7.4175677198570503E-2</v>
      </c>
      <c r="T1151" s="14">
        <v>6.6868403695884995E-2</v>
      </c>
      <c r="U1151" s="14">
        <v>0.121213800146085</v>
      </c>
      <c r="V1151" s="14">
        <v>7.6046843125434804E-2</v>
      </c>
      <c r="W1151" s="14">
        <v>5.58330261253914E-2</v>
      </c>
      <c r="X1151" s="14">
        <v>0.112397692038989</v>
      </c>
      <c r="Y1151" s="14">
        <v>0</v>
      </c>
      <c r="Z1151" s="14">
        <v>0</v>
      </c>
      <c r="AA1151" s="14">
        <v>4.2556600907646798E-2</v>
      </c>
      <c r="AB1151" s="14">
        <v>0</v>
      </c>
      <c r="AC1151" s="14">
        <v>4.3988866484767998E-2</v>
      </c>
      <c r="AD1151" s="14">
        <v>0</v>
      </c>
      <c r="AE1151" s="14"/>
      <c r="AF1151" s="14">
        <v>3.3632518311850199E-2</v>
      </c>
      <c r="AG1151" s="14">
        <v>5.7576265907805499E-2</v>
      </c>
      <c r="AH1151" s="14">
        <v>2.4058386713228502E-2</v>
      </c>
      <c r="AI1151" s="14">
        <v>0.14669857579629</v>
      </c>
      <c r="AJ1151" s="14">
        <v>3.6722157671099501E-2</v>
      </c>
      <c r="AK1151" s="14"/>
      <c r="AL1151" s="14">
        <v>5.9032858821922003E-2</v>
      </c>
      <c r="AM1151" s="14">
        <v>4.2265702391928797E-2</v>
      </c>
      <c r="AN1151" s="14">
        <v>0</v>
      </c>
      <c r="AO1151" s="14"/>
      <c r="AP1151" s="14">
        <v>7.2919117732231697E-2</v>
      </c>
      <c r="AQ1151" s="14">
        <v>4.23531552988691E-2</v>
      </c>
      <c r="AR1151" s="14"/>
      <c r="AS1151" s="14">
        <v>6.4048719685097302E-2</v>
      </c>
      <c r="AT1151" s="14">
        <v>4.35837978223328E-2</v>
      </c>
      <c r="AU1151" s="14"/>
      <c r="AV1151" s="14">
        <v>6.5519018158859604E-2</v>
      </c>
      <c r="AW1151" s="14">
        <v>5.0670482490497E-2</v>
      </c>
      <c r="AX1151" s="14"/>
      <c r="AY1151" s="14">
        <v>5.87279367476672E-2</v>
      </c>
      <c r="AZ1151" s="14">
        <v>2.8795203829533801E-2</v>
      </c>
      <c r="BA1151" s="14"/>
      <c r="BB1151" s="14">
        <v>5.4358170290435902E-2</v>
      </c>
      <c r="BC1151" s="14">
        <v>4.3116460700100903E-2</v>
      </c>
    </row>
    <row r="1152" spans="2:55" x14ac:dyDescent="0.35">
      <c r="B1152" t="s">
        <v>77</v>
      </c>
      <c r="C1152" s="14">
        <v>4.5082924222406798E-2</v>
      </c>
      <c r="D1152" s="14">
        <v>5.3697433490082901E-2</v>
      </c>
      <c r="E1152" s="14">
        <v>3.5331404163163799E-2</v>
      </c>
      <c r="F1152" s="14"/>
      <c r="G1152" s="14">
        <v>6.0794635751687698E-2</v>
      </c>
      <c r="H1152" s="14">
        <v>3.4888723117965599E-2</v>
      </c>
      <c r="I1152" s="14">
        <v>3.9503315661732603E-2</v>
      </c>
      <c r="J1152" s="14">
        <v>8.3277786320724703E-2</v>
      </c>
      <c r="K1152" s="14">
        <v>3.1762882085238003E-2</v>
      </c>
      <c r="L1152" s="14">
        <v>1.9557799116793999E-2</v>
      </c>
      <c r="M1152" s="14"/>
      <c r="N1152" s="14">
        <v>2.0752065136190101E-2</v>
      </c>
      <c r="O1152" s="14">
        <v>4.2599770113805897E-2</v>
      </c>
      <c r="P1152" s="14">
        <v>7.48451496479592E-2</v>
      </c>
      <c r="Q1152" s="14">
        <v>4.9347261117760999E-2</v>
      </c>
      <c r="R1152" s="14"/>
      <c r="S1152" s="14">
        <v>6.4086510254704895E-2</v>
      </c>
      <c r="T1152" s="14">
        <v>1.7975217069845801E-2</v>
      </c>
      <c r="U1152" s="14">
        <v>0</v>
      </c>
      <c r="V1152" s="14">
        <v>5.3252975952513298E-2</v>
      </c>
      <c r="W1152" s="14">
        <v>3.2864760717538598E-2</v>
      </c>
      <c r="X1152" s="14">
        <v>5.0026657528975997E-2</v>
      </c>
      <c r="Y1152" s="14">
        <v>0</v>
      </c>
      <c r="Z1152" s="14">
        <v>0</v>
      </c>
      <c r="AA1152" s="14">
        <v>4.6669484085427301E-2</v>
      </c>
      <c r="AB1152" s="14">
        <v>6.0046162344327497E-2</v>
      </c>
      <c r="AC1152" s="14">
        <v>0.13568877514500099</v>
      </c>
      <c r="AD1152" s="14">
        <v>7.3941930130961606E-2</v>
      </c>
      <c r="AE1152" s="14"/>
      <c r="AF1152" s="14">
        <v>2.5359510020931501E-2</v>
      </c>
      <c r="AG1152" s="14">
        <v>3.3799803154621902E-2</v>
      </c>
      <c r="AH1152" s="14">
        <v>8.5620522238056704E-2</v>
      </c>
      <c r="AI1152" s="14">
        <v>2.4549849361694399E-2</v>
      </c>
      <c r="AJ1152" s="14">
        <v>4.9655788261633298E-2</v>
      </c>
      <c r="AK1152" s="14"/>
      <c r="AL1152" s="14">
        <v>4.3800799645254802E-2</v>
      </c>
      <c r="AM1152" s="14">
        <v>5.9269546734139797E-2</v>
      </c>
      <c r="AN1152" s="14">
        <v>0</v>
      </c>
      <c r="AO1152" s="14"/>
      <c r="AP1152" s="14">
        <v>3.65343845771956E-2</v>
      </c>
      <c r="AQ1152" s="14">
        <v>5.11379782191419E-2</v>
      </c>
      <c r="AR1152" s="14"/>
      <c r="AS1152" s="14">
        <v>5.0098957424443202E-2</v>
      </c>
      <c r="AT1152" s="14">
        <v>4.1447087850467801E-2</v>
      </c>
      <c r="AU1152" s="14"/>
      <c r="AV1152" s="14">
        <v>6.8868898616627705E-2</v>
      </c>
      <c r="AW1152" s="14">
        <v>3.6123137540822997E-2</v>
      </c>
      <c r="AX1152" s="14"/>
      <c r="AY1152" s="14">
        <v>4.5920347044524898E-2</v>
      </c>
      <c r="AZ1152" s="14">
        <v>2.09062487994593E-2</v>
      </c>
      <c r="BA1152" s="14"/>
      <c r="BB1152" s="14">
        <v>4.5912672208668397E-2</v>
      </c>
      <c r="BC1152" s="14">
        <v>2.1343557520743101E-2</v>
      </c>
    </row>
    <row r="1153" spans="2:55" x14ac:dyDescent="0.35">
      <c r="B1153" t="s">
        <v>78</v>
      </c>
      <c r="C1153" s="14">
        <v>8.7354220941017094E-2</v>
      </c>
      <c r="D1153" s="14">
        <v>9.1315635088326297E-2</v>
      </c>
      <c r="E1153" s="14">
        <v>8.3144519598385203E-2</v>
      </c>
      <c r="F1153" s="14"/>
      <c r="G1153" s="14">
        <v>9.6548510229957807E-2</v>
      </c>
      <c r="H1153" s="14">
        <v>0.124346396136784</v>
      </c>
      <c r="I1153" s="14">
        <v>0.10222884373676699</v>
      </c>
      <c r="J1153" s="14">
        <v>6.0098410081941799E-2</v>
      </c>
      <c r="K1153" s="14">
        <v>7.8588023355777401E-2</v>
      </c>
      <c r="L1153" s="14">
        <v>2.6269057154198899E-2</v>
      </c>
      <c r="M1153" s="14"/>
      <c r="N1153" s="14">
        <v>0.110227768476107</v>
      </c>
      <c r="O1153" s="14">
        <v>5.4202571341332599E-2</v>
      </c>
      <c r="P1153" s="14">
        <v>5.4007559664970603E-2</v>
      </c>
      <c r="Q1153" s="14">
        <v>0.12601929389050401</v>
      </c>
      <c r="R1153" s="14"/>
      <c r="S1153" s="14">
        <v>0.10291702755394699</v>
      </c>
      <c r="T1153" s="14">
        <v>5.8628683604138698E-2</v>
      </c>
      <c r="U1153" s="14">
        <v>0.11943056431986</v>
      </c>
      <c r="V1153" s="14">
        <v>6.8326813216960006E-2</v>
      </c>
      <c r="W1153" s="14">
        <v>9.1548744513672606E-2</v>
      </c>
      <c r="X1153" s="14">
        <v>0.10741547517294101</v>
      </c>
      <c r="Y1153" s="14">
        <v>0</v>
      </c>
      <c r="Z1153" s="14">
        <v>7.7486273892868093E-2</v>
      </c>
      <c r="AA1153" s="14">
        <v>9.8061221221481296E-2</v>
      </c>
      <c r="AB1153" s="14">
        <v>0.121270217709536</v>
      </c>
      <c r="AC1153" s="14">
        <v>0.14150396958523401</v>
      </c>
      <c r="AD1153" s="14">
        <v>0</v>
      </c>
      <c r="AE1153" s="14"/>
      <c r="AF1153" s="14">
        <v>0.142459552677699</v>
      </c>
      <c r="AG1153" s="14">
        <v>7.3773089709650505E-2</v>
      </c>
      <c r="AH1153" s="14">
        <v>0.14586452312435999</v>
      </c>
      <c r="AI1153" s="14">
        <v>7.2979422038852507E-2</v>
      </c>
      <c r="AJ1153" s="14">
        <v>0</v>
      </c>
      <c r="AK1153" s="14"/>
      <c r="AL1153" s="14">
        <v>7.3931794374256704E-2</v>
      </c>
      <c r="AM1153" s="14">
        <v>0.118585847025704</v>
      </c>
      <c r="AN1153" s="14">
        <v>0.20794870876298299</v>
      </c>
      <c r="AO1153" s="14"/>
      <c r="AP1153" s="14">
        <v>8.2318652087600697E-2</v>
      </c>
      <c r="AQ1153" s="14">
        <v>8.6353471641109805E-2</v>
      </c>
      <c r="AR1153" s="14"/>
      <c r="AS1153" s="14">
        <v>9.3724772105380799E-2</v>
      </c>
      <c r="AT1153" s="14">
        <v>8.1188765312219205E-2</v>
      </c>
      <c r="AU1153" s="14"/>
      <c r="AV1153" s="14">
        <v>8.5044697859454094E-2</v>
      </c>
      <c r="AW1153" s="14">
        <v>8.2640458147417106E-2</v>
      </c>
      <c r="AX1153" s="14"/>
      <c r="AY1153" s="14">
        <v>8.0166518263330599E-2</v>
      </c>
      <c r="AZ1153" s="14">
        <v>0.100787643001579</v>
      </c>
      <c r="BA1153" s="14"/>
      <c r="BB1153" s="14">
        <v>8.5042870481428001E-2</v>
      </c>
      <c r="BC1153" s="14">
        <v>9.0342612044206502E-2</v>
      </c>
    </row>
    <row r="1154" spans="2:55" x14ac:dyDescent="0.35">
      <c r="B1154" t="s">
        <v>449</v>
      </c>
      <c r="C1154" s="14">
        <v>0.57519304994998899</v>
      </c>
      <c r="D1154" s="14">
        <v>0.52679524276905798</v>
      </c>
      <c r="E1154" s="14">
        <v>0.62927188359058905</v>
      </c>
      <c r="F1154" s="14"/>
      <c r="G1154" s="14">
        <v>0.32443850274633801</v>
      </c>
      <c r="H1154" s="14">
        <v>0.35416403825520199</v>
      </c>
      <c r="I1154" s="14">
        <v>0.52167997878107197</v>
      </c>
      <c r="J1154" s="14">
        <v>0.71788196589477005</v>
      </c>
      <c r="K1154" s="14">
        <v>0.809709272080127</v>
      </c>
      <c r="L1154" s="14">
        <v>0.94053249595515798</v>
      </c>
      <c r="M1154" s="14"/>
      <c r="N1154" s="14">
        <v>0.50857966287746303</v>
      </c>
      <c r="O1154" s="14">
        <v>0.662938332451809</v>
      </c>
      <c r="P1154" s="14">
        <v>0.518743949488499</v>
      </c>
      <c r="Q1154" s="14">
        <v>0.59081830651612299</v>
      </c>
      <c r="R1154" s="14"/>
      <c r="S1154" s="14">
        <v>0.39075071975408798</v>
      </c>
      <c r="T1154" s="14">
        <v>0.75764448769739901</v>
      </c>
      <c r="U1154" s="14">
        <v>0.64704383611809602</v>
      </c>
      <c r="V1154" s="14">
        <v>0.578222997526742</v>
      </c>
      <c r="W1154" s="14">
        <v>0.59872285290004401</v>
      </c>
      <c r="X1154" s="14">
        <v>0.43146398931666902</v>
      </c>
      <c r="Y1154" s="14">
        <v>0.75243529170724399</v>
      </c>
      <c r="Z1154" s="14">
        <v>0.72920030916627998</v>
      </c>
      <c r="AA1154" s="14">
        <v>0.51247584826458203</v>
      </c>
      <c r="AB1154" s="14">
        <v>0.54573407222224202</v>
      </c>
      <c r="AC1154" s="14">
        <v>0.67881838878499601</v>
      </c>
      <c r="AD1154" s="14">
        <v>0.70699768163951904</v>
      </c>
      <c r="AE1154" s="14"/>
      <c r="AF1154" s="14">
        <v>0.56036757356766598</v>
      </c>
      <c r="AG1154" s="14">
        <v>0.52982906152568998</v>
      </c>
      <c r="AH1154" s="14">
        <v>0.60465779514092399</v>
      </c>
      <c r="AI1154" s="14">
        <v>0.51820402400874899</v>
      </c>
      <c r="AJ1154" s="14">
        <v>0.761591381206564</v>
      </c>
      <c r="AK1154" s="14"/>
      <c r="AL1154" s="14">
        <v>0.65208546442291604</v>
      </c>
      <c r="AM1154" s="14">
        <v>0.24529896739238599</v>
      </c>
      <c r="AN1154" s="14">
        <v>0.64713453479139105</v>
      </c>
      <c r="AO1154" s="14"/>
      <c r="AP1154" s="14">
        <v>0.52875364567177996</v>
      </c>
      <c r="AQ1154" s="14">
        <v>0.61035264499681297</v>
      </c>
      <c r="AR1154" s="14"/>
      <c r="AS1154" s="14">
        <v>0.49336169825431803</v>
      </c>
      <c r="AT1154" s="14">
        <v>0.67771546597727805</v>
      </c>
      <c r="AU1154" s="14"/>
      <c r="AV1154" s="14">
        <v>0.418582367674949</v>
      </c>
      <c r="AW1154" s="14">
        <v>0.64861216981479097</v>
      </c>
      <c r="AX1154" s="14"/>
      <c r="AY1154" s="14">
        <v>0.54258236457908204</v>
      </c>
      <c r="AZ1154" s="14">
        <v>0.67606296802322396</v>
      </c>
      <c r="BA1154" s="14"/>
      <c r="BB1154" s="14">
        <v>0.55088800448416897</v>
      </c>
      <c r="BC1154" s="14">
        <v>0.70849590179384103</v>
      </c>
    </row>
    <row r="1155" spans="2:55" x14ac:dyDescent="0.35">
      <c r="C1155" s="14"/>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c r="AC1155" s="14"/>
      <c r="AD1155" s="14"/>
      <c r="AE1155" s="14"/>
      <c r="AF1155" s="14"/>
      <c r="AG1155" s="14"/>
      <c r="AH1155" s="14"/>
      <c r="AI1155" s="14"/>
      <c r="AJ1155" s="14"/>
      <c r="AK1155" s="14"/>
      <c r="AL1155" s="14"/>
      <c r="AM1155" s="14"/>
      <c r="AN1155" s="14"/>
      <c r="AO1155" s="14"/>
      <c r="AP1155" s="14"/>
      <c r="AQ1155" s="14"/>
      <c r="AR1155" s="14"/>
      <c r="AS1155" s="14"/>
      <c r="AT1155" s="14"/>
      <c r="AU1155" s="14"/>
      <c r="AV1155" s="14"/>
      <c r="AW1155" s="14"/>
      <c r="AX1155" s="14"/>
      <c r="AY1155" s="14"/>
      <c r="AZ1155" s="14"/>
      <c r="BA1155" s="14"/>
      <c r="BB1155" s="14"/>
      <c r="BC1155" s="14"/>
    </row>
    <row r="1156" spans="2:55" x14ac:dyDescent="0.35">
      <c r="B1156" s="6" t="s">
        <v>461</v>
      </c>
      <c r="C1156" s="14"/>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c r="AC1156" s="14"/>
      <c r="AD1156" s="14"/>
      <c r="AE1156" s="14"/>
      <c r="AF1156" s="14"/>
      <c r="AG1156" s="14"/>
      <c r="AH1156" s="14"/>
      <c r="AI1156" s="14"/>
      <c r="AJ1156" s="14"/>
      <c r="AK1156" s="14"/>
      <c r="AL1156" s="14"/>
      <c r="AM1156" s="14"/>
      <c r="AN1156" s="14"/>
      <c r="AO1156" s="14"/>
      <c r="AP1156" s="14"/>
      <c r="AQ1156" s="14"/>
      <c r="AR1156" s="14"/>
      <c r="AS1156" s="14"/>
      <c r="AT1156" s="14"/>
      <c r="AU1156" s="14"/>
      <c r="AV1156" s="14"/>
      <c r="AW1156" s="14"/>
      <c r="AX1156" s="14"/>
      <c r="AY1156" s="14"/>
      <c r="AZ1156" s="14"/>
      <c r="BA1156" s="14"/>
      <c r="BB1156" s="14"/>
      <c r="BC1156" s="14"/>
    </row>
    <row r="1157" spans="2:55" x14ac:dyDescent="0.35">
      <c r="B1157" s="21" t="s">
        <v>384</v>
      </c>
      <c r="C1157" s="14"/>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c r="AC1157" s="14"/>
      <c r="AD1157" s="14"/>
      <c r="AE1157" s="14"/>
      <c r="AF1157" s="14"/>
      <c r="AG1157" s="14"/>
      <c r="AH1157" s="14"/>
      <c r="AI1157" s="14"/>
      <c r="AJ1157" s="14"/>
      <c r="AK1157" s="14"/>
      <c r="AL1157" s="14"/>
      <c r="AM1157" s="14"/>
      <c r="AN1157" s="14"/>
      <c r="AO1157" s="14"/>
      <c r="AP1157" s="14"/>
      <c r="AQ1157" s="14"/>
      <c r="AR1157" s="14"/>
      <c r="AS1157" s="14"/>
      <c r="AT1157" s="14"/>
      <c r="AU1157" s="14"/>
      <c r="AV1157" s="14"/>
      <c r="AW1157" s="14"/>
      <c r="AX1157" s="14"/>
      <c r="AY1157" s="14"/>
      <c r="AZ1157" s="14"/>
      <c r="BA1157" s="14"/>
      <c r="BB1157" s="14"/>
      <c r="BC1157" s="14"/>
    </row>
    <row r="1158" spans="2:55" x14ac:dyDescent="0.35">
      <c r="B1158" t="s">
        <v>71</v>
      </c>
      <c r="C1158" s="14">
        <v>1.02199679648598E-2</v>
      </c>
      <c r="D1158" s="14">
        <v>1.08853741057192E-2</v>
      </c>
      <c r="E1158" s="14">
        <v>9.6266918880484591E-3</v>
      </c>
      <c r="F1158" s="14"/>
      <c r="G1158" s="14">
        <v>1.3451265412777301E-2</v>
      </c>
      <c r="H1158" s="14">
        <v>1.8036202735528799E-2</v>
      </c>
      <c r="I1158" s="14">
        <v>2.3294946003925301E-2</v>
      </c>
      <c r="J1158" s="14">
        <v>0</v>
      </c>
      <c r="K1158" s="14">
        <v>0</v>
      </c>
      <c r="L1158" s="14">
        <v>4.4635438210047299E-3</v>
      </c>
      <c r="M1158" s="14"/>
      <c r="N1158" s="14">
        <v>1.9253722270508599E-2</v>
      </c>
      <c r="O1158" s="14">
        <v>3.91053331526439E-3</v>
      </c>
      <c r="P1158" s="14">
        <v>6.4828373211449197E-3</v>
      </c>
      <c r="Q1158" s="14">
        <v>1.07608822687239E-2</v>
      </c>
      <c r="R1158" s="14"/>
      <c r="S1158" s="14">
        <v>1.3173293298885801E-2</v>
      </c>
      <c r="T1158" s="14">
        <v>8.0524174358709791E-3</v>
      </c>
      <c r="U1158" s="14">
        <v>0</v>
      </c>
      <c r="V1158" s="14">
        <v>1.25948237951486E-2</v>
      </c>
      <c r="W1158" s="14">
        <v>0</v>
      </c>
      <c r="X1158" s="14">
        <v>9.3618765175828601E-3</v>
      </c>
      <c r="Y1158" s="14">
        <v>1.82217311356636E-2</v>
      </c>
      <c r="Z1158" s="14">
        <v>0</v>
      </c>
      <c r="AA1158" s="14">
        <v>2.5363785834039601E-2</v>
      </c>
      <c r="AB1158" s="14">
        <v>1.1780079224208101E-2</v>
      </c>
      <c r="AC1158" s="14">
        <v>0</v>
      </c>
      <c r="AD1158" s="14">
        <v>0</v>
      </c>
      <c r="AE1158" s="14"/>
      <c r="AF1158" s="14">
        <v>1.0189510482823599E-2</v>
      </c>
      <c r="AG1158" s="14">
        <v>7.5925354674582501E-3</v>
      </c>
      <c r="AH1158" s="14">
        <v>0</v>
      </c>
      <c r="AI1158" s="14">
        <v>0</v>
      </c>
      <c r="AJ1158" s="14">
        <v>5.6693507397492397E-2</v>
      </c>
      <c r="AK1158" s="14"/>
      <c r="AL1158" s="14">
        <v>6.6976337199458101E-3</v>
      </c>
      <c r="AM1158" s="14">
        <v>2.6668297130993598E-2</v>
      </c>
      <c r="AN1158" s="14">
        <v>2.2861544486443099E-2</v>
      </c>
      <c r="AO1158" s="14"/>
      <c r="AP1158" s="14">
        <v>8.3829214681277707E-3</v>
      </c>
      <c r="AQ1158" s="14">
        <v>1.16399601064252E-2</v>
      </c>
      <c r="AR1158" s="14"/>
      <c r="AS1158" s="14">
        <v>1.3152460716643E-2</v>
      </c>
      <c r="AT1158" s="14">
        <v>6.94840832889856E-3</v>
      </c>
      <c r="AU1158" s="14"/>
      <c r="AV1158" s="14">
        <v>1.8653338586741699E-2</v>
      </c>
      <c r="AW1158" s="14">
        <v>4.5749693030179197E-3</v>
      </c>
      <c r="AX1158" s="14"/>
      <c r="AY1158" s="14">
        <v>1.08963299071663E-2</v>
      </c>
      <c r="AZ1158" s="14">
        <v>0</v>
      </c>
      <c r="BA1158" s="14"/>
      <c r="BB1158" s="14">
        <v>9.5788832168623005E-3</v>
      </c>
      <c r="BC1158" s="14">
        <v>9.2548727933727294E-3</v>
      </c>
    </row>
    <row r="1159" spans="2:55" x14ac:dyDescent="0.35">
      <c r="B1159" t="s">
        <v>72</v>
      </c>
      <c r="C1159" s="14">
        <v>3.3630814924915299E-2</v>
      </c>
      <c r="D1159" s="14">
        <v>4.6657669205831101E-2</v>
      </c>
      <c r="E1159" s="14">
        <v>2.1307980764026801E-2</v>
      </c>
      <c r="F1159" s="14"/>
      <c r="G1159" s="14">
        <v>2.8011707786382099E-2</v>
      </c>
      <c r="H1159" s="14">
        <v>6.2071484827755999E-2</v>
      </c>
      <c r="I1159" s="14">
        <v>7.8345531457808898E-2</v>
      </c>
      <c r="J1159" s="14">
        <v>2.3222384155386501E-2</v>
      </c>
      <c r="K1159" s="14">
        <v>7.2921017860199597E-3</v>
      </c>
      <c r="L1159" s="14">
        <v>0</v>
      </c>
      <c r="M1159" s="14"/>
      <c r="N1159" s="14">
        <v>3.2940147052400802E-2</v>
      </c>
      <c r="O1159" s="14">
        <v>4.6947791475654803E-2</v>
      </c>
      <c r="P1159" s="14">
        <v>4.4705251090219798E-2</v>
      </c>
      <c r="Q1159" s="14">
        <v>1.21583719997363E-2</v>
      </c>
      <c r="R1159" s="14"/>
      <c r="S1159" s="14">
        <v>5.5022261862444397E-2</v>
      </c>
      <c r="T1159" s="14">
        <v>8.5173665088720506E-3</v>
      </c>
      <c r="U1159" s="14">
        <v>0</v>
      </c>
      <c r="V1159" s="14">
        <v>1.6484071670857001E-2</v>
      </c>
      <c r="W1159" s="14">
        <v>2.8787510508666202E-2</v>
      </c>
      <c r="X1159" s="14">
        <v>7.2001293314623696E-2</v>
      </c>
      <c r="Y1159" s="14">
        <v>1.1325645057697099E-2</v>
      </c>
      <c r="Z1159" s="14">
        <v>0</v>
      </c>
      <c r="AA1159" s="14">
        <v>5.41593211633404E-2</v>
      </c>
      <c r="AB1159" s="14">
        <v>7.3451862227710094E-2</v>
      </c>
      <c r="AC1159" s="14">
        <v>0</v>
      </c>
      <c r="AD1159" s="14">
        <v>0</v>
      </c>
      <c r="AE1159" s="14"/>
      <c r="AF1159" s="14">
        <v>2.2670787953174499E-2</v>
      </c>
      <c r="AG1159" s="14">
        <v>5.0235381383163601E-2</v>
      </c>
      <c r="AH1159" s="14">
        <v>1.07360226783521E-2</v>
      </c>
      <c r="AI1159" s="14">
        <v>5.2114466304794001E-2</v>
      </c>
      <c r="AJ1159" s="14">
        <v>0</v>
      </c>
      <c r="AK1159" s="14"/>
      <c r="AL1159" s="14">
        <v>1.9292312097321299E-2</v>
      </c>
      <c r="AM1159" s="14">
        <v>0.116851115206776</v>
      </c>
      <c r="AN1159" s="14">
        <v>2.48033455628149E-2</v>
      </c>
      <c r="AO1159" s="14"/>
      <c r="AP1159" s="14">
        <v>3.8257218385787703E-2</v>
      </c>
      <c r="AQ1159" s="14">
        <v>3.1401185899191997E-2</v>
      </c>
      <c r="AR1159" s="14"/>
      <c r="AS1159" s="14">
        <v>4.7025486336516702E-2</v>
      </c>
      <c r="AT1159" s="14">
        <v>1.7888936456745101E-2</v>
      </c>
      <c r="AU1159" s="14"/>
      <c r="AV1159" s="14">
        <v>4.8509240579089598E-2</v>
      </c>
      <c r="AW1159" s="14">
        <v>2.54638019779116E-2</v>
      </c>
      <c r="AX1159" s="14"/>
      <c r="AY1159" s="14">
        <v>4.0040093804279003E-2</v>
      </c>
      <c r="AZ1159" s="14">
        <v>2.0034031719546999E-2</v>
      </c>
      <c r="BA1159" s="14"/>
      <c r="BB1159" s="14">
        <v>3.6822187335958802E-2</v>
      </c>
      <c r="BC1159" s="14">
        <v>2.06317720973433E-2</v>
      </c>
    </row>
    <row r="1160" spans="2:55" x14ac:dyDescent="0.35">
      <c r="B1160" t="s">
        <v>73</v>
      </c>
      <c r="C1160" s="14">
        <v>5.5275532113084599E-2</v>
      </c>
      <c r="D1160" s="14">
        <v>6.7863411152756001E-2</v>
      </c>
      <c r="E1160" s="14">
        <v>4.3464849603294102E-2</v>
      </c>
      <c r="F1160" s="14"/>
      <c r="G1160" s="14">
        <v>0.13158097495089099</v>
      </c>
      <c r="H1160" s="14">
        <v>8.1629273021827306E-2</v>
      </c>
      <c r="I1160" s="14">
        <v>5.28852964195052E-2</v>
      </c>
      <c r="J1160" s="14">
        <v>4.3446986212842702E-2</v>
      </c>
      <c r="K1160" s="14">
        <v>3.1413656530440398E-2</v>
      </c>
      <c r="L1160" s="14">
        <v>4.7440238337206004E-3</v>
      </c>
      <c r="M1160" s="14"/>
      <c r="N1160" s="14">
        <v>5.25404292478188E-2</v>
      </c>
      <c r="O1160" s="14">
        <v>4.3433915545266398E-2</v>
      </c>
      <c r="P1160" s="14">
        <v>7.9524074624501895E-2</v>
      </c>
      <c r="Q1160" s="14">
        <v>5.0855480157173699E-2</v>
      </c>
      <c r="R1160" s="14"/>
      <c r="S1160" s="14">
        <v>7.0572602368361201E-2</v>
      </c>
      <c r="T1160" s="14">
        <v>4.2617640970839601E-2</v>
      </c>
      <c r="U1160" s="14">
        <v>8.2290212126916701E-2</v>
      </c>
      <c r="V1160" s="14">
        <v>4.5046569465537097E-2</v>
      </c>
      <c r="W1160" s="14">
        <v>7.0248898611373803E-2</v>
      </c>
      <c r="X1160" s="14">
        <v>9.3020500339741893E-2</v>
      </c>
      <c r="Y1160" s="14">
        <v>6.4612222018493301E-2</v>
      </c>
      <c r="Z1160" s="14">
        <v>4.23534596996991E-2</v>
      </c>
      <c r="AA1160" s="14">
        <v>3.9458319121166097E-2</v>
      </c>
      <c r="AB1160" s="14">
        <v>1.4661737945046899E-2</v>
      </c>
      <c r="AC1160" s="14">
        <v>2.4031159688621E-2</v>
      </c>
      <c r="AD1160" s="14">
        <v>7.4485001228710004E-2</v>
      </c>
      <c r="AE1160" s="14"/>
      <c r="AF1160" s="14">
        <v>1.1355435699489901E-2</v>
      </c>
      <c r="AG1160" s="14">
        <v>8.3911457048197705E-2</v>
      </c>
      <c r="AH1160" s="14">
        <v>1.0765139028779101E-2</v>
      </c>
      <c r="AI1160" s="14">
        <v>9.6545050175525005E-2</v>
      </c>
      <c r="AJ1160" s="14">
        <v>8.4917045069993993E-2</v>
      </c>
      <c r="AK1160" s="14"/>
      <c r="AL1160" s="14">
        <v>4.3686170992559399E-2</v>
      </c>
      <c r="AM1160" s="14">
        <v>0.13552640375925501</v>
      </c>
      <c r="AN1160" s="14">
        <v>0</v>
      </c>
      <c r="AO1160" s="14"/>
      <c r="AP1160" s="14">
        <v>5.0383180241783398E-2</v>
      </c>
      <c r="AQ1160" s="14">
        <v>5.2386201108265099E-2</v>
      </c>
      <c r="AR1160" s="14"/>
      <c r="AS1160" s="14">
        <v>5.0716228240049399E-2</v>
      </c>
      <c r="AT1160" s="14">
        <v>5.3735874497689302E-2</v>
      </c>
      <c r="AU1160" s="14"/>
      <c r="AV1160" s="14">
        <v>7.7102873033476502E-2</v>
      </c>
      <c r="AW1160" s="14">
        <v>4.5807071863292102E-2</v>
      </c>
      <c r="AX1160" s="14"/>
      <c r="AY1160" s="14">
        <v>5.55802867397404E-2</v>
      </c>
      <c r="AZ1160" s="14">
        <v>5.8596480369999197E-2</v>
      </c>
      <c r="BA1160" s="14"/>
      <c r="BB1160" s="14">
        <v>3.9820526765390503E-2</v>
      </c>
      <c r="BC1160" s="14">
        <v>0.121931495849047</v>
      </c>
    </row>
    <row r="1161" spans="2:55" x14ac:dyDescent="0.35">
      <c r="B1161" t="s">
        <v>74</v>
      </c>
      <c r="C1161" s="14">
        <v>8.0776193362524895E-2</v>
      </c>
      <c r="D1161" s="14">
        <v>0.109069952411463</v>
      </c>
      <c r="E1161" s="14">
        <v>5.4044426132862103E-2</v>
      </c>
      <c r="F1161" s="14"/>
      <c r="G1161" s="14">
        <v>0.182308405846693</v>
      </c>
      <c r="H1161" s="14">
        <v>0.126781299355852</v>
      </c>
      <c r="I1161" s="14">
        <v>9.2325633782762706E-2</v>
      </c>
      <c r="J1161" s="14">
        <v>8.2033218778519695E-3</v>
      </c>
      <c r="K1161" s="14">
        <v>8.1999234613394395E-2</v>
      </c>
      <c r="L1161" s="14">
        <v>1.48329522011116E-2</v>
      </c>
      <c r="M1161" s="14"/>
      <c r="N1161" s="14">
        <v>9.3560725930300404E-2</v>
      </c>
      <c r="O1161" s="14">
        <v>5.5331511373883202E-2</v>
      </c>
      <c r="P1161" s="14">
        <v>9.5390611312667795E-2</v>
      </c>
      <c r="Q1161" s="14">
        <v>8.29049602599954E-2</v>
      </c>
      <c r="R1161" s="14"/>
      <c r="S1161" s="14">
        <v>0.15632772006877799</v>
      </c>
      <c r="T1161" s="14">
        <v>9.3107010898062503E-3</v>
      </c>
      <c r="U1161" s="14">
        <v>3.06256466450185E-2</v>
      </c>
      <c r="V1161" s="14">
        <v>9.3854422657370901E-2</v>
      </c>
      <c r="W1161" s="14">
        <v>7.01696022706019E-2</v>
      </c>
      <c r="X1161" s="14">
        <v>5.2802346833445798E-2</v>
      </c>
      <c r="Y1161" s="14">
        <v>3.1853106916083E-2</v>
      </c>
      <c r="Z1161" s="14">
        <v>0.100378702040195</v>
      </c>
      <c r="AA1161" s="14">
        <v>0.10023189632568701</v>
      </c>
      <c r="AB1161" s="14">
        <v>9.5246478236657703E-2</v>
      </c>
      <c r="AC1161" s="14">
        <v>7.4577749283395001E-2</v>
      </c>
      <c r="AD1161" s="14">
        <v>0.16354970339296901</v>
      </c>
      <c r="AE1161" s="14"/>
      <c r="AF1161" s="14">
        <v>8.1189075644201206E-2</v>
      </c>
      <c r="AG1161" s="14">
        <v>0.10786319078419</v>
      </c>
      <c r="AH1161" s="14">
        <v>6.8328546511851204E-2</v>
      </c>
      <c r="AI1161" s="14">
        <v>7.6768823900038405E-2</v>
      </c>
      <c r="AJ1161" s="14">
        <v>0</v>
      </c>
      <c r="AK1161" s="14"/>
      <c r="AL1161" s="14">
        <v>6.72623156723334E-2</v>
      </c>
      <c r="AM1161" s="14">
        <v>0.15860349417644701</v>
      </c>
      <c r="AN1161" s="14">
        <v>7.4706146447049801E-2</v>
      </c>
      <c r="AO1161" s="14"/>
      <c r="AP1161" s="14">
        <v>8.9513061813463801E-2</v>
      </c>
      <c r="AQ1161" s="14">
        <v>7.6957152527818595E-2</v>
      </c>
      <c r="AR1161" s="14"/>
      <c r="AS1161" s="14">
        <v>8.7602167419971594E-2</v>
      </c>
      <c r="AT1161" s="14">
        <v>6.5256667243932601E-2</v>
      </c>
      <c r="AU1161" s="14"/>
      <c r="AV1161" s="14">
        <v>0.12817400517403801</v>
      </c>
      <c r="AW1161" s="14">
        <v>6.1776948623984501E-2</v>
      </c>
      <c r="AX1161" s="14"/>
      <c r="AY1161" s="14">
        <v>8.7029782896192495E-2</v>
      </c>
      <c r="AZ1161" s="14">
        <v>2.4695989401679198E-2</v>
      </c>
      <c r="BA1161" s="14"/>
      <c r="BB1161" s="14">
        <v>8.5676683164423506E-2</v>
      </c>
      <c r="BC1161" s="14">
        <v>3.9604287893199502E-2</v>
      </c>
    </row>
    <row r="1162" spans="2:55" x14ac:dyDescent="0.35">
      <c r="B1162" t="s">
        <v>75</v>
      </c>
      <c r="C1162" s="14">
        <v>8.2306355337334103E-2</v>
      </c>
      <c r="D1162" s="14">
        <v>9.32114645803436E-2</v>
      </c>
      <c r="E1162" s="14">
        <v>7.2220972998364302E-2</v>
      </c>
      <c r="F1162" s="14"/>
      <c r="G1162" s="14">
        <v>4.5282022359462E-2</v>
      </c>
      <c r="H1162" s="14">
        <v>0.10453922413552701</v>
      </c>
      <c r="I1162" s="14">
        <v>0.112500050277268</v>
      </c>
      <c r="J1162" s="14">
        <v>0.104718734569913</v>
      </c>
      <c r="K1162" s="14">
        <v>5.7632568153467602E-2</v>
      </c>
      <c r="L1162" s="14">
        <v>6.1507120682468899E-2</v>
      </c>
      <c r="M1162" s="14"/>
      <c r="N1162" s="14">
        <v>9.0088077235922395E-2</v>
      </c>
      <c r="O1162" s="14">
        <v>6.8089234523012895E-2</v>
      </c>
      <c r="P1162" s="14">
        <v>0.100097152365711</v>
      </c>
      <c r="Q1162" s="14">
        <v>7.5477991606800202E-2</v>
      </c>
      <c r="R1162" s="14"/>
      <c r="S1162" s="14">
        <v>0.137568955543416</v>
      </c>
      <c r="T1162" s="14">
        <v>3.5081157396511999E-2</v>
      </c>
      <c r="U1162" s="14">
        <v>0.114740392280055</v>
      </c>
      <c r="V1162" s="14">
        <v>9.0209416243857199E-2</v>
      </c>
      <c r="W1162" s="14">
        <v>2.68548965459528E-2</v>
      </c>
      <c r="X1162" s="14">
        <v>8.7134273063448606E-2</v>
      </c>
      <c r="Y1162" s="14">
        <v>9.35353367897927E-2</v>
      </c>
      <c r="Z1162" s="14">
        <v>4.91777657943245E-2</v>
      </c>
      <c r="AA1162" s="14">
        <v>5.8573900928005303E-2</v>
      </c>
      <c r="AB1162" s="14">
        <v>8.8445822253321593E-2</v>
      </c>
      <c r="AC1162" s="14">
        <v>7.3330632451688693E-2</v>
      </c>
      <c r="AD1162" s="14">
        <v>0.11983352164262601</v>
      </c>
      <c r="AE1162" s="14"/>
      <c r="AF1162" s="14">
        <v>9.9122786219324299E-2</v>
      </c>
      <c r="AG1162" s="14">
        <v>7.4374348990856598E-2</v>
      </c>
      <c r="AH1162" s="14">
        <v>6.01611269632275E-2</v>
      </c>
      <c r="AI1162" s="14">
        <v>0.107326834511762</v>
      </c>
      <c r="AJ1162" s="14">
        <v>6.2693918920111197E-2</v>
      </c>
      <c r="AK1162" s="14"/>
      <c r="AL1162" s="14">
        <v>8.3628217620679304E-2</v>
      </c>
      <c r="AM1162" s="14">
        <v>8.1618021027814097E-2</v>
      </c>
      <c r="AN1162" s="14">
        <v>5.7231753100258402E-2</v>
      </c>
      <c r="AO1162" s="14"/>
      <c r="AP1162" s="14">
        <v>6.19964341455084E-2</v>
      </c>
      <c r="AQ1162" s="14">
        <v>9.7309545431954997E-2</v>
      </c>
      <c r="AR1162" s="14"/>
      <c r="AS1162" s="14">
        <v>7.3469994273188802E-2</v>
      </c>
      <c r="AT1162" s="14">
        <v>9.3653083958156996E-2</v>
      </c>
      <c r="AU1162" s="14"/>
      <c r="AV1162" s="14">
        <v>0.137995650052045</v>
      </c>
      <c r="AW1162" s="14">
        <v>6.3684792430744999E-2</v>
      </c>
      <c r="AX1162" s="14"/>
      <c r="AY1162" s="14">
        <v>7.2394756285381001E-2</v>
      </c>
      <c r="AZ1162" s="14">
        <v>0.141532681082079</v>
      </c>
      <c r="BA1162" s="14"/>
      <c r="BB1162" s="14">
        <v>7.6238632255424099E-2</v>
      </c>
      <c r="BC1162" s="14">
        <v>7.11876147038943E-2</v>
      </c>
    </row>
    <row r="1163" spans="2:55" x14ac:dyDescent="0.35">
      <c r="B1163" t="s">
        <v>76</v>
      </c>
      <c r="C1163" s="14">
        <v>0.16818003015022501</v>
      </c>
      <c r="D1163" s="14">
        <v>0.16234031524961501</v>
      </c>
      <c r="E1163" s="14">
        <v>0.172304347293146</v>
      </c>
      <c r="F1163" s="14"/>
      <c r="G1163" s="14">
        <v>9.7520731404045893E-2</v>
      </c>
      <c r="H1163" s="14">
        <v>0.13264206438123799</v>
      </c>
      <c r="I1163" s="14">
        <v>0.13938952930250401</v>
      </c>
      <c r="J1163" s="14">
        <v>0.21027741985859699</v>
      </c>
      <c r="K1163" s="14">
        <v>0.211026355627668</v>
      </c>
      <c r="L1163" s="14">
        <v>0.213611172660262</v>
      </c>
      <c r="M1163" s="14"/>
      <c r="N1163" s="14">
        <v>0.169371073147906</v>
      </c>
      <c r="O1163" s="14">
        <v>0.16597424906005701</v>
      </c>
      <c r="P1163" s="14">
        <v>0.133073759559696</v>
      </c>
      <c r="Q1163" s="14">
        <v>0.19671213146473601</v>
      </c>
      <c r="R1163" s="14"/>
      <c r="S1163" s="14">
        <v>0.14764825436397599</v>
      </c>
      <c r="T1163" s="14">
        <v>0.160533344128931</v>
      </c>
      <c r="U1163" s="14">
        <v>0.18875733685267501</v>
      </c>
      <c r="V1163" s="14">
        <v>0.215365666900871</v>
      </c>
      <c r="W1163" s="14">
        <v>0.206686146667731</v>
      </c>
      <c r="X1163" s="14">
        <v>0.14392278639767001</v>
      </c>
      <c r="Y1163" s="14">
        <v>0.154868046734052</v>
      </c>
      <c r="Z1163" s="14">
        <v>8.7617811798079495E-2</v>
      </c>
      <c r="AA1163" s="14">
        <v>0.20318618140830799</v>
      </c>
      <c r="AB1163" s="14">
        <v>0.14363949680872601</v>
      </c>
      <c r="AC1163" s="14">
        <v>0.16579150571764401</v>
      </c>
      <c r="AD1163" s="14">
        <v>0.207158601099656</v>
      </c>
      <c r="AE1163" s="14"/>
      <c r="AF1163" s="14">
        <v>0.16271367639310999</v>
      </c>
      <c r="AG1163" s="14">
        <v>0.15812957025522301</v>
      </c>
      <c r="AH1163" s="14">
        <v>0.218973623609304</v>
      </c>
      <c r="AI1163" s="14">
        <v>0.135393987464621</v>
      </c>
      <c r="AJ1163" s="14">
        <v>0.147448982533082</v>
      </c>
      <c r="AK1163" s="14"/>
      <c r="AL1163" s="14">
        <v>0.18128617805047501</v>
      </c>
      <c r="AM1163" s="14">
        <v>0.107871088344659</v>
      </c>
      <c r="AN1163" s="14">
        <v>0.117831480068053</v>
      </c>
      <c r="AO1163" s="14"/>
      <c r="AP1163" s="14">
        <v>9.8576853143495499E-2</v>
      </c>
      <c r="AQ1163" s="14">
        <v>0.21701380067003201</v>
      </c>
      <c r="AR1163" s="14"/>
      <c r="AS1163" s="14">
        <v>0.121461438079663</v>
      </c>
      <c r="AT1163" s="14">
        <v>0.238411419227189</v>
      </c>
      <c r="AU1163" s="14"/>
      <c r="AV1163" s="14">
        <v>0.13576102099252901</v>
      </c>
      <c r="AW1163" s="14">
        <v>0.18464213282924599</v>
      </c>
      <c r="AX1163" s="14"/>
      <c r="AY1163" s="14">
        <v>0.145676154648818</v>
      </c>
      <c r="AZ1163" s="14">
        <v>0.27647912379760298</v>
      </c>
      <c r="BA1163" s="14"/>
      <c r="BB1163" s="14">
        <v>0.16104556799928599</v>
      </c>
      <c r="BC1163" s="14">
        <v>0.18886171433263499</v>
      </c>
    </row>
    <row r="1164" spans="2:55" x14ac:dyDescent="0.35">
      <c r="B1164" t="s">
        <v>77</v>
      </c>
      <c r="C1164" s="14">
        <v>0.12527936361410999</v>
      </c>
      <c r="D1164" s="14">
        <v>0.13545250468918099</v>
      </c>
      <c r="E1164" s="14">
        <v>0.116077242308201</v>
      </c>
      <c r="F1164" s="14"/>
      <c r="G1164" s="14">
        <v>4.0162434391838003E-2</v>
      </c>
      <c r="H1164" s="14">
        <v>4.4867165415523602E-2</v>
      </c>
      <c r="I1164" s="14">
        <v>6.4754094182476504E-2</v>
      </c>
      <c r="J1164" s="14">
        <v>0.139237341303454</v>
      </c>
      <c r="K1164" s="14">
        <v>0.17143229524221201</v>
      </c>
      <c r="L1164" s="14">
        <v>0.26565590061141597</v>
      </c>
      <c r="M1164" s="14"/>
      <c r="N1164" s="14">
        <v>0.133349093529851</v>
      </c>
      <c r="O1164" s="14">
        <v>0.124451890238648</v>
      </c>
      <c r="P1164" s="14">
        <v>0.114597150436603</v>
      </c>
      <c r="Q1164" s="14">
        <v>0.120559989357825</v>
      </c>
      <c r="R1164" s="14"/>
      <c r="S1164" s="14">
        <v>7.8969932793114497E-2</v>
      </c>
      <c r="T1164" s="14">
        <v>0.114310348559633</v>
      </c>
      <c r="U1164" s="14">
        <v>0.12722320041281401</v>
      </c>
      <c r="V1164" s="14">
        <v>0.112186766898709</v>
      </c>
      <c r="W1164" s="14">
        <v>0.29293283400883502</v>
      </c>
      <c r="X1164" s="14">
        <v>8.9604327649871099E-2</v>
      </c>
      <c r="Y1164" s="14">
        <v>0.104819079062368</v>
      </c>
      <c r="Z1164" s="14">
        <v>0.18724048419209699</v>
      </c>
      <c r="AA1164" s="14">
        <v>0.13064568784424699</v>
      </c>
      <c r="AB1164" s="14">
        <v>0.11120419513593</v>
      </c>
      <c r="AC1164" s="14">
        <v>0.19191362302867801</v>
      </c>
      <c r="AD1164" s="14">
        <v>0</v>
      </c>
      <c r="AE1164" s="14"/>
      <c r="AF1164" s="14">
        <v>0.190979892460163</v>
      </c>
      <c r="AG1164" s="14">
        <v>0.11946630815315699</v>
      </c>
      <c r="AH1164" s="14">
        <v>0.124113259969986</v>
      </c>
      <c r="AI1164" s="14">
        <v>0.14074060805591301</v>
      </c>
      <c r="AJ1164" s="14">
        <v>2.3341061132328301E-2</v>
      </c>
      <c r="AK1164" s="14"/>
      <c r="AL1164" s="14">
        <v>0.12575173021332101</v>
      </c>
      <c r="AM1164" s="14">
        <v>0.116196476327788</v>
      </c>
      <c r="AN1164" s="14">
        <v>0.14907708965328301</v>
      </c>
      <c r="AO1164" s="14"/>
      <c r="AP1164" s="14">
        <v>8.2810290536057901E-2</v>
      </c>
      <c r="AQ1164" s="14">
        <v>0.15353595638349499</v>
      </c>
      <c r="AR1164" s="14"/>
      <c r="AS1164" s="14">
        <v>7.0843476424882104E-2</v>
      </c>
      <c r="AT1164" s="14">
        <v>0.19840517278845499</v>
      </c>
      <c r="AU1164" s="14"/>
      <c r="AV1164" s="14">
        <v>8.6845471363427601E-2</v>
      </c>
      <c r="AW1164" s="14">
        <v>0.14437022602011501</v>
      </c>
      <c r="AX1164" s="14"/>
      <c r="AY1164" s="14">
        <v>0.112553221280835</v>
      </c>
      <c r="AZ1164" s="14">
        <v>0.147141547469401</v>
      </c>
      <c r="BA1164" s="14"/>
      <c r="BB1164" s="14">
        <v>0.13118380126693999</v>
      </c>
      <c r="BC1164" s="14">
        <v>0.12357343431190899</v>
      </c>
    </row>
    <row r="1165" spans="2:55" x14ac:dyDescent="0.35">
      <c r="B1165" t="s">
        <v>78</v>
      </c>
      <c r="C1165" s="14">
        <v>0.128444236453162</v>
      </c>
      <c r="D1165" s="14">
        <v>0.11605078724026301</v>
      </c>
      <c r="E1165" s="14">
        <v>0.14085042695427999</v>
      </c>
      <c r="F1165" s="14"/>
      <c r="G1165" s="14">
        <v>0.15214029231548701</v>
      </c>
      <c r="H1165" s="14">
        <v>0.106790374542375</v>
      </c>
      <c r="I1165" s="14">
        <v>0.13577174640574399</v>
      </c>
      <c r="J1165" s="14">
        <v>0.13984179301575</v>
      </c>
      <c r="K1165" s="14">
        <v>0.107906663350192</v>
      </c>
      <c r="L1165" s="14">
        <v>0.12977673673961901</v>
      </c>
      <c r="M1165" s="14"/>
      <c r="N1165" s="14">
        <v>0.12038614667148</v>
      </c>
      <c r="O1165" s="14">
        <v>0.154629959256851</v>
      </c>
      <c r="P1165" s="14">
        <v>0.142572362510381</v>
      </c>
      <c r="Q1165" s="14">
        <v>0.100447029749704</v>
      </c>
      <c r="R1165" s="14"/>
      <c r="S1165" s="14">
        <v>0.10018946010071</v>
      </c>
      <c r="T1165" s="14">
        <v>0.212983555388958</v>
      </c>
      <c r="U1165" s="14">
        <v>0.13322759989077601</v>
      </c>
      <c r="V1165" s="14">
        <v>0.123308235119287</v>
      </c>
      <c r="W1165" s="14">
        <v>5.2943046608510298E-2</v>
      </c>
      <c r="X1165" s="14">
        <v>0.18679965739252799</v>
      </c>
      <c r="Y1165" s="14">
        <v>0.19240719293549399</v>
      </c>
      <c r="Z1165" s="14">
        <v>9.07063190224561E-2</v>
      </c>
      <c r="AA1165" s="14">
        <v>8.7625021790183999E-2</v>
      </c>
      <c r="AB1165" s="14">
        <v>5.7879499376864402E-2</v>
      </c>
      <c r="AC1165" s="14">
        <v>0.203394503657952</v>
      </c>
      <c r="AD1165" s="14">
        <v>0.12013661081890201</v>
      </c>
      <c r="AE1165" s="14"/>
      <c r="AF1165" s="14">
        <v>0.11967223113822301</v>
      </c>
      <c r="AG1165" s="14">
        <v>0.100190663695448</v>
      </c>
      <c r="AH1165" s="14">
        <v>0.14416259858793401</v>
      </c>
      <c r="AI1165" s="14">
        <v>0.15223339140186401</v>
      </c>
      <c r="AJ1165" s="14">
        <v>0.23688883709654099</v>
      </c>
      <c r="AK1165" s="14"/>
      <c r="AL1165" s="14">
        <v>0.131448762057394</v>
      </c>
      <c r="AM1165" s="14">
        <v>0.12514870061488001</v>
      </c>
      <c r="AN1165" s="14">
        <v>7.7867651144229305E-2</v>
      </c>
      <c r="AO1165" s="14"/>
      <c r="AP1165" s="14">
        <v>0.14332690076079099</v>
      </c>
      <c r="AQ1165" s="14">
        <v>0.117598721937154</v>
      </c>
      <c r="AR1165" s="14"/>
      <c r="AS1165" s="14">
        <v>0.16004307652191399</v>
      </c>
      <c r="AT1165" s="14">
        <v>8.5150211875655593E-2</v>
      </c>
      <c r="AU1165" s="14"/>
      <c r="AV1165" s="14">
        <v>0.120665319085958</v>
      </c>
      <c r="AW1165" s="14">
        <v>0.12992320702635299</v>
      </c>
      <c r="AX1165" s="14"/>
      <c r="AY1165" s="14">
        <v>0.13521119523035099</v>
      </c>
      <c r="AZ1165" s="14">
        <v>7.8171817933652493E-2</v>
      </c>
      <c r="BA1165" s="14"/>
      <c r="BB1165" s="14">
        <v>0.13651270511233901</v>
      </c>
      <c r="BC1165" s="14">
        <v>0.116017446280342</v>
      </c>
    </row>
    <row r="1166" spans="2:55" x14ac:dyDescent="0.35">
      <c r="B1166" t="s">
        <v>449</v>
      </c>
      <c r="C1166" s="14">
        <v>0.315887506079784</v>
      </c>
      <c r="D1166" s="14">
        <v>0.25846852136482801</v>
      </c>
      <c r="E1166" s="14">
        <v>0.37010306205777599</v>
      </c>
      <c r="F1166" s="14"/>
      <c r="G1166" s="14">
        <v>0.30954216553242297</v>
      </c>
      <c r="H1166" s="14">
        <v>0.32264291158437203</v>
      </c>
      <c r="I1166" s="14">
        <v>0.30073317216800499</v>
      </c>
      <c r="J1166" s="14">
        <v>0.33105201900620601</v>
      </c>
      <c r="K1166" s="14">
        <v>0.33129712469660599</v>
      </c>
      <c r="L1166" s="14">
        <v>0.30540854945039703</v>
      </c>
      <c r="M1166" s="14"/>
      <c r="N1166" s="14">
        <v>0.28851058491381198</v>
      </c>
      <c r="O1166" s="14">
        <v>0.337230915211363</v>
      </c>
      <c r="P1166" s="14">
        <v>0.28355680077907502</v>
      </c>
      <c r="Q1166" s="14">
        <v>0.350123163135305</v>
      </c>
      <c r="R1166" s="14"/>
      <c r="S1166" s="14">
        <v>0.24052751960031399</v>
      </c>
      <c r="T1166" s="14">
        <v>0.40859346852057699</v>
      </c>
      <c r="U1166" s="14">
        <v>0.32313561179174499</v>
      </c>
      <c r="V1166" s="14">
        <v>0.290950027248362</v>
      </c>
      <c r="W1166" s="14">
        <v>0.251377064778329</v>
      </c>
      <c r="X1166" s="14">
        <v>0.26535293849108899</v>
      </c>
      <c r="Y1166" s="14">
        <v>0.328357639350357</v>
      </c>
      <c r="Z1166" s="14">
        <v>0.44252545745314897</v>
      </c>
      <c r="AA1166" s="14">
        <v>0.30075588558502298</v>
      </c>
      <c r="AB1166" s="14">
        <v>0.403690828791536</v>
      </c>
      <c r="AC1166" s="14">
        <v>0.26696082617202199</v>
      </c>
      <c r="AD1166" s="14">
        <v>0.31483656181713698</v>
      </c>
      <c r="AE1166" s="14"/>
      <c r="AF1166" s="14">
        <v>0.30210660400949102</v>
      </c>
      <c r="AG1166" s="14">
        <v>0.298236544222305</v>
      </c>
      <c r="AH1166" s="14">
        <v>0.36275968265056602</v>
      </c>
      <c r="AI1166" s="14">
        <v>0.238876838185483</v>
      </c>
      <c r="AJ1166" s="14">
        <v>0.38801664785045098</v>
      </c>
      <c r="AK1166" s="14"/>
      <c r="AL1166" s="14">
        <v>0.34094667957597202</v>
      </c>
      <c r="AM1166" s="14">
        <v>0.13151640341138601</v>
      </c>
      <c r="AN1166" s="14">
        <v>0.47562098953786902</v>
      </c>
      <c r="AO1166" s="14"/>
      <c r="AP1166" s="14">
        <v>0.426753139504984</v>
      </c>
      <c r="AQ1166" s="14">
        <v>0.242157475935664</v>
      </c>
      <c r="AR1166" s="14"/>
      <c r="AS1166" s="14">
        <v>0.37568567198717201</v>
      </c>
      <c r="AT1166" s="14">
        <v>0.24055022562327799</v>
      </c>
      <c r="AU1166" s="14"/>
      <c r="AV1166" s="14">
        <v>0.24629308113269499</v>
      </c>
      <c r="AW1166" s="14">
        <v>0.339756849925335</v>
      </c>
      <c r="AX1166" s="14"/>
      <c r="AY1166" s="14">
        <v>0.34061817920723703</v>
      </c>
      <c r="AZ1166" s="14">
        <v>0.25334832822603898</v>
      </c>
      <c r="BA1166" s="14"/>
      <c r="BB1166" s="14">
        <v>0.32312101288337503</v>
      </c>
      <c r="BC1166" s="14">
        <v>0.30893736173825698</v>
      </c>
    </row>
    <row r="1167" spans="2:55" x14ac:dyDescent="0.35">
      <c r="C1167" s="14"/>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c r="AC1167" s="14"/>
      <c r="AD1167" s="14"/>
      <c r="AE1167" s="14"/>
      <c r="AF1167" s="14"/>
      <c r="AG1167" s="14"/>
      <c r="AH1167" s="14"/>
      <c r="AI1167" s="14"/>
      <c r="AJ1167" s="14"/>
      <c r="AK1167" s="14"/>
      <c r="AL1167" s="14"/>
      <c r="AM1167" s="14"/>
      <c r="AN1167" s="14"/>
      <c r="AO1167" s="14"/>
      <c r="AP1167" s="14"/>
      <c r="AQ1167" s="14"/>
      <c r="AR1167" s="14"/>
      <c r="AS1167" s="14"/>
      <c r="AT1167" s="14"/>
      <c r="AU1167" s="14"/>
      <c r="AV1167" s="14"/>
      <c r="AW1167" s="14"/>
      <c r="AX1167" s="14"/>
      <c r="AY1167" s="14"/>
      <c r="AZ1167" s="14"/>
      <c r="BA1167" s="14"/>
      <c r="BB1167" s="14"/>
      <c r="BC1167" s="14"/>
    </row>
    <row r="1168" spans="2:55" x14ac:dyDescent="0.35">
      <c r="B1168" s="6" t="s">
        <v>462</v>
      </c>
      <c r="C1168" s="14"/>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c r="AC1168" s="14"/>
      <c r="AD1168" s="14"/>
      <c r="AE1168" s="14"/>
      <c r="AF1168" s="14"/>
      <c r="AG1168" s="14"/>
      <c r="AH1168" s="14"/>
      <c r="AI1168" s="14"/>
      <c r="AJ1168" s="14"/>
      <c r="AK1168" s="14"/>
      <c r="AL1168" s="14"/>
      <c r="AM1168" s="14"/>
      <c r="AN1168" s="14"/>
      <c r="AO1168" s="14"/>
      <c r="AP1168" s="14"/>
      <c r="AQ1168" s="14"/>
      <c r="AR1168" s="14"/>
      <c r="AS1168" s="14"/>
      <c r="AT1168" s="14"/>
      <c r="AU1168" s="14"/>
      <c r="AV1168" s="14"/>
      <c r="AW1168" s="14"/>
      <c r="AX1168" s="14"/>
      <c r="AY1168" s="14"/>
      <c r="AZ1168" s="14"/>
      <c r="BA1168" s="14"/>
      <c r="BB1168" s="14"/>
      <c r="BC1168" s="14"/>
    </row>
    <row r="1169" spans="2:55" x14ac:dyDescent="0.35">
      <c r="B1169" s="21" t="s">
        <v>384</v>
      </c>
      <c r="C1169" s="14"/>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c r="AC1169" s="14"/>
      <c r="AD1169" s="14"/>
      <c r="AE1169" s="14"/>
      <c r="AF1169" s="14"/>
      <c r="AG1169" s="14"/>
      <c r="AH1169" s="14"/>
      <c r="AI1169" s="14"/>
      <c r="AJ1169" s="14"/>
      <c r="AK1169" s="14"/>
      <c r="AL1169" s="14"/>
      <c r="AM1169" s="14"/>
      <c r="AN1169" s="14"/>
      <c r="AO1169" s="14"/>
      <c r="AP1169" s="14"/>
      <c r="AQ1169" s="14"/>
      <c r="AR1169" s="14"/>
      <c r="AS1169" s="14"/>
      <c r="AT1169" s="14"/>
      <c r="AU1169" s="14"/>
      <c r="AV1169" s="14"/>
      <c r="AW1169" s="14"/>
      <c r="AX1169" s="14"/>
      <c r="AY1169" s="14"/>
      <c r="AZ1169" s="14"/>
      <c r="BA1169" s="14"/>
      <c r="BB1169" s="14"/>
      <c r="BC1169" s="14"/>
    </row>
    <row r="1170" spans="2:55" x14ac:dyDescent="0.35">
      <c r="B1170" t="s">
        <v>71</v>
      </c>
      <c r="C1170" s="14">
        <v>6.1509425003213299E-3</v>
      </c>
      <c r="D1170" s="14">
        <v>3.6492243943632599E-3</v>
      </c>
      <c r="E1170" s="14">
        <v>8.6965158017373607E-3</v>
      </c>
      <c r="F1170" s="14"/>
      <c r="G1170" s="14">
        <v>1.62495891758942E-2</v>
      </c>
      <c r="H1170" s="14">
        <v>3.3902506472862602E-3</v>
      </c>
      <c r="I1170" s="14">
        <v>1.7888503881022401E-2</v>
      </c>
      <c r="J1170" s="14">
        <v>0</v>
      </c>
      <c r="K1170" s="14">
        <v>0</v>
      </c>
      <c r="L1170" s="14">
        <v>2.9483806971540602E-3</v>
      </c>
      <c r="M1170" s="14"/>
      <c r="N1170" s="14">
        <v>7.0976935521998002E-3</v>
      </c>
      <c r="O1170" s="14">
        <v>0</v>
      </c>
      <c r="P1170" s="14">
        <v>9.2405822046080794E-3</v>
      </c>
      <c r="Q1170" s="14">
        <v>8.9192893478645206E-3</v>
      </c>
      <c r="R1170" s="14"/>
      <c r="S1170" s="14">
        <v>4.1639740560106197E-3</v>
      </c>
      <c r="T1170" s="14">
        <v>0</v>
      </c>
      <c r="U1170" s="14">
        <v>0</v>
      </c>
      <c r="V1170" s="14">
        <v>7.7282759019020198E-3</v>
      </c>
      <c r="W1170" s="14">
        <v>1.82897617170437E-2</v>
      </c>
      <c r="X1170" s="14">
        <v>6.9121354844643998E-3</v>
      </c>
      <c r="Y1170" s="14">
        <v>1.20298893482172E-2</v>
      </c>
      <c r="Z1170" s="14">
        <v>0</v>
      </c>
      <c r="AA1170" s="14">
        <v>1.9924262706332099E-2</v>
      </c>
      <c r="AB1170" s="14">
        <v>0</v>
      </c>
      <c r="AC1170" s="14">
        <v>0</v>
      </c>
      <c r="AD1170" s="14">
        <v>0</v>
      </c>
      <c r="AE1170" s="14"/>
      <c r="AF1170" s="14">
        <v>8.3883964766248605E-3</v>
      </c>
      <c r="AG1170" s="14">
        <v>1.71729612387978E-3</v>
      </c>
      <c r="AH1170" s="14">
        <v>9.4139214111075495E-3</v>
      </c>
      <c r="AI1170" s="14">
        <v>1.4126152550950699E-2</v>
      </c>
      <c r="AJ1170" s="14">
        <v>1.40842677739374E-2</v>
      </c>
      <c r="AK1170" s="14"/>
      <c r="AL1170" s="14">
        <v>3.2678961636661398E-3</v>
      </c>
      <c r="AM1170" s="14">
        <v>2.5981832023155699E-2</v>
      </c>
      <c r="AN1170" s="14">
        <v>1.26460138404211E-2</v>
      </c>
      <c r="AO1170" s="14"/>
      <c r="AP1170" s="14">
        <v>5.1117501988641196E-3</v>
      </c>
      <c r="AQ1170" s="14">
        <v>7.0510170259336898E-3</v>
      </c>
      <c r="AR1170" s="14"/>
      <c r="AS1170" s="14">
        <v>2.0238397777525398E-3</v>
      </c>
      <c r="AT1170" s="14">
        <v>1.0483805260386199E-2</v>
      </c>
      <c r="AU1170" s="14"/>
      <c r="AV1170" s="14">
        <v>1.09688944570604E-2</v>
      </c>
      <c r="AW1170" s="14">
        <v>3.8255428281147E-3</v>
      </c>
      <c r="AX1170" s="14"/>
      <c r="AY1170" s="14">
        <v>8.4172947308344803E-3</v>
      </c>
      <c r="AZ1170" s="14">
        <v>0</v>
      </c>
      <c r="BA1170" s="14"/>
      <c r="BB1170" s="14">
        <v>8.6909984530858797E-3</v>
      </c>
      <c r="BC1170" s="14">
        <v>0</v>
      </c>
    </row>
    <row r="1171" spans="2:55" x14ac:dyDescent="0.35">
      <c r="B1171" t="s">
        <v>72</v>
      </c>
      <c r="C1171" s="14">
        <v>1.4263755831987E-2</v>
      </c>
      <c r="D1171" s="14">
        <v>1.6643550616504101E-2</v>
      </c>
      <c r="E1171" s="14">
        <v>1.1903490908067201E-2</v>
      </c>
      <c r="F1171" s="14"/>
      <c r="G1171" s="14">
        <v>3.9228016790819303E-2</v>
      </c>
      <c r="H1171" s="14">
        <v>3.5070190701581398E-2</v>
      </c>
      <c r="I1171" s="14">
        <v>2.1756558238596801E-2</v>
      </c>
      <c r="J1171" s="14">
        <v>0</v>
      </c>
      <c r="K1171" s="14">
        <v>0</v>
      </c>
      <c r="L1171" s="14">
        <v>0</v>
      </c>
      <c r="M1171" s="14"/>
      <c r="N1171" s="14">
        <v>2.6582869640381999E-2</v>
      </c>
      <c r="O1171" s="14">
        <v>1.33036527843053E-2</v>
      </c>
      <c r="P1171" s="14">
        <v>1.1877912545573299E-2</v>
      </c>
      <c r="Q1171" s="14">
        <v>3.6551926010281398E-3</v>
      </c>
      <c r="R1171" s="14"/>
      <c r="S1171" s="14">
        <v>1.1347272112353E-2</v>
      </c>
      <c r="T1171" s="14">
        <v>1.10710459716155E-2</v>
      </c>
      <c r="U1171" s="14">
        <v>9.3694861100757001E-3</v>
      </c>
      <c r="V1171" s="14">
        <v>0</v>
      </c>
      <c r="W1171" s="14">
        <v>2.2729889723196499E-2</v>
      </c>
      <c r="X1171" s="14">
        <v>2.0789153676478999E-2</v>
      </c>
      <c r="Y1171" s="14">
        <v>9.8847960742190696E-3</v>
      </c>
      <c r="Z1171" s="14">
        <v>1.5848095379759099E-2</v>
      </c>
      <c r="AA1171" s="14">
        <v>3.1054023785751499E-2</v>
      </c>
      <c r="AB1171" s="14">
        <v>9.6182337266864093E-3</v>
      </c>
      <c r="AC1171" s="14">
        <v>2.90588248546087E-2</v>
      </c>
      <c r="AD1171" s="14">
        <v>0</v>
      </c>
      <c r="AE1171" s="14"/>
      <c r="AF1171" s="14">
        <v>4.0409376140066898E-3</v>
      </c>
      <c r="AG1171" s="14">
        <v>2.8134319270825499E-2</v>
      </c>
      <c r="AH1171" s="14">
        <v>1.5425835490853201E-2</v>
      </c>
      <c r="AI1171" s="14">
        <v>6.4718563660980501E-3</v>
      </c>
      <c r="AJ1171" s="14">
        <v>0</v>
      </c>
      <c r="AK1171" s="14"/>
      <c r="AL1171" s="14">
        <v>5.7303712545083698E-3</v>
      </c>
      <c r="AM1171" s="14">
        <v>8.1333168935933495E-2</v>
      </c>
      <c r="AN1171" s="14">
        <v>1.44835972242289E-2</v>
      </c>
      <c r="AO1171" s="14"/>
      <c r="AP1171" s="14">
        <v>1.7538953961872002E-2</v>
      </c>
      <c r="AQ1171" s="14">
        <v>1.09156435506553E-2</v>
      </c>
      <c r="AR1171" s="14"/>
      <c r="AS1171" s="14">
        <v>1.5858949208677999E-2</v>
      </c>
      <c r="AT1171" s="14">
        <v>1.1051122338761399E-2</v>
      </c>
      <c r="AU1171" s="14"/>
      <c r="AV1171" s="14">
        <v>2.77712106178311E-2</v>
      </c>
      <c r="AW1171" s="14">
        <v>9.2456283317432098E-3</v>
      </c>
      <c r="AX1171" s="14"/>
      <c r="AY1171" s="14">
        <v>1.8556444369825401E-2</v>
      </c>
      <c r="AZ1171" s="14">
        <v>0</v>
      </c>
      <c r="BA1171" s="14"/>
      <c r="BB1171" s="14">
        <v>1.8107663188205399E-2</v>
      </c>
      <c r="BC1171" s="14">
        <v>0</v>
      </c>
    </row>
    <row r="1172" spans="2:55" x14ac:dyDescent="0.35">
      <c r="B1172" t="s">
        <v>73</v>
      </c>
      <c r="C1172" s="14">
        <v>3.0871634962240099E-2</v>
      </c>
      <c r="D1172" s="14">
        <v>4.0802376303242599E-2</v>
      </c>
      <c r="E1172" s="14">
        <v>2.0935153965261799E-2</v>
      </c>
      <c r="F1172" s="14"/>
      <c r="G1172" s="14">
        <v>7.9998127249676101E-2</v>
      </c>
      <c r="H1172" s="14">
        <v>6.6307961144274105E-2</v>
      </c>
      <c r="I1172" s="14">
        <v>2.2398401487444701E-2</v>
      </c>
      <c r="J1172" s="14">
        <v>2.1675877381046399E-2</v>
      </c>
      <c r="K1172" s="14">
        <v>1.10134513083028E-2</v>
      </c>
      <c r="L1172" s="14">
        <v>4.22139595233058E-3</v>
      </c>
      <c r="M1172" s="14"/>
      <c r="N1172" s="14">
        <v>2.4813111768024101E-2</v>
      </c>
      <c r="O1172" s="14">
        <v>1.7198664998735898E-2</v>
      </c>
      <c r="P1172" s="14">
        <v>6.6465368294652494E-2</v>
      </c>
      <c r="Q1172" s="14">
        <v>1.9394027646800802E-2</v>
      </c>
      <c r="R1172" s="14"/>
      <c r="S1172" s="14">
        <v>6.1923244504863403E-2</v>
      </c>
      <c r="T1172" s="14">
        <v>1.0372452162958399E-2</v>
      </c>
      <c r="U1172" s="14">
        <v>4.6094595916885202E-2</v>
      </c>
      <c r="V1172" s="14">
        <v>6.0627542348916999E-2</v>
      </c>
      <c r="W1172" s="14">
        <v>4.3408961824322898E-2</v>
      </c>
      <c r="X1172" s="14">
        <v>2.40960474232172E-2</v>
      </c>
      <c r="Y1172" s="14">
        <v>9.4705127471622803E-3</v>
      </c>
      <c r="Z1172" s="14">
        <v>0</v>
      </c>
      <c r="AA1172" s="14">
        <v>2.0586621936897101E-2</v>
      </c>
      <c r="AB1172" s="14">
        <v>1.9083715384679199E-2</v>
      </c>
      <c r="AC1172" s="14">
        <v>3.0750052364143202E-2</v>
      </c>
      <c r="AD1172" s="14">
        <v>0</v>
      </c>
      <c r="AE1172" s="14"/>
      <c r="AF1172" s="14">
        <v>2.1399075108099502E-2</v>
      </c>
      <c r="AG1172" s="14">
        <v>3.7068831287225198E-2</v>
      </c>
      <c r="AH1172" s="14">
        <v>3.03033556979239E-2</v>
      </c>
      <c r="AI1172" s="14">
        <v>5.83615453009333E-2</v>
      </c>
      <c r="AJ1172" s="14">
        <v>3.7691953983512598E-2</v>
      </c>
      <c r="AK1172" s="14"/>
      <c r="AL1172" s="14">
        <v>2.2788255878987401E-2</v>
      </c>
      <c r="AM1172" s="14">
        <v>9.4625545504648703E-2</v>
      </c>
      <c r="AN1172" s="14">
        <v>3.0577397006397299E-2</v>
      </c>
      <c r="AO1172" s="14"/>
      <c r="AP1172" s="14">
        <v>2.8791907881425001E-2</v>
      </c>
      <c r="AQ1172" s="14">
        <v>3.0035540363397301E-2</v>
      </c>
      <c r="AR1172" s="14"/>
      <c r="AS1172" s="14">
        <v>3.3888374029791203E-2</v>
      </c>
      <c r="AT1172" s="14">
        <v>2.1019618794426601E-2</v>
      </c>
      <c r="AU1172" s="14"/>
      <c r="AV1172" s="14">
        <v>4.8156598992528797E-2</v>
      </c>
      <c r="AW1172" s="14">
        <v>2.2995952776413101E-2</v>
      </c>
      <c r="AX1172" s="14"/>
      <c r="AY1172" s="14">
        <v>4.0266055273554202E-2</v>
      </c>
      <c r="AZ1172" s="14">
        <v>6.8656977982976203E-3</v>
      </c>
      <c r="BA1172" s="14"/>
      <c r="BB1172" s="14">
        <v>3.26544558548948E-2</v>
      </c>
      <c r="BC1172" s="14">
        <v>1.9965865645346501E-2</v>
      </c>
    </row>
    <row r="1173" spans="2:55" x14ac:dyDescent="0.35">
      <c r="B1173" t="s">
        <v>74</v>
      </c>
      <c r="C1173" s="14">
        <v>4.7943477984868997E-2</v>
      </c>
      <c r="D1173" s="14">
        <v>5.9990427387915497E-2</v>
      </c>
      <c r="E1173" s="14">
        <v>3.5921516461863E-2</v>
      </c>
      <c r="F1173" s="14"/>
      <c r="G1173" s="14">
        <v>9.5983180082987396E-2</v>
      </c>
      <c r="H1173" s="14">
        <v>0.11350201774659099</v>
      </c>
      <c r="I1173" s="14">
        <v>4.9485912926751099E-2</v>
      </c>
      <c r="J1173" s="14">
        <v>2.7724898500843701E-2</v>
      </c>
      <c r="K1173" s="14">
        <v>2.0498495769006499E-2</v>
      </c>
      <c r="L1173" s="14">
        <v>4.4106783948565202E-3</v>
      </c>
      <c r="M1173" s="14"/>
      <c r="N1173" s="14">
        <v>4.69919030146791E-2</v>
      </c>
      <c r="O1173" s="14">
        <v>3.9666299990621302E-2</v>
      </c>
      <c r="P1173" s="14">
        <v>5.6295058646097698E-2</v>
      </c>
      <c r="Q1173" s="14">
        <v>5.0738819662147598E-2</v>
      </c>
      <c r="R1173" s="14"/>
      <c r="S1173" s="14">
        <v>8.5940479529428307E-2</v>
      </c>
      <c r="T1173" s="14">
        <v>1.7916498206406901E-2</v>
      </c>
      <c r="U1173" s="14">
        <v>1.8788705753038301E-2</v>
      </c>
      <c r="V1173" s="14">
        <v>1.7878673818029201E-2</v>
      </c>
      <c r="W1173" s="14">
        <v>1.28125587114936E-2</v>
      </c>
      <c r="X1173" s="14">
        <v>5.1621413318626998E-2</v>
      </c>
      <c r="Y1173" s="14">
        <v>7.63688941641395E-2</v>
      </c>
      <c r="Z1173" s="14">
        <v>7.9960192094130897E-2</v>
      </c>
      <c r="AA1173" s="14">
        <v>6.0542870167571497E-2</v>
      </c>
      <c r="AB1173" s="14">
        <v>6.5549143660976E-2</v>
      </c>
      <c r="AC1173" s="14">
        <v>4.7258203092703399E-2</v>
      </c>
      <c r="AD1173" s="14">
        <v>0</v>
      </c>
      <c r="AE1173" s="14"/>
      <c r="AF1173" s="14">
        <v>6.6457091991492495E-2</v>
      </c>
      <c r="AG1173" s="14">
        <v>6.4335525026469401E-2</v>
      </c>
      <c r="AH1173" s="14">
        <v>0</v>
      </c>
      <c r="AI1173" s="14">
        <v>1.90879272266056E-2</v>
      </c>
      <c r="AJ1173" s="14">
        <v>4.5909295532250503E-2</v>
      </c>
      <c r="AK1173" s="14"/>
      <c r="AL1173" s="14">
        <v>3.6131313056196601E-2</v>
      </c>
      <c r="AM1173" s="14">
        <v>0.153362079255149</v>
      </c>
      <c r="AN1173" s="14">
        <v>1.9696204688789701E-2</v>
      </c>
      <c r="AO1173" s="14"/>
      <c r="AP1173" s="14">
        <v>5.83779014389001E-2</v>
      </c>
      <c r="AQ1173" s="14">
        <v>4.0075147646826799E-2</v>
      </c>
      <c r="AR1173" s="14"/>
      <c r="AS1173" s="14">
        <v>5.67400651444602E-2</v>
      </c>
      <c r="AT1173" s="14">
        <v>3.4809111378009301E-2</v>
      </c>
      <c r="AU1173" s="14"/>
      <c r="AV1173" s="14">
        <v>0.112109213951135</v>
      </c>
      <c r="AW1173" s="14">
        <v>2.49901609124977E-2</v>
      </c>
      <c r="AX1173" s="14"/>
      <c r="AY1173" s="14">
        <v>5.2157039042866997E-2</v>
      </c>
      <c r="AZ1173" s="14">
        <v>7.2551047022318101E-3</v>
      </c>
      <c r="BA1173" s="14"/>
      <c r="BB1173" s="14">
        <v>5.1924448919135599E-2</v>
      </c>
      <c r="BC1173" s="14">
        <v>3.4080537431140298E-2</v>
      </c>
    </row>
    <row r="1174" spans="2:55" x14ac:dyDescent="0.35">
      <c r="B1174" t="s">
        <v>75</v>
      </c>
      <c r="C1174" s="14">
        <v>4.4989635480339699E-2</v>
      </c>
      <c r="D1174" s="14">
        <v>5.87792742530866E-2</v>
      </c>
      <c r="E1174" s="14">
        <v>3.1198487589597101E-2</v>
      </c>
      <c r="F1174" s="14"/>
      <c r="G1174" s="14">
        <v>0.104365751368808</v>
      </c>
      <c r="H1174" s="14">
        <v>7.3328498396129704E-2</v>
      </c>
      <c r="I1174" s="14">
        <v>4.2742276054762801E-2</v>
      </c>
      <c r="J1174" s="14">
        <v>3.5624424682139499E-2</v>
      </c>
      <c r="K1174" s="14">
        <v>3.5765659566852397E-2</v>
      </c>
      <c r="L1174" s="14">
        <v>6.0092663511194903E-3</v>
      </c>
      <c r="M1174" s="14"/>
      <c r="N1174" s="14">
        <v>5.0434580392560401E-2</v>
      </c>
      <c r="O1174" s="14">
        <v>3.9962570087904097E-2</v>
      </c>
      <c r="P1174" s="14">
        <v>5.07240932822954E-2</v>
      </c>
      <c r="Q1174" s="14">
        <v>3.9369919714004803E-2</v>
      </c>
      <c r="R1174" s="14"/>
      <c r="S1174" s="14">
        <v>7.3516369006460205E-2</v>
      </c>
      <c r="T1174" s="14">
        <v>3.1529136891638297E-2</v>
      </c>
      <c r="U1174" s="14">
        <v>0</v>
      </c>
      <c r="V1174" s="14">
        <v>3.6738016767993098E-2</v>
      </c>
      <c r="W1174" s="14">
        <v>1.82897617170437E-2</v>
      </c>
      <c r="X1174" s="14">
        <v>5.1461749919195499E-2</v>
      </c>
      <c r="Y1174" s="14">
        <v>6.5849789988583304E-2</v>
      </c>
      <c r="Z1174" s="14">
        <v>8.8560797442703607E-2</v>
      </c>
      <c r="AA1174" s="14">
        <v>3.02494186601855E-2</v>
      </c>
      <c r="AB1174" s="14">
        <v>7.1814680845824999E-2</v>
      </c>
      <c r="AC1174" s="14">
        <v>1.7830390940259799E-2</v>
      </c>
      <c r="AD1174" s="14">
        <v>3.4401305644633999E-2</v>
      </c>
      <c r="AE1174" s="14"/>
      <c r="AF1174" s="14">
        <v>4.6948370057260401E-2</v>
      </c>
      <c r="AG1174" s="14">
        <v>5.0598305580788601E-2</v>
      </c>
      <c r="AH1174" s="14">
        <v>5.1429987662731498E-2</v>
      </c>
      <c r="AI1174" s="14">
        <v>3.8025496827374099E-2</v>
      </c>
      <c r="AJ1174" s="14">
        <v>5.1388075395002397E-2</v>
      </c>
      <c r="AK1174" s="14"/>
      <c r="AL1174" s="14">
        <v>4.1596715880200801E-2</v>
      </c>
      <c r="AM1174" s="14">
        <v>7.0485700414486305E-2</v>
      </c>
      <c r="AN1174" s="14">
        <v>4.7735148231939202E-2</v>
      </c>
      <c r="AO1174" s="14"/>
      <c r="AP1174" s="14">
        <v>3.4342469466986103E-2</v>
      </c>
      <c r="AQ1174" s="14">
        <v>5.14307498071052E-2</v>
      </c>
      <c r="AR1174" s="14"/>
      <c r="AS1174" s="14">
        <v>5.1933779431300398E-2</v>
      </c>
      <c r="AT1174" s="14">
        <v>3.7674673216244098E-2</v>
      </c>
      <c r="AU1174" s="14"/>
      <c r="AV1174" s="14">
        <v>7.0816614203547498E-2</v>
      </c>
      <c r="AW1174" s="14">
        <v>3.6189933594990897E-2</v>
      </c>
      <c r="AX1174" s="14"/>
      <c r="AY1174" s="14">
        <v>4.5029868166157901E-2</v>
      </c>
      <c r="AZ1174" s="14">
        <v>3.4178071135179802E-2</v>
      </c>
      <c r="BA1174" s="14"/>
      <c r="BB1174" s="14">
        <v>4.6309899951194E-2</v>
      </c>
      <c r="BC1174" s="14">
        <v>3.8408092251016997E-2</v>
      </c>
    </row>
    <row r="1175" spans="2:55" x14ac:dyDescent="0.35">
      <c r="B1175" t="s">
        <v>76</v>
      </c>
      <c r="C1175" s="14">
        <v>0.36411394026636401</v>
      </c>
      <c r="D1175" s="14">
        <v>0.35348809228109301</v>
      </c>
      <c r="E1175" s="14">
        <v>0.37595519683673501</v>
      </c>
      <c r="F1175" s="14"/>
      <c r="G1175" s="14">
        <v>0.30620451406504201</v>
      </c>
      <c r="H1175" s="14">
        <v>0.25161017093286803</v>
      </c>
      <c r="I1175" s="14">
        <v>0.39906639454027598</v>
      </c>
      <c r="J1175" s="14">
        <v>0.382139511890082</v>
      </c>
      <c r="K1175" s="14">
        <v>0.35635865106202103</v>
      </c>
      <c r="L1175" s="14">
        <v>0.44828398438877698</v>
      </c>
      <c r="M1175" s="14"/>
      <c r="N1175" s="14">
        <v>0.40953688339103</v>
      </c>
      <c r="O1175" s="14">
        <v>0.310422931950737</v>
      </c>
      <c r="P1175" s="14">
        <v>0.39136531131768099</v>
      </c>
      <c r="Q1175" s="14">
        <v>0.34635616684169401</v>
      </c>
      <c r="R1175" s="14"/>
      <c r="S1175" s="14">
        <v>0.37370745689122398</v>
      </c>
      <c r="T1175" s="14">
        <v>0.38140170442100502</v>
      </c>
      <c r="U1175" s="14">
        <v>0.28201008630855001</v>
      </c>
      <c r="V1175" s="14">
        <v>0.30156456757361599</v>
      </c>
      <c r="W1175" s="14">
        <v>0.38650039292711902</v>
      </c>
      <c r="X1175" s="14">
        <v>0.48840898609018202</v>
      </c>
      <c r="Y1175" s="14">
        <v>0.38031436104109001</v>
      </c>
      <c r="Z1175" s="14">
        <v>0.40022145695033001</v>
      </c>
      <c r="AA1175" s="14">
        <v>0.41571637404284301</v>
      </c>
      <c r="AB1175" s="14">
        <v>0.27390131391795902</v>
      </c>
      <c r="AC1175" s="14">
        <v>0.27226408506263999</v>
      </c>
      <c r="AD1175" s="14">
        <v>0.41271261248311403</v>
      </c>
      <c r="AE1175" s="14"/>
      <c r="AF1175" s="14">
        <v>0.36398894565082202</v>
      </c>
      <c r="AG1175" s="14">
        <v>0.38458565424003599</v>
      </c>
      <c r="AH1175" s="14">
        <v>0.36368748119701799</v>
      </c>
      <c r="AI1175" s="14">
        <v>0.33871242811447499</v>
      </c>
      <c r="AJ1175" s="14">
        <v>0.45033182025894902</v>
      </c>
      <c r="AK1175" s="14"/>
      <c r="AL1175" s="14">
        <v>0.37586070028509899</v>
      </c>
      <c r="AM1175" s="14">
        <v>0.31571085179139502</v>
      </c>
      <c r="AN1175" s="14">
        <v>0.26411819028934103</v>
      </c>
      <c r="AO1175" s="14"/>
      <c r="AP1175" s="14">
        <v>0.32853409739739797</v>
      </c>
      <c r="AQ1175" s="14">
        <v>0.39342200007998002</v>
      </c>
      <c r="AR1175" s="14"/>
      <c r="AS1175" s="14">
        <v>0.35038798748712402</v>
      </c>
      <c r="AT1175" s="14">
        <v>0.38061157557333902</v>
      </c>
      <c r="AU1175" s="14"/>
      <c r="AV1175" s="14">
        <v>0.349849197820296</v>
      </c>
      <c r="AW1175" s="14">
        <v>0.37389461871961699</v>
      </c>
      <c r="AX1175" s="14"/>
      <c r="AY1175" s="14">
        <v>0.36129920136646898</v>
      </c>
      <c r="AZ1175" s="14">
        <v>0.37836415102021598</v>
      </c>
      <c r="BA1175" s="14"/>
      <c r="BB1175" s="14">
        <v>0.36567482559765202</v>
      </c>
      <c r="BC1175" s="14">
        <v>0.383809658710629</v>
      </c>
    </row>
    <row r="1176" spans="2:55" x14ac:dyDescent="0.35">
      <c r="B1176" t="s">
        <v>77</v>
      </c>
      <c r="C1176" s="14">
        <v>0.27525555638257598</v>
      </c>
      <c r="D1176" s="14">
        <v>0.235819407795755</v>
      </c>
      <c r="E1176" s="14">
        <v>0.31442666578881701</v>
      </c>
      <c r="F1176" s="14"/>
      <c r="G1176" s="14">
        <v>0.153872598354236</v>
      </c>
      <c r="H1176" s="14">
        <v>0.20519444792810601</v>
      </c>
      <c r="I1176" s="14">
        <v>0.25517999813207498</v>
      </c>
      <c r="J1176" s="14">
        <v>0.299896615317093</v>
      </c>
      <c r="K1176" s="14">
        <v>0.332501218398711</v>
      </c>
      <c r="L1176" s="14">
        <v>0.35239786366006198</v>
      </c>
      <c r="M1176" s="14"/>
      <c r="N1176" s="14">
        <v>0.26642935699859299</v>
      </c>
      <c r="O1176" s="14">
        <v>0.325392847069016</v>
      </c>
      <c r="P1176" s="14">
        <v>0.25323685537704599</v>
      </c>
      <c r="Q1176" s="14">
        <v>0.248674201430786</v>
      </c>
      <c r="R1176" s="14"/>
      <c r="S1176" s="14">
        <v>0.16527938629033401</v>
      </c>
      <c r="T1176" s="14">
        <v>0.31890034357539898</v>
      </c>
      <c r="U1176" s="14">
        <v>0.419633007542276</v>
      </c>
      <c r="V1176" s="14">
        <v>0.32717905386582502</v>
      </c>
      <c r="W1176" s="14">
        <v>0.25916380594561</v>
      </c>
      <c r="X1176" s="14">
        <v>0.14574096131750999</v>
      </c>
      <c r="Y1176" s="14">
        <v>0.28604629734519399</v>
      </c>
      <c r="Z1176" s="14">
        <v>0.17207017978064801</v>
      </c>
      <c r="AA1176" s="14">
        <v>0.21636750641250899</v>
      </c>
      <c r="AB1176" s="14">
        <v>0.38886142257495998</v>
      </c>
      <c r="AC1176" s="14">
        <v>0.36364725637360701</v>
      </c>
      <c r="AD1176" s="14">
        <v>0.32884533170137398</v>
      </c>
      <c r="AE1176" s="14"/>
      <c r="AF1176" s="14">
        <v>0.333039736495438</v>
      </c>
      <c r="AG1176" s="14">
        <v>0.235746621722246</v>
      </c>
      <c r="AH1176" s="14">
        <v>0.29513451439001298</v>
      </c>
      <c r="AI1176" s="14">
        <v>0.27087720783330599</v>
      </c>
      <c r="AJ1176" s="14">
        <v>0.16987143642768099</v>
      </c>
      <c r="AK1176" s="14"/>
      <c r="AL1176" s="14">
        <v>0.29392668170146602</v>
      </c>
      <c r="AM1176" s="14">
        <v>0.14389834394595</v>
      </c>
      <c r="AN1176" s="14">
        <v>0.23984001255863799</v>
      </c>
      <c r="AO1176" s="14"/>
      <c r="AP1176" s="14">
        <v>0.26655807729146003</v>
      </c>
      <c r="AQ1176" s="14">
        <v>0.284575657193749</v>
      </c>
      <c r="AR1176" s="14"/>
      <c r="AS1176" s="14">
        <v>0.279105761229548</v>
      </c>
      <c r="AT1176" s="14">
        <v>0.27589563146513602</v>
      </c>
      <c r="AU1176" s="14"/>
      <c r="AV1176" s="14">
        <v>0.21262413730730301</v>
      </c>
      <c r="AW1176" s="14">
        <v>0.30157867098167701</v>
      </c>
      <c r="AX1176" s="14"/>
      <c r="AY1176" s="14">
        <v>0.262276930621129</v>
      </c>
      <c r="AZ1176" s="14">
        <v>0.31451752919950599</v>
      </c>
      <c r="BA1176" s="14"/>
      <c r="BB1176" s="14">
        <v>0.28117917722708802</v>
      </c>
      <c r="BC1176" s="14">
        <v>0.24083757382849699</v>
      </c>
    </row>
    <row r="1177" spans="2:55" x14ac:dyDescent="0.35">
      <c r="B1177" t="s">
        <v>78</v>
      </c>
      <c r="C1177" s="14">
        <v>0.13766574532484899</v>
      </c>
      <c r="D1177" s="14">
        <v>0.14308976226319001</v>
      </c>
      <c r="E1177" s="14">
        <v>0.13106078182411701</v>
      </c>
      <c r="F1177" s="14"/>
      <c r="G1177" s="14">
        <v>0.123911189837587</v>
      </c>
      <c r="H1177" s="14">
        <v>0.17400275353050801</v>
      </c>
      <c r="I1177" s="14">
        <v>0.122100165487774</v>
      </c>
      <c r="J1177" s="14">
        <v>0.16117167972823701</v>
      </c>
      <c r="K1177" s="14">
        <v>0.157629822579853</v>
      </c>
      <c r="L1177" s="14">
        <v>9.4949763123533995E-2</v>
      </c>
      <c r="M1177" s="14"/>
      <c r="N1177" s="14">
        <v>0.115048124795533</v>
      </c>
      <c r="O1177" s="14">
        <v>0.14913329621464999</v>
      </c>
      <c r="P1177" s="14">
        <v>0.116272259648043</v>
      </c>
      <c r="Q1177" s="14">
        <v>0.16991961280732601</v>
      </c>
      <c r="R1177" s="14"/>
      <c r="S1177" s="14">
        <v>0.14400281620254499</v>
      </c>
      <c r="T1177" s="14">
        <v>0.149341722332265</v>
      </c>
      <c r="U1177" s="14">
        <v>0.12950782221673399</v>
      </c>
      <c r="V1177" s="14">
        <v>0.151021470875423</v>
      </c>
      <c r="W1177" s="14">
        <v>0.195595180830169</v>
      </c>
      <c r="X1177" s="14">
        <v>0.143673389073461</v>
      </c>
      <c r="Y1177" s="14">
        <v>7.4726451358568702E-2</v>
      </c>
      <c r="Z1177" s="14">
        <v>0.16612835303675599</v>
      </c>
      <c r="AA1177" s="14">
        <v>0.11647050018394201</v>
      </c>
      <c r="AB1177" s="14">
        <v>0.113275115271487</v>
      </c>
      <c r="AC1177" s="14">
        <v>0.17911246012087201</v>
      </c>
      <c r="AD1177" s="14">
        <v>9.3027449504361301E-2</v>
      </c>
      <c r="AE1177" s="14"/>
      <c r="AF1177" s="14">
        <v>9.8744151171653499E-2</v>
      </c>
      <c r="AG1177" s="14">
        <v>0.134616951713386</v>
      </c>
      <c r="AH1177" s="14">
        <v>0.15940675758301701</v>
      </c>
      <c r="AI1177" s="14">
        <v>0.17076629124246201</v>
      </c>
      <c r="AJ1177" s="14">
        <v>0.101593224443466</v>
      </c>
      <c r="AK1177" s="14"/>
      <c r="AL1177" s="14">
        <v>0.14147276465681399</v>
      </c>
      <c r="AM1177" s="14">
        <v>7.8445311223121497E-2</v>
      </c>
      <c r="AN1177" s="14">
        <v>0.20406843254937401</v>
      </c>
      <c r="AO1177" s="14"/>
      <c r="AP1177" s="14">
        <v>0.155743546492146</v>
      </c>
      <c r="AQ1177" s="14">
        <v>0.12301324211211399</v>
      </c>
      <c r="AR1177" s="14"/>
      <c r="AS1177" s="14">
        <v>0.12141152627245599</v>
      </c>
      <c r="AT1177" s="14">
        <v>0.16325458113965699</v>
      </c>
      <c r="AU1177" s="14"/>
      <c r="AV1177" s="14">
        <v>0.13153539476491399</v>
      </c>
      <c r="AW1177" s="14">
        <v>0.13730086023615901</v>
      </c>
      <c r="AX1177" s="14"/>
      <c r="AY1177" s="14">
        <v>0.13423193866441999</v>
      </c>
      <c r="AZ1177" s="14">
        <v>0.182897927300853</v>
      </c>
      <c r="BA1177" s="14"/>
      <c r="BB1177" s="14">
        <v>0.11970993324630599</v>
      </c>
      <c r="BC1177" s="14">
        <v>0.20751603395316101</v>
      </c>
    </row>
    <row r="1178" spans="2:55" x14ac:dyDescent="0.35">
      <c r="B1178" t="s">
        <v>449</v>
      </c>
      <c r="C1178" s="14">
        <v>7.8745311266454399E-2</v>
      </c>
      <c r="D1178" s="14">
        <v>8.7737884704850097E-2</v>
      </c>
      <c r="E1178" s="14">
        <v>6.9902190823804597E-2</v>
      </c>
      <c r="F1178" s="14"/>
      <c r="G1178" s="14">
        <v>8.0187033074949898E-2</v>
      </c>
      <c r="H1178" s="14">
        <v>7.7593708972655204E-2</v>
      </c>
      <c r="I1178" s="14">
        <v>6.9381789251296996E-2</v>
      </c>
      <c r="J1178" s="14">
        <v>7.1766992500557805E-2</v>
      </c>
      <c r="K1178" s="14">
        <v>8.6232701315253402E-2</v>
      </c>
      <c r="L1178" s="14">
        <v>8.6778667432165904E-2</v>
      </c>
      <c r="M1178" s="14"/>
      <c r="N1178" s="14">
        <v>5.3065476446999001E-2</v>
      </c>
      <c r="O1178" s="14">
        <v>0.10491973690403</v>
      </c>
      <c r="P1178" s="14">
        <v>4.45225586840024E-2</v>
      </c>
      <c r="Q1178" s="14">
        <v>0.112972769948349</v>
      </c>
      <c r="R1178" s="14"/>
      <c r="S1178" s="14">
        <v>8.0119001406781798E-2</v>
      </c>
      <c r="T1178" s="14">
        <v>7.9467096438711401E-2</v>
      </c>
      <c r="U1178" s="14">
        <v>9.4596296152440904E-2</v>
      </c>
      <c r="V1178" s="14">
        <v>9.7262398848295004E-2</v>
      </c>
      <c r="W1178" s="14">
        <v>4.3209686604001603E-2</v>
      </c>
      <c r="X1178" s="14">
        <v>6.7296163696864197E-2</v>
      </c>
      <c r="Y1178" s="14">
        <v>8.5309007932826003E-2</v>
      </c>
      <c r="Z1178" s="14">
        <v>7.7210925315672502E-2</v>
      </c>
      <c r="AA1178" s="14">
        <v>8.9088422103968001E-2</v>
      </c>
      <c r="AB1178" s="14">
        <v>5.7896374617427797E-2</v>
      </c>
      <c r="AC1178" s="14">
        <v>6.0078727191166401E-2</v>
      </c>
      <c r="AD1178" s="14">
        <v>0.13101330066651701</v>
      </c>
      <c r="AE1178" s="14"/>
      <c r="AF1178" s="14">
        <v>5.69932954346027E-2</v>
      </c>
      <c r="AG1178" s="14">
        <v>6.3196495035144101E-2</v>
      </c>
      <c r="AH1178" s="14">
        <v>7.5198146567336199E-2</v>
      </c>
      <c r="AI1178" s="14">
        <v>8.3571094537795806E-2</v>
      </c>
      <c r="AJ1178" s="14">
        <v>0.129129926185201</v>
      </c>
      <c r="AK1178" s="14"/>
      <c r="AL1178" s="14">
        <v>7.9225301123061101E-2</v>
      </c>
      <c r="AM1178" s="14">
        <v>3.6157166906160297E-2</v>
      </c>
      <c r="AN1178" s="14">
        <v>0.166835003610871</v>
      </c>
      <c r="AO1178" s="14"/>
      <c r="AP1178" s="14">
        <v>0.105001295870949</v>
      </c>
      <c r="AQ1178" s="14">
        <v>5.9481002220237902E-2</v>
      </c>
      <c r="AR1178" s="14"/>
      <c r="AS1178" s="14">
        <v>8.8649717418889704E-2</v>
      </c>
      <c r="AT1178" s="14">
        <v>6.5199880834040894E-2</v>
      </c>
      <c r="AU1178" s="14"/>
      <c r="AV1178" s="14">
        <v>3.6168737885383599E-2</v>
      </c>
      <c r="AW1178" s="14">
        <v>8.9978631618786803E-2</v>
      </c>
      <c r="AX1178" s="14"/>
      <c r="AY1178" s="14">
        <v>7.77652277647429E-2</v>
      </c>
      <c r="AZ1178" s="14">
        <v>7.5921518843715202E-2</v>
      </c>
      <c r="BA1178" s="14"/>
      <c r="BB1178" s="14">
        <v>7.5748597562437903E-2</v>
      </c>
      <c r="BC1178" s="14">
        <v>7.5382238180209296E-2</v>
      </c>
    </row>
    <row r="1179" spans="2:55" x14ac:dyDescent="0.35">
      <c r="C1179" s="14"/>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c r="AC1179" s="14"/>
      <c r="AD1179" s="14"/>
      <c r="AE1179" s="14"/>
      <c r="AF1179" s="14"/>
      <c r="AG1179" s="14"/>
      <c r="AH1179" s="14"/>
      <c r="AI1179" s="14"/>
      <c r="AJ1179" s="14"/>
      <c r="AK1179" s="14"/>
      <c r="AL1179" s="14"/>
      <c r="AM1179" s="14"/>
      <c r="AN1179" s="14"/>
      <c r="AO1179" s="14"/>
      <c r="AP1179" s="14"/>
      <c r="AQ1179" s="14"/>
      <c r="AR1179" s="14"/>
      <c r="AS1179" s="14"/>
      <c r="AT1179" s="14"/>
      <c r="AU1179" s="14"/>
      <c r="AV1179" s="14"/>
      <c r="AW1179" s="14"/>
      <c r="AX1179" s="14"/>
      <c r="AY1179" s="14"/>
      <c r="AZ1179" s="14"/>
      <c r="BA1179" s="14"/>
      <c r="BB1179" s="14"/>
      <c r="BC1179" s="14"/>
    </row>
    <row r="1180" spans="2:55" x14ac:dyDescent="0.35">
      <c r="B1180" s="6" t="s">
        <v>463</v>
      </c>
      <c r="C1180" s="14"/>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c r="AC1180" s="14"/>
      <c r="AD1180" s="14"/>
      <c r="AE1180" s="14"/>
      <c r="AF1180" s="14"/>
      <c r="AG1180" s="14"/>
      <c r="AH1180" s="14"/>
      <c r="AI1180" s="14"/>
      <c r="AJ1180" s="14"/>
      <c r="AK1180" s="14"/>
      <c r="AL1180" s="14"/>
      <c r="AM1180" s="14"/>
      <c r="AN1180" s="14"/>
      <c r="AO1180" s="14"/>
      <c r="AP1180" s="14"/>
      <c r="AQ1180" s="14"/>
      <c r="AR1180" s="14"/>
      <c r="AS1180" s="14"/>
      <c r="AT1180" s="14"/>
      <c r="AU1180" s="14"/>
      <c r="AV1180" s="14"/>
      <c r="AW1180" s="14"/>
      <c r="AX1180" s="14"/>
      <c r="AY1180" s="14"/>
      <c r="AZ1180" s="14"/>
      <c r="BA1180" s="14"/>
      <c r="BB1180" s="14"/>
      <c r="BC1180" s="14"/>
    </row>
    <row r="1181" spans="2:55" x14ac:dyDescent="0.35">
      <c r="B1181" s="21" t="s">
        <v>384</v>
      </c>
      <c r="C1181" s="14"/>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c r="AC1181" s="14"/>
      <c r="AD1181" s="14"/>
      <c r="AE1181" s="14"/>
      <c r="AF1181" s="14"/>
      <c r="AG1181" s="14"/>
      <c r="AH1181" s="14"/>
      <c r="AI1181" s="14"/>
      <c r="AJ1181" s="14"/>
      <c r="AK1181" s="14"/>
      <c r="AL1181" s="14"/>
      <c r="AM1181" s="14"/>
      <c r="AN1181" s="14"/>
      <c r="AO1181" s="14"/>
      <c r="AP1181" s="14"/>
      <c r="AQ1181" s="14"/>
      <c r="AR1181" s="14"/>
      <c r="AS1181" s="14"/>
      <c r="AT1181" s="14"/>
      <c r="AU1181" s="14"/>
      <c r="AV1181" s="14"/>
      <c r="AW1181" s="14"/>
      <c r="AX1181" s="14"/>
      <c r="AY1181" s="14"/>
      <c r="AZ1181" s="14"/>
      <c r="BA1181" s="14"/>
      <c r="BB1181" s="14"/>
      <c r="BC1181" s="14"/>
    </row>
    <row r="1182" spans="2:55" x14ac:dyDescent="0.35">
      <c r="B1182" t="s">
        <v>71</v>
      </c>
      <c r="C1182" s="14">
        <v>9.3796747578990397E-3</v>
      </c>
      <c r="D1182" s="14">
        <v>1.076605834335E-2</v>
      </c>
      <c r="E1182" s="14">
        <v>8.0089161243087105E-3</v>
      </c>
      <c r="F1182" s="14"/>
      <c r="G1182" s="14">
        <v>3.70566474180936E-2</v>
      </c>
      <c r="H1182" s="14">
        <v>1.33120664717944E-2</v>
      </c>
      <c r="I1182" s="14">
        <v>4.3250048607176798E-3</v>
      </c>
      <c r="J1182" s="14">
        <v>0</v>
      </c>
      <c r="K1182" s="14">
        <v>0</v>
      </c>
      <c r="L1182" s="14">
        <v>6.4563382176407299E-3</v>
      </c>
      <c r="M1182" s="14"/>
      <c r="N1182" s="14">
        <v>1.38840303618924E-2</v>
      </c>
      <c r="O1182" s="14">
        <v>8.4043849161389295E-3</v>
      </c>
      <c r="P1182" s="14">
        <v>8.9660253495091498E-3</v>
      </c>
      <c r="Q1182" s="14">
        <v>5.6736160117182603E-3</v>
      </c>
      <c r="R1182" s="14"/>
      <c r="S1182" s="14">
        <v>5.0609917629406099E-3</v>
      </c>
      <c r="T1182" s="14">
        <v>0</v>
      </c>
      <c r="U1182" s="14">
        <v>1.29882329180165E-2</v>
      </c>
      <c r="V1182" s="14">
        <v>8.4790655753253907E-3</v>
      </c>
      <c r="W1182" s="14">
        <v>1.45420372748109E-2</v>
      </c>
      <c r="X1182" s="14">
        <v>1.8170332457825799E-2</v>
      </c>
      <c r="Y1182" s="14">
        <v>0</v>
      </c>
      <c r="Z1182" s="14">
        <v>0</v>
      </c>
      <c r="AA1182" s="14">
        <v>3.7273477574327599E-2</v>
      </c>
      <c r="AB1182" s="14">
        <v>0</v>
      </c>
      <c r="AC1182" s="14">
        <v>0</v>
      </c>
      <c r="AD1182" s="14">
        <v>0</v>
      </c>
      <c r="AE1182" s="14"/>
      <c r="AF1182" s="14">
        <v>6.3624619461134096E-3</v>
      </c>
      <c r="AG1182" s="14">
        <v>1.24017657686983E-2</v>
      </c>
      <c r="AH1182" s="14">
        <v>0</v>
      </c>
      <c r="AI1182" s="14">
        <v>8.3116835471359497E-3</v>
      </c>
      <c r="AJ1182" s="14">
        <v>3.8996596636721503E-2</v>
      </c>
      <c r="AK1182" s="14"/>
      <c r="AL1182" s="14">
        <v>6.2697508014330503E-3</v>
      </c>
      <c r="AM1182" s="14">
        <v>3.6920058111675397E-2</v>
      </c>
      <c r="AN1182" s="14">
        <v>0</v>
      </c>
      <c r="AO1182" s="14"/>
      <c r="AP1182" s="14">
        <v>1.23014342317628E-2</v>
      </c>
      <c r="AQ1182" s="14">
        <v>7.5140825475738101E-3</v>
      </c>
      <c r="AR1182" s="14"/>
      <c r="AS1182" s="14">
        <v>1.24518727953726E-2</v>
      </c>
      <c r="AT1182" s="14">
        <v>5.4671858683428397E-3</v>
      </c>
      <c r="AU1182" s="14"/>
      <c r="AV1182" s="14">
        <v>2.4095915038875499E-2</v>
      </c>
      <c r="AW1182" s="14">
        <v>3.4014540813974898E-3</v>
      </c>
      <c r="AX1182" s="14"/>
      <c r="AY1182" s="14">
        <v>1.1418761724859901E-2</v>
      </c>
      <c r="AZ1182" s="14">
        <v>0</v>
      </c>
      <c r="BA1182" s="14"/>
      <c r="BB1182" s="14">
        <v>1.17699945373937E-2</v>
      </c>
      <c r="BC1182" s="14">
        <v>8.9495830245368002E-3</v>
      </c>
    </row>
    <row r="1183" spans="2:55" x14ac:dyDescent="0.35">
      <c r="B1183" t="s">
        <v>72</v>
      </c>
      <c r="C1183" s="14">
        <v>3.1256332487548499E-2</v>
      </c>
      <c r="D1183" s="14">
        <v>4.0624091115317798E-2</v>
      </c>
      <c r="E1183" s="14">
        <v>2.1943919794514599E-2</v>
      </c>
      <c r="F1183" s="14"/>
      <c r="G1183" s="14">
        <v>5.1232727412618598E-2</v>
      </c>
      <c r="H1183" s="14">
        <v>8.7226623906235201E-2</v>
      </c>
      <c r="I1183" s="14">
        <v>4.3921326938622197E-2</v>
      </c>
      <c r="J1183" s="14">
        <v>3.6515288334313199E-3</v>
      </c>
      <c r="K1183" s="14">
        <v>6.9668814563667199E-3</v>
      </c>
      <c r="L1183" s="14">
        <v>0</v>
      </c>
      <c r="M1183" s="14"/>
      <c r="N1183" s="14">
        <v>3.0717289864360699E-2</v>
      </c>
      <c r="O1183" s="14">
        <v>3.4364460500063899E-2</v>
      </c>
      <c r="P1183" s="14">
        <v>2.03014998709867E-2</v>
      </c>
      <c r="Q1183" s="14">
        <v>3.8609500256045599E-2</v>
      </c>
      <c r="R1183" s="14"/>
      <c r="S1183" s="14">
        <v>5.2134986027609798E-2</v>
      </c>
      <c r="T1183" s="14">
        <v>1.16862443004906E-2</v>
      </c>
      <c r="U1183" s="14">
        <v>0</v>
      </c>
      <c r="V1183" s="14">
        <v>8.4570549546710005E-2</v>
      </c>
      <c r="W1183" s="14">
        <v>3.5539344906100001E-2</v>
      </c>
      <c r="X1183" s="14">
        <v>1.6599027484969602E-2</v>
      </c>
      <c r="Y1183" s="14">
        <v>4.01312373045681E-2</v>
      </c>
      <c r="Z1183" s="14">
        <v>1.7389070501792499E-2</v>
      </c>
      <c r="AA1183" s="14">
        <v>4.3006037102785999E-2</v>
      </c>
      <c r="AB1183" s="14">
        <v>1.04112173388963E-2</v>
      </c>
      <c r="AC1183" s="14">
        <v>0</v>
      </c>
      <c r="AD1183" s="14">
        <v>9.6225024936975101E-2</v>
      </c>
      <c r="AE1183" s="14"/>
      <c r="AF1183" s="14">
        <v>1.96666275216065E-2</v>
      </c>
      <c r="AG1183" s="14">
        <v>4.63087170519344E-2</v>
      </c>
      <c r="AH1183" s="14">
        <v>2.5619247625590001E-2</v>
      </c>
      <c r="AI1183" s="14">
        <v>1.4172296933938599E-2</v>
      </c>
      <c r="AJ1183" s="14">
        <v>6.4264433536952506E-2</v>
      </c>
      <c r="AK1183" s="14"/>
      <c r="AL1183" s="14">
        <v>1.4725430874905099E-2</v>
      </c>
      <c r="AM1183" s="14">
        <v>0.15751369775432</v>
      </c>
      <c r="AN1183" s="14">
        <v>2.98273319198534E-2</v>
      </c>
      <c r="AO1183" s="14"/>
      <c r="AP1183" s="14">
        <v>4.7299842941841502E-2</v>
      </c>
      <c r="AQ1183" s="14">
        <v>1.7706162881616801E-2</v>
      </c>
      <c r="AR1183" s="14"/>
      <c r="AS1183" s="14">
        <v>4.2703938225367097E-2</v>
      </c>
      <c r="AT1183" s="14">
        <v>1.40347377561548E-2</v>
      </c>
      <c r="AU1183" s="14"/>
      <c r="AV1183" s="14">
        <v>5.6527414896967602E-2</v>
      </c>
      <c r="AW1183" s="14">
        <v>2.20935664257026E-2</v>
      </c>
      <c r="AX1183" s="14"/>
      <c r="AY1183" s="14">
        <v>3.6837228568991798E-2</v>
      </c>
      <c r="AZ1183" s="14">
        <v>8.6026978599200808E-3</v>
      </c>
      <c r="BA1183" s="14"/>
      <c r="BB1183" s="14">
        <v>3.9646768617877699E-2</v>
      </c>
      <c r="BC1183" s="14">
        <v>2.0641497368408701E-2</v>
      </c>
    </row>
    <row r="1184" spans="2:55" x14ac:dyDescent="0.35">
      <c r="B1184" t="s">
        <v>73</v>
      </c>
      <c r="C1184" s="14">
        <v>2.6445749556724699E-2</v>
      </c>
      <c r="D1184" s="14">
        <v>2.5905996204241801E-2</v>
      </c>
      <c r="E1184" s="14">
        <v>2.7026485483228599E-2</v>
      </c>
      <c r="F1184" s="14"/>
      <c r="G1184" s="14">
        <v>3.11783420935818E-2</v>
      </c>
      <c r="H1184" s="14">
        <v>5.1077800829606702E-2</v>
      </c>
      <c r="I1184" s="14">
        <v>5.5522181439565901E-2</v>
      </c>
      <c r="J1184" s="14">
        <v>1.7738909052836899E-2</v>
      </c>
      <c r="K1184" s="14">
        <v>0</v>
      </c>
      <c r="L1184" s="14">
        <v>3.3370362121470402E-3</v>
      </c>
      <c r="M1184" s="14"/>
      <c r="N1184" s="14">
        <v>3.7294054886047298E-2</v>
      </c>
      <c r="O1184" s="14">
        <v>2.67611286297194E-2</v>
      </c>
      <c r="P1184" s="14">
        <v>2.5427408536011199E-2</v>
      </c>
      <c r="Q1184" s="14">
        <v>1.48232872282966E-2</v>
      </c>
      <c r="R1184" s="14"/>
      <c r="S1184" s="14">
        <v>5.69971726716181E-2</v>
      </c>
      <c r="T1184" s="14">
        <v>1.1586212834494699E-2</v>
      </c>
      <c r="U1184" s="14">
        <v>2.2049866723850401E-2</v>
      </c>
      <c r="V1184" s="14">
        <v>2.4615301261577099E-2</v>
      </c>
      <c r="W1184" s="14">
        <v>5.55328402299737E-2</v>
      </c>
      <c r="X1184" s="14">
        <v>7.7758140357494501E-3</v>
      </c>
      <c r="Y1184" s="14">
        <v>2.4994165515973599E-2</v>
      </c>
      <c r="Z1184" s="14">
        <v>4.8876982215724597E-2</v>
      </c>
      <c r="AA1184" s="14">
        <v>1.25807732239905E-2</v>
      </c>
      <c r="AB1184" s="14">
        <v>1.04229746297468E-2</v>
      </c>
      <c r="AC1184" s="14">
        <v>4.4472973277850499E-2</v>
      </c>
      <c r="AD1184" s="14">
        <v>0</v>
      </c>
      <c r="AE1184" s="14"/>
      <c r="AF1184" s="14">
        <v>2.42143841722431E-2</v>
      </c>
      <c r="AG1184" s="14">
        <v>3.1095292697096301E-2</v>
      </c>
      <c r="AH1184" s="14">
        <v>1.7785941368018299E-2</v>
      </c>
      <c r="AI1184" s="14">
        <v>3.7099762395223897E-2</v>
      </c>
      <c r="AJ1184" s="14">
        <v>5.5893114270655103E-2</v>
      </c>
      <c r="AK1184" s="14"/>
      <c r="AL1184" s="14">
        <v>1.7306104605195299E-2</v>
      </c>
      <c r="AM1184" s="14">
        <v>0.106917626144508</v>
      </c>
      <c r="AN1184" s="14">
        <v>0</v>
      </c>
      <c r="AO1184" s="14"/>
      <c r="AP1184" s="14">
        <v>3.1675896702233898E-2</v>
      </c>
      <c r="AQ1184" s="14">
        <v>1.7888702223284501E-2</v>
      </c>
      <c r="AR1184" s="14"/>
      <c r="AS1184" s="14">
        <v>2.54649261656151E-2</v>
      </c>
      <c r="AT1184" s="14">
        <v>2.5737206685280099E-2</v>
      </c>
      <c r="AU1184" s="14"/>
      <c r="AV1184" s="14">
        <v>6.08189617971506E-2</v>
      </c>
      <c r="AW1184" s="14">
        <v>1.4146571795108301E-2</v>
      </c>
      <c r="AX1184" s="14"/>
      <c r="AY1184" s="14">
        <v>2.76303667898656E-2</v>
      </c>
      <c r="AZ1184" s="14">
        <v>2.8454217570619701E-2</v>
      </c>
      <c r="BA1184" s="14"/>
      <c r="BB1184" s="14">
        <v>2.41724984056087E-2</v>
      </c>
      <c r="BC1184" s="14">
        <v>1.1832442381759799E-2</v>
      </c>
    </row>
    <row r="1185" spans="2:55" x14ac:dyDescent="0.35">
      <c r="B1185" t="s">
        <v>74</v>
      </c>
      <c r="C1185" s="14">
        <v>5.3458565523611001E-2</v>
      </c>
      <c r="D1185" s="14">
        <v>6.5307345498406402E-2</v>
      </c>
      <c r="E1185" s="14">
        <v>4.1701563851444703E-2</v>
      </c>
      <c r="F1185" s="14"/>
      <c r="G1185" s="14">
        <v>0.127976657465421</v>
      </c>
      <c r="H1185" s="14">
        <v>8.65604578693729E-2</v>
      </c>
      <c r="I1185" s="14">
        <v>6.09014390610036E-2</v>
      </c>
      <c r="J1185" s="14">
        <v>2.4651432089788101E-2</v>
      </c>
      <c r="K1185" s="14">
        <v>3.3319685166511202E-2</v>
      </c>
      <c r="L1185" s="14">
        <v>1.06424668078913E-2</v>
      </c>
      <c r="M1185" s="14"/>
      <c r="N1185" s="14">
        <v>5.3319406961831198E-2</v>
      </c>
      <c r="O1185" s="14">
        <v>4.8662307273646198E-2</v>
      </c>
      <c r="P1185" s="14">
        <v>7.7681682326198001E-2</v>
      </c>
      <c r="Q1185" s="14">
        <v>3.7818567794353601E-2</v>
      </c>
      <c r="R1185" s="14"/>
      <c r="S1185" s="14">
        <v>8.3964839257689203E-2</v>
      </c>
      <c r="T1185" s="14">
        <v>4.0982354340309002E-2</v>
      </c>
      <c r="U1185" s="14">
        <v>4.1090607901577397E-2</v>
      </c>
      <c r="V1185" s="14">
        <v>4.62583030383142E-2</v>
      </c>
      <c r="W1185" s="14">
        <v>4.0795613345628E-2</v>
      </c>
      <c r="X1185" s="14">
        <v>5.0059106974104997E-2</v>
      </c>
      <c r="Y1185" s="14">
        <v>3.0744946873501999E-2</v>
      </c>
      <c r="Z1185" s="14">
        <v>4.2316170315312901E-2</v>
      </c>
      <c r="AA1185" s="14">
        <v>6.5239629892530196E-2</v>
      </c>
      <c r="AB1185" s="14">
        <v>5.7830453970976803E-2</v>
      </c>
      <c r="AC1185" s="14">
        <v>1.51072047075934E-2</v>
      </c>
      <c r="AD1185" s="14">
        <v>0.179882670954881</v>
      </c>
      <c r="AE1185" s="14"/>
      <c r="AF1185" s="14">
        <v>5.9034429659748998E-2</v>
      </c>
      <c r="AG1185" s="14">
        <v>6.9805090074022594E-2</v>
      </c>
      <c r="AH1185" s="14">
        <v>0</v>
      </c>
      <c r="AI1185" s="14">
        <v>6.7588751864763805E-2</v>
      </c>
      <c r="AJ1185" s="14">
        <v>3.5465612545805901E-2</v>
      </c>
      <c r="AK1185" s="14"/>
      <c r="AL1185" s="14">
        <v>4.4724612444209701E-2</v>
      </c>
      <c r="AM1185" s="14">
        <v>0.142077117063273</v>
      </c>
      <c r="AN1185" s="14">
        <v>0</v>
      </c>
      <c r="AO1185" s="14"/>
      <c r="AP1185" s="14">
        <v>4.63669006758127E-2</v>
      </c>
      <c r="AQ1185" s="14">
        <v>5.8980391589942303E-2</v>
      </c>
      <c r="AR1185" s="14"/>
      <c r="AS1185" s="14">
        <v>5.6637868702160997E-2</v>
      </c>
      <c r="AT1185" s="14">
        <v>4.0919177879960598E-2</v>
      </c>
      <c r="AU1185" s="14"/>
      <c r="AV1185" s="14">
        <v>0.104974269985687</v>
      </c>
      <c r="AW1185" s="14">
        <v>3.2084526302523501E-2</v>
      </c>
      <c r="AX1185" s="14"/>
      <c r="AY1185" s="14">
        <v>6.5267484470399803E-2</v>
      </c>
      <c r="AZ1185" s="14">
        <v>1.9375179552730298E-2</v>
      </c>
      <c r="BA1185" s="14"/>
      <c r="BB1185" s="14">
        <v>6.3007175641263402E-2</v>
      </c>
      <c r="BC1185" s="14">
        <v>1.42308438862592E-2</v>
      </c>
    </row>
    <row r="1186" spans="2:55" x14ac:dyDescent="0.35">
      <c r="B1186" t="s">
        <v>75</v>
      </c>
      <c r="C1186" s="14">
        <v>4.05216450861106E-2</v>
      </c>
      <c r="D1186" s="14">
        <v>4.16131896318696E-2</v>
      </c>
      <c r="E1186" s="14">
        <v>3.9494221009314101E-2</v>
      </c>
      <c r="F1186" s="14"/>
      <c r="G1186" s="14">
        <v>9.0717039331899493E-2</v>
      </c>
      <c r="H1186" s="14">
        <v>7.6863440059502297E-2</v>
      </c>
      <c r="I1186" s="14">
        <v>6.6453674984262495E-2</v>
      </c>
      <c r="J1186" s="14">
        <v>1.3716460408247699E-2</v>
      </c>
      <c r="K1186" s="14">
        <v>9.9121280892489807E-3</v>
      </c>
      <c r="L1186" s="14">
        <v>0</v>
      </c>
      <c r="M1186" s="14"/>
      <c r="N1186" s="14">
        <v>5.4692663118933497E-2</v>
      </c>
      <c r="O1186" s="14">
        <v>3.5515464820313002E-2</v>
      </c>
      <c r="P1186" s="14">
        <v>2.10056376394035E-2</v>
      </c>
      <c r="Q1186" s="14">
        <v>4.6993484885329603E-2</v>
      </c>
      <c r="R1186" s="14"/>
      <c r="S1186" s="14">
        <v>0.10647611431671899</v>
      </c>
      <c r="T1186" s="14">
        <v>4.5739890885675899E-2</v>
      </c>
      <c r="U1186" s="14">
        <v>3.7166731765047603E-2</v>
      </c>
      <c r="V1186" s="14">
        <v>9.2457126577361898E-3</v>
      </c>
      <c r="W1186" s="14">
        <v>1.46870475904637E-2</v>
      </c>
      <c r="X1186" s="14">
        <v>3.6044609074622799E-2</v>
      </c>
      <c r="Y1186" s="14">
        <v>2.5242087345684699E-2</v>
      </c>
      <c r="Z1186" s="14">
        <v>0.10529340029756</v>
      </c>
      <c r="AA1186" s="14">
        <v>2.5601855370617699E-2</v>
      </c>
      <c r="AB1186" s="14">
        <v>2.2658549206424201E-2</v>
      </c>
      <c r="AC1186" s="14">
        <v>0</v>
      </c>
      <c r="AD1186" s="14">
        <v>0</v>
      </c>
      <c r="AE1186" s="14"/>
      <c r="AF1186" s="14">
        <v>4.9160523219647201E-2</v>
      </c>
      <c r="AG1186" s="14">
        <v>4.9852556360170601E-2</v>
      </c>
      <c r="AH1186" s="14">
        <v>1.7245081094517299E-2</v>
      </c>
      <c r="AI1186" s="14">
        <v>2.23997285395411E-2</v>
      </c>
      <c r="AJ1186" s="14">
        <v>7.1598147199201503E-2</v>
      </c>
      <c r="AK1186" s="14"/>
      <c r="AL1186" s="14">
        <v>3.8043362027999898E-2</v>
      </c>
      <c r="AM1186" s="14">
        <v>6.9182390483661094E-2</v>
      </c>
      <c r="AN1186" s="14">
        <v>1.68980960452794E-2</v>
      </c>
      <c r="AO1186" s="14"/>
      <c r="AP1186" s="14">
        <v>3.7742419848143798E-2</v>
      </c>
      <c r="AQ1186" s="14">
        <v>4.3802704481759297E-2</v>
      </c>
      <c r="AR1186" s="14"/>
      <c r="AS1186" s="14">
        <v>4.6736185492385202E-2</v>
      </c>
      <c r="AT1186" s="14">
        <v>3.0148302535364602E-2</v>
      </c>
      <c r="AU1186" s="14"/>
      <c r="AV1186" s="14">
        <v>8.2742781493777506E-2</v>
      </c>
      <c r="AW1186" s="14">
        <v>2.5233208868184299E-2</v>
      </c>
      <c r="AX1186" s="14"/>
      <c r="AY1186" s="14">
        <v>3.8922877743265201E-2</v>
      </c>
      <c r="AZ1186" s="14">
        <v>4.1265064197866901E-2</v>
      </c>
      <c r="BA1186" s="14"/>
      <c r="BB1186" s="14">
        <v>4.4372422154567603E-2</v>
      </c>
      <c r="BC1186" s="14">
        <v>5.8070001966142801E-2</v>
      </c>
    </row>
    <row r="1187" spans="2:55" x14ac:dyDescent="0.35">
      <c r="B1187" t="s">
        <v>76</v>
      </c>
      <c r="C1187" s="14">
        <v>0.109385816097856</v>
      </c>
      <c r="D1187" s="14">
        <v>0.11072073378406699</v>
      </c>
      <c r="E1187" s="14">
        <v>0.106659098334382</v>
      </c>
      <c r="F1187" s="14"/>
      <c r="G1187" s="14">
        <v>0.12402678705062201</v>
      </c>
      <c r="H1187" s="14">
        <v>0.15394340062970499</v>
      </c>
      <c r="I1187" s="14">
        <v>0.14178081252921301</v>
      </c>
      <c r="J1187" s="14">
        <v>0.10216654046159</v>
      </c>
      <c r="K1187" s="14">
        <v>8.2209070443732102E-2</v>
      </c>
      <c r="L1187" s="14">
        <v>6.0251161146677203E-2</v>
      </c>
      <c r="M1187" s="14"/>
      <c r="N1187" s="14">
        <v>0.12772628484017701</v>
      </c>
      <c r="O1187" s="14">
        <v>9.2670944521336507E-2</v>
      </c>
      <c r="P1187" s="14">
        <v>0.13214137566682399</v>
      </c>
      <c r="Q1187" s="14">
        <v>8.6703114691124905E-2</v>
      </c>
      <c r="R1187" s="14"/>
      <c r="S1187" s="14">
        <v>0.11792072837692</v>
      </c>
      <c r="T1187" s="14">
        <v>0.105029819105973</v>
      </c>
      <c r="U1187" s="14">
        <v>0.11519485644477399</v>
      </c>
      <c r="V1187" s="14">
        <v>9.0477473086911203E-2</v>
      </c>
      <c r="W1187" s="14">
        <v>0.113865718854732</v>
      </c>
      <c r="X1187" s="14">
        <v>0.155055410124182</v>
      </c>
      <c r="Y1187" s="14">
        <v>0.111407840756385</v>
      </c>
      <c r="Z1187" s="14">
        <v>3.0793787027064399E-2</v>
      </c>
      <c r="AA1187" s="14">
        <v>0.10554613066032301</v>
      </c>
      <c r="AB1187" s="14">
        <v>8.8688142506306397E-2</v>
      </c>
      <c r="AC1187" s="14">
        <v>0.16138373827994301</v>
      </c>
      <c r="AD1187" s="14">
        <v>6.6488821857383806E-2</v>
      </c>
      <c r="AE1187" s="14"/>
      <c r="AF1187" s="14">
        <v>0.10226784595430401</v>
      </c>
      <c r="AG1187" s="14">
        <v>0.12018755612950099</v>
      </c>
      <c r="AH1187" s="14">
        <v>8.9825000382618606E-2</v>
      </c>
      <c r="AI1187" s="14">
        <v>0.145400395970612</v>
      </c>
      <c r="AJ1187" s="14">
        <v>0.13802335343942701</v>
      </c>
      <c r="AK1187" s="14"/>
      <c r="AL1187" s="14">
        <v>0.114393966132838</v>
      </c>
      <c r="AM1187" s="14">
        <v>7.7152177799634306E-2</v>
      </c>
      <c r="AN1187" s="14">
        <v>9.5346417639647699E-2</v>
      </c>
      <c r="AO1187" s="14"/>
      <c r="AP1187" s="14">
        <v>9.9863211485063094E-2</v>
      </c>
      <c r="AQ1187" s="14">
        <v>0.114815901654243</v>
      </c>
      <c r="AR1187" s="14"/>
      <c r="AS1187" s="14">
        <v>0.124893636771973</v>
      </c>
      <c r="AT1187" s="14">
        <v>8.5483172173789798E-2</v>
      </c>
      <c r="AU1187" s="14"/>
      <c r="AV1187" s="14">
        <v>0.162463246536414</v>
      </c>
      <c r="AW1187" s="14">
        <v>8.9516173672752997E-2</v>
      </c>
      <c r="AX1187" s="14"/>
      <c r="AY1187" s="14">
        <v>0.11081593296726901</v>
      </c>
      <c r="AZ1187" s="14">
        <v>0.119405487504504</v>
      </c>
      <c r="BA1187" s="14"/>
      <c r="BB1187" s="14">
        <v>0.112534711126833</v>
      </c>
      <c r="BC1187" s="14">
        <v>8.9828042301461297E-2</v>
      </c>
    </row>
    <row r="1188" spans="2:55" x14ac:dyDescent="0.35">
      <c r="B1188" t="s">
        <v>77</v>
      </c>
      <c r="C1188" s="14">
        <v>0.31133576756742098</v>
      </c>
      <c r="D1188" s="14">
        <v>0.293823437345688</v>
      </c>
      <c r="E1188" s="14">
        <v>0.32932286597063098</v>
      </c>
      <c r="F1188" s="14"/>
      <c r="G1188" s="14">
        <v>0.13263043465104801</v>
      </c>
      <c r="H1188" s="14">
        <v>0.195984164532882</v>
      </c>
      <c r="I1188" s="14">
        <v>0.22042935837636299</v>
      </c>
      <c r="J1188" s="14">
        <v>0.33309864748971402</v>
      </c>
      <c r="K1188" s="14">
        <v>0.420284691113468</v>
      </c>
      <c r="L1188" s="14">
        <v>0.50476925877196999</v>
      </c>
      <c r="M1188" s="14"/>
      <c r="N1188" s="14">
        <v>0.30783371972651002</v>
      </c>
      <c r="O1188" s="14">
        <v>0.31922419900475002</v>
      </c>
      <c r="P1188" s="14">
        <v>0.299858130301627</v>
      </c>
      <c r="Q1188" s="14">
        <v>0.32043633236441599</v>
      </c>
      <c r="R1188" s="14"/>
      <c r="S1188" s="14">
        <v>0.23980689161541899</v>
      </c>
      <c r="T1188" s="14">
        <v>0.36984038023552601</v>
      </c>
      <c r="U1188" s="14">
        <v>0.321887873018807</v>
      </c>
      <c r="V1188" s="14">
        <v>0.28034091603134198</v>
      </c>
      <c r="W1188" s="14">
        <v>0.25506767577628803</v>
      </c>
      <c r="X1188" s="14">
        <v>0.28080994242544799</v>
      </c>
      <c r="Y1188" s="14">
        <v>0.24149454900822501</v>
      </c>
      <c r="Z1188" s="14">
        <v>0.30132580635074302</v>
      </c>
      <c r="AA1188" s="14">
        <v>0.34291558325858201</v>
      </c>
      <c r="AB1188" s="14">
        <v>0.36591022081364799</v>
      </c>
      <c r="AC1188" s="14">
        <v>0.42825191725225198</v>
      </c>
      <c r="AD1188" s="14">
        <v>0.31376109510698602</v>
      </c>
      <c r="AE1188" s="14"/>
      <c r="AF1188" s="14">
        <v>0.34843209843828299</v>
      </c>
      <c r="AG1188" s="14">
        <v>0.29310884816889599</v>
      </c>
      <c r="AH1188" s="14">
        <v>0.33816585392716503</v>
      </c>
      <c r="AI1188" s="14">
        <v>0.32869817671235302</v>
      </c>
      <c r="AJ1188" s="14">
        <v>0.256082566407003</v>
      </c>
      <c r="AK1188" s="14"/>
      <c r="AL1188" s="14">
        <v>0.32797613392225999</v>
      </c>
      <c r="AM1188" s="14">
        <v>0.188359707159273</v>
      </c>
      <c r="AN1188" s="14">
        <v>0.30287082722020903</v>
      </c>
      <c r="AO1188" s="14"/>
      <c r="AP1188" s="14">
        <v>0.25680628313514697</v>
      </c>
      <c r="AQ1188" s="14">
        <v>0.35508248385768298</v>
      </c>
      <c r="AR1188" s="14"/>
      <c r="AS1188" s="14">
        <v>0.265379947492699</v>
      </c>
      <c r="AT1188" s="14">
        <v>0.38325223977483902</v>
      </c>
      <c r="AU1188" s="14"/>
      <c r="AV1188" s="14">
        <v>0.18807575700233201</v>
      </c>
      <c r="AW1188" s="14">
        <v>0.36108841050088097</v>
      </c>
      <c r="AX1188" s="14"/>
      <c r="AY1188" s="14">
        <v>0.290572501327305</v>
      </c>
      <c r="AZ1188" s="14">
        <v>0.33624241889671602</v>
      </c>
      <c r="BA1188" s="14"/>
      <c r="BB1188" s="14">
        <v>0.31987458255249002</v>
      </c>
      <c r="BC1188" s="14">
        <v>0.25168283165042399</v>
      </c>
    </row>
    <row r="1189" spans="2:55" x14ac:dyDescent="0.35">
      <c r="B1189" t="s">
        <v>78</v>
      </c>
      <c r="C1189" s="14">
        <v>0.23423030911758799</v>
      </c>
      <c r="D1189" s="14">
        <v>0.23740841023068299</v>
      </c>
      <c r="E1189" s="14">
        <v>0.231420686255145</v>
      </c>
      <c r="F1189" s="14"/>
      <c r="G1189" s="14">
        <v>0.21971628026880699</v>
      </c>
      <c r="H1189" s="14">
        <v>0.18040372796007201</v>
      </c>
      <c r="I1189" s="14">
        <v>0.24013278652356901</v>
      </c>
      <c r="J1189" s="14">
        <v>0.257453115516946</v>
      </c>
      <c r="K1189" s="14">
        <v>0.23477724976096601</v>
      </c>
      <c r="L1189" s="14">
        <v>0.26355663395997198</v>
      </c>
      <c r="M1189" s="14"/>
      <c r="N1189" s="14">
        <v>0.219226866977033</v>
      </c>
      <c r="O1189" s="14">
        <v>0.25737806957551801</v>
      </c>
      <c r="P1189" s="14">
        <v>0.232206295205792</v>
      </c>
      <c r="Q1189" s="14">
        <v>0.22480212583991299</v>
      </c>
      <c r="R1189" s="14"/>
      <c r="S1189" s="14">
        <v>0.16069361603607599</v>
      </c>
      <c r="T1189" s="14">
        <v>0.26167789732431002</v>
      </c>
      <c r="U1189" s="14">
        <v>0.20017728265547699</v>
      </c>
      <c r="V1189" s="14">
        <v>0.26491571531048103</v>
      </c>
      <c r="W1189" s="14">
        <v>0.26501698062613199</v>
      </c>
      <c r="X1189" s="14">
        <v>0.22338369071334599</v>
      </c>
      <c r="Y1189" s="14">
        <v>0.25507279243522701</v>
      </c>
      <c r="Z1189" s="14">
        <v>0.340937811952987</v>
      </c>
      <c r="AA1189" s="14">
        <v>0.17102199058628101</v>
      </c>
      <c r="AB1189" s="14">
        <v>0.31096756940357301</v>
      </c>
      <c r="AC1189" s="14">
        <v>0.17635868856888801</v>
      </c>
      <c r="AD1189" s="14">
        <v>0.34364238714377399</v>
      </c>
      <c r="AE1189" s="14"/>
      <c r="AF1189" s="14">
        <v>0.20976337080091301</v>
      </c>
      <c r="AG1189" s="14">
        <v>0.203761339250426</v>
      </c>
      <c r="AH1189" s="14">
        <v>0.27474729456960501</v>
      </c>
      <c r="AI1189" s="14">
        <v>0.22754824254165501</v>
      </c>
      <c r="AJ1189" s="14">
        <v>0.22730551838806501</v>
      </c>
      <c r="AK1189" s="14"/>
      <c r="AL1189" s="14">
        <v>0.24786508298767701</v>
      </c>
      <c r="AM1189" s="14">
        <v>0.113383484498513</v>
      </c>
      <c r="AN1189" s="14">
        <v>0.27559900762586897</v>
      </c>
      <c r="AO1189" s="14"/>
      <c r="AP1189" s="14">
        <v>0.24463023859911401</v>
      </c>
      <c r="AQ1189" s="14">
        <v>0.22831262955085799</v>
      </c>
      <c r="AR1189" s="14"/>
      <c r="AS1189" s="14">
        <v>0.21516543952195999</v>
      </c>
      <c r="AT1189" s="14">
        <v>0.26976873402477702</v>
      </c>
      <c r="AU1189" s="14"/>
      <c r="AV1189" s="14">
        <v>0.19517585674902199</v>
      </c>
      <c r="AW1189" s="14">
        <v>0.24891564115499401</v>
      </c>
      <c r="AX1189" s="14"/>
      <c r="AY1189" s="14">
        <v>0.224116704536689</v>
      </c>
      <c r="AZ1189" s="14">
        <v>0.252157569782689</v>
      </c>
      <c r="BA1189" s="14"/>
      <c r="BB1189" s="14">
        <v>0.20944810554851301</v>
      </c>
      <c r="BC1189" s="14">
        <v>0.31558629005783501</v>
      </c>
    </row>
    <row r="1190" spans="2:55" x14ac:dyDescent="0.35">
      <c r="B1190" t="s">
        <v>449</v>
      </c>
      <c r="C1190" s="14">
        <v>0.18398613980524001</v>
      </c>
      <c r="D1190" s="14">
        <v>0.17383073784637601</v>
      </c>
      <c r="E1190" s="14">
        <v>0.194422243177031</v>
      </c>
      <c r="F1190" s="14"/>
      <c r="G1190" s="14">
        <v>0.18546508430790901</v>
      </c>
      <c r="H1190" s="14">
        <v>0.154628317740829</v>
      </c>
      <c r="I1190" s="14">
        <v>0.166533415286682</v>
      </c>
      <c r="J1190" s="14">
        <v>0.24752336614744599</v>
      </c>
      <c r="K1190" s="14">
        <v>0.21253029396970699</v>
      </c>
      <c r="L1190" s="14">
        <v>0.15098710488370101</v>
      </c>
      <c r="M1190" s="14"/>
      <c r="N1190" s="14">
        <v>0.155305683263216</v>
      </c>
      <c r="O1190" s="14">
        <v>0.17701904075851499</v>
      </c>
      <c r="P1190" s="14">
        <v>0.182411945103649</v>
      </c>
      <c r="Q1190" s="14">
        <v>0.224139970928803</v>
      </c>
      <c r="R1190" s="14"/>
      <c r="S1190" s="14">
        <v>0.17694465993500899</v>
      </c>
      <c r="T1190" s="14">
        <v>0.15345720097322099</v>
      </c>
      <c r="U1190" s="14">
        <v>0.24944454857245099</v>
      </c>
      <c r="V1190" s="14">
        <v>0.19109696349160299</v>
      </c>
      <c r="W1190" s="14">
        <v>0.204952741395872</v>
      </c>
      <c r="X1190" s="14">
        <v>0.21210206670975201</v>
      </c>
      <c r="Y1190" s="14">
        <v>0.270912380760435</v>
      </c>
      <c r="Z1190" s="14">
        <v>0.11306697133881601</v>
      </c>
      <c r="AA1190" s="14">
        <v>0.19681452233056199</v>
      </c>
      <c r="AB1190" s="14">
        <v>0.13311087213042899</v>
      </c>
      <c r="AC1190" s="14">
        <v>0.17442547791347299</v>
      </c>
      <c r="AD1190" s="14">
        <v>0</v>
      </c>
      <c r="AE1190" s="14"/>
      <c r="AF1190" s="14">
        <v>0.18109825828714099</v>
      </c>
      <c r="AG1190" s="14">
        <v>0.173478834499255</v>
      </c>
      <c r="AH1190" s="14">
        <v>0.236611581032486</v>
      </c>
      <c r="AI1190" s="14">
        <v>0.14878096149477801</v>
      </c>
      <c r="AJ1190" s="14">
        <v>0.112370657576167</v>
      </c>
      <c r="AK1190" s="14"/>
      <c r="AL1190" s="14">
        <v>0.188695556203481</v>
      </c>
      <c r="AM1190" s="14">
        <v>0.108493740985142</v>
      </c>
      <c r="AN1190" s="14">
        <v>0.27945831954914202</v>
      </c>
      <c r="AO1190" s="14"/>
      <c r="AP1190" s="14">
        <v>0.22331377238088099</v>
      </c>
      <c r="AQ1190" s="14">
        <v>0.15589694121303899</v>
      </c>
      <c r="AR1190" s="14"/>
      <c r="AS1190" s="14">
        <v>0.210566184832467</v>
      </c>
      <c r="AT1190" s="14">
        <v>0.14518924330149099</v>
      </c>
      <c r="AU1190" s="14"/>
      <c r="AV1190" s="14">
        <v>0.12512579649977401</v>
      </c>
      <c r="AW1190" s="14">
        <v>0.20352044719845599</v>
      </c>
      <c r="AX1190" s="14"/>
      <c r="AY1190" s="14">
        <v>0.194418141871355</v>
      </c>
      <c r="AZ1190" s="14">
        <v>0.19449736463495501</v>
      </c>
      <c r="BA1190" s="14"/>
      <c r="BB1190" s="14">
        <v>0.175173741415453</v>
      </c>
      <c r="BC1190" s="14">
        <v>0.22917846736317199</v>
      </c>
    </row>
    <row r="1191" spans="2:55" x14ac:dyDescent="0.35">
      <c r="C1191" s="14"/>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c r="AC1191" s="14"/>
      <c r="AD1191" s="14"/>
      <c r="AE1191" s="14"/>
      <c r="AF1191" s="14"/>
      <c r="AG1191" s="14"/>
      <c r="AH1191" s="14"/>
      <c r="AI1191" s="14"/>
      <c r="AJ1191" s="14"/>
      <c r="AK1191" s="14"/>
      <c r="AL1191" s="14"/>
      <c r="AM1191" s="14"/>
      <c r="AN1191" s="14"/>
      <c r="AO1191" s="14"/>
      <c r="AP1191" s="14"/>
      <c r="AQ1191" s="14"/>
      <c r="AR1191" s="14"/>
      <c r="AS1191" s="14"/>
      <c r="AT1191" s="14"/>
      <c r="AU1191" s="14"/>
      <c r="AV1191" s="14"/>
      <c r="AW1191" s="14"/>
      <c r="AX1191" s="14"/>
      <c r="AY1191" s="14"/>
      <c r="AZ1191" s="14"/>
      <c r="BA1191" s="14"/>
      <c r="BB1191" s="14"/>
      <c r="BC1191" s="14"/>
    </row>
    <row r="1192" spans="2:55" x14ac:dyDescent="0.35">
      <c r="B1192" s="6" t="s">
        <v>464</v>
      </c>
      <c r="C1192" s="14"/>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c r="AC1192" s="14"/>
      <c r="AD1192" s="14"/>
      <c r="AE1192" s="14"/>
      <c r="AF1192" s="14"/>
      <c r="AG1192" s="14"/>
      <c r="AH1192" s="14"/>
      <c r="AI1192" s="14"/>
      <c r="AJ1192" s="14"/>
      <c r="AK1192" s="14"/>
      <c r="AL1192" s="14"/>
      <c r="AM1192" s="14"/>
      <c r="AN1192" s="14"/>
      <c r="AO1192" s="14"/>
      <c r="AP1192" s="14"/>
      <c r="AQ1192" s="14"/>
      <c r="AR1192" s="14"/>
      <c r="AS1192" s="14"/>
      <c r="AT1192" s="14"/>
      <c r="AU1192" s="14"/>
      <c r="AV1192" s="14"/>
      <c r="AW1192" s="14"/>
      <c r="AX1192" s="14"/>
      <c r="AY1192" s="14"/>
      <c r="AZ1192" s="14"/>
      <c r="BA1192" s="14"/>
      <c r="BB1192" s="14"/>
      <c r="BC1192" s="14"/>
    </row>
    <row r="1193" spans="2:55" x14ac:dyDescent="0.35">
      <c r="B1193" s="21" t="s">
        <v>384</v>
      </c>
      <c r="C1193" s="14"/>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c r="AC1193" s="14"/>
      <c r="AD1193" s="14"/>
      <c r="AE1193" s="14"/>
      <c r="AF1193" s="14"/>
      <c r="AG1193" s="14"/>
      <c r="AH1193" s="14"/>
      <c r="AI1193" s="14"/>
      <c r="AJ1193" s="14"/>
      <c r="AK1193" s="14"/>
      <c r="AL1193" s="14"/>
      <c r="AM1193" s="14"/>
      <c r="AN1193" s="14"/>
      <c r="AO1193" s="14"/>
      <c r="AP1193" s="14"/>
      <c r="AQ1193" s="14"/>
      <c r="AR1193" s="14"/>
      <c r="AS1193" s="14"/>
      <c r="AT1193" s="14"/>
      <c r="AU1193" s="14"/>
      <c r="AV1193" s="14"/>
      <c r="AW1193" s="14"/>
      <c r="AX1193" s="14"/>
      <c r="AY1193" s="14"/>
      <c r="AZ1193" s="14"/>
      <c r="BA1193" s="14"/>
      <c r="BB1193" s="14"/>
      <c r="BC1193" s="14"/>
    </row>
    <row r="1194" spans="2:55" x14ac:dyDescent="0.35">
      <c r="B1194" t="s">
        <v>71</v>
      </c>
      <c r="C1194" s="14">
        <v>1.0167569904446E-2</v>
      </c>
      <c r="D1194" s="14">
        <v>9.6407081133209095E-3</v>
      </c>
      <c r="E1194" s="14">
        <v>1.07313551537483E-2</v>
      </c>
      <c r="F1194" s="14"/>
      <c r="G1194" s="14">
        <v>3.2820161092208699E-2</v>
      </c>
      <c r="H1194" s="14">
        <v>1.9973520228098798E-2</v>
      </c>
      <c r="I1194" s="14">
        <v>1.6419920217859901E-2</v>
      </c>
      <c r="J1194" s="14">
        <v>0</v>
      </c>
      <c r="K1194" s="14">
        <v>0</v>
      </c>
      <c r="L1194" s="14">
        <v>0</v>
      </c>
      <c r="M1194" s="14"/>
      <c r="N1194" s="14">
        <v>1.3688376871501901E-2</v>
      </c>
      <c r="O1194" s="14">
        <v>7.8872640706208804E-3</v>
      </c>
      <c r="P1194" s="14">
        <v>1.52288486981998E-2</v>
      </c>
      <c r="Q1194" s="14">
        <v>4.3170555135820096E-3</v>
      </c>
      <c r="R1194" s="14"/>
      <c r="S1194" s="14">
        <v>6.5621108771118401E-3</v>
      </c>
      <c r="T1194" s="14">
        <v>0</v>
      </c>
      <c r="U1194" s="14">
        <v>1.4719773826311301E-2</v>
      </c>
      <c r="V1194" s="14">
        <v>0</v>
      </c>
      <c r="W1194" s="14">
        <v>1.45889242455573E-2</v>
      </c>
      <c r="X1194" s="14">
        <v>1.9303660610666101E-2</v>
      </c>
      <c r="Y1194" s="14">
        <v>0</v>
      </c>
      <c r="Z1194" s="14">
        <v>0</v>
      </c>
      <c r="AA1194" s="14">
        <v>4.0714356579709801E-2</v>
      </c>
      <c r="AB1194" s="14">
        <v>1.0419708342368999E-2</v>
      </c>
      <c r="AC1194" s="14">
        <v>0</v>
      </c>
      <c r="AD1194" s="14">
        <v>0</v>
      </c>
      <c r="AE1194" s="14"/>
      <c r="AF1194" s="14">
        <v>3.2242451435503801E-3</v>
      </c>
      <c r="AG1194" s="14">
        <v>9.5342261246720902E-3</v>
      </c>
      <c r="AH1194" s="14">
        <v>1.11873464604536E-2</v>
      </c>
      <c r="AI1194" s="14">
        <v>9.1797765439290899E-3</v>
      </c>
      <c r="AJ1194" s="14">
        <v>6.0515100173196897E-2</v>
      </c>
      <c r="AK1194" s="14"/>
      <c r="AL1194" s="14">
        <v>4.9244155410812004E-3</v>
      </c>
      <c r="AM1194" s="14">
        <v>5.4197409577705198E-2</v>
      </c>
      <c r="AN1194" s="14">
        <v>0</v>
      </c>
      <c r="AO1194" s="14"/>
      <c r="AP1194" s="14">
        <v>1.5025649795737299E-2</v>
      </c>
      <c r="AQ1194" s="14">
        <v>6.5983333968194901E-3</v>
      </c>
      <c r="AR1194" s="14"/>
      <c r="AS1194" s="14">
        <v>1.1082510085255201E-2</v>
      </c>
      <c r="AT1194" s="14">
        <v>6.8230260891645501E-3</v>
      </c>
      <c r="AU1194" s="14"/>
      <c r="AV1194" s="14">
        <v>3.0074548548856099E-2</v>
      </c>
      <c r="AW1194" s="14">
        <v>2.9131449654270099E-3</v>
      </c>
      <c r="AX1194" s="14"/>
      <c r="AY1194" s="14">
        <v>1.22123570491051E-2</v>
      </c>
      <c r="AZ1194" s="14">
        <v>0</v>
      </c>
      <c r="BA1194" s="14"/>
      <c r="BB1194" s="14">
        <v>1.2607107421392901E-2</v>
      </c>
      <c r="BC1194" s="14">
        <v>1.06675403021453E-2</v>
      </c>
    </row>
    <row r="1195" spans="2:55" x14ac:dyDescent="0.35">
      <c r="B1195" t="s">
        <v>72</v>
      </c>
      <c r="C1195" s="14">
        <v>2.6481469918723799E-2</v>
      </c>
      <c r="D1195" s="14">
        <v>3.35036070576906E-2</v>
      </c>
      <c r="E1195" s="14">
        <v>1.95510887063302E-2</v>
      </c>
      <c r="F1195" s="14"/>
      <c r="G1195" s="14">
        <v>2.44194997331517E-2</v>
      </c>
      <c r="H1195" s="14">
        <v>6.7633127779626295E-2</v>
      </c>
      <c r="I1195" s="14">
        <v>4.0273722757568603E-2</v>
      </c>
      <c r="J1195" s="14">
        <v>1.6994439786822E-2</v>
      </c>
      <c r="K1195" s="14">
        <v>1.0242858035825499E-2</v>
      </c>
      <c r="L1195" s="14">
        <v>4.6560337960782298E-3</v>
      </c>
      <c r="M1195" s="14"/>
      <c r="N1195" s="14">
        <v>2.7143667110515302E-2</v>
      </c>
      <c r="O1195" s="14">
        <v>2.2296324168236702E-2</v>
      </c>
      <c r="P1195" s="14">
        <v>3.4874889732041003E-2</v>
      </c>
      <c r="Q1195" s="14">
        <v>2.3349733999636E-2</v>
      </c>
      <c r="R1195" s="14"/>
      <c r="S1195" s="14">
        <v>2.7578258876891699E-2</v>
      </c>
      <c r="T1195" s="14">
        <v>0</v>
      </c>
      <c r="U1195" s="14">
        <v>8.3343457532430807E-3</v>
      </c>
      <c r="V1195" s="14">
        <v>5.1339724956511401E-2</v>
      </c>
      <c r="W1195" s="14">
        <v>6.4013723551294699E-2</v>
      </c>
      <c r="X1195" s="14">
        <v>2.9512934884986599E-2</v>
      </c>
      <c r="Y1195" s="14">
        <v>2.77689235852169E-2</v>
      </c>
      <c r="Z1195" s="14">
        <v>1.9714015242670802E-2</v>
      </c>
      <c r="AA1195" s="14">
        <v>2.3158988330193E-2</v>
      </c>
      <c r="AB1195" s="14">
        <v>5.8958772278312602E-2</v>
      </c>
      <c r="AC1195" s="14">
        <v>0</v>
      </c>
      <c r="AD1195" s="14">
        <v>0</v>
      </c>
      <c r="AE1195" s="14"/>
      <c r="AF1195" s="14">
        <v>1.6405809890400799E-2</v>
      </c>
      <c r="AG1195" s="14">
        <v>3.8312715701033298E-2</v>
      </c>
      <c r="AH1195" s="14">
        <v>9.0476486539866705E-3</v>
      </c>
      <c r="AI1195" s="14">
        <v>2.9722253104224799E-2</v>
      </c>
      <c r="AJ1195" s="14">
        <v>5.7370693226548503E-2</v>
      </c>
      <c r="AK1195" s="14"/>
      <c r="AL1195" s="14">
        <v>1.53985477002663E-2</v>
      </c>
      <c r="AM1195" s="14">
        <v>0.12126271454597901</v>
      </c>
      <c r="AN1195" s="14">
        <v>0</v>
      </c>
      <c r="AO1195" s="14"/>
      <c r="AP1195" s="14">
        <v>2.0694599511947499E-2</v>
      </c>
      <c r="AQ1195" s="14">
        <v>2.5158291213327699E-2</v>
      </c>
      <c r="AR1195" s="14"/>
      <c r="AS1195" s="14">
        <v>2.7759972398054601E-2</v>
      </c>
      <c r="AT1195" s="14">
        <v>2.3693213256183499E-2</v>
      </c>
      <c r="AU1195" s="14"/>
      <c r="AV1195" s="14">
        <v>4.7652405488353901E-2</v>
      </c>
      <c r="AW1195" s="14">
        <v>1.93099498959763E-2</v>
      </c>
      <c r="AX1195" s="14"/>
      <c r="AY1195" s="14">
        <v>3.07488162134134E-2</v>
      </c>
      <c r="AZ1195" s="14">
        <v>1.9206347040441499E-2</v>
      </c>
      <c r="BA1195" s="14"/>
      <c r="BB1195" s="14">
        <v>2.8668895980330601E-2</v>
      </c>
      <c r="BC1195" s="14">
        <v>6.90281201952209E-3</v>
      </c>
    </row>
    <row r="1196" spans="2:55" x14ac:dyDescent="0.35">
      <c r="B1196" t="s">
        <v>73</v>
      </c>
      <c r="C1196" s="14">
        <v>3.0374533981888201E-2</v>
      </c>
      <c r="D1196" s="14">
        <v>4.5066616248440099E-2</v>
      </c>
      <c r="E1196" s="14">
        <v>1.57842086051838E-2</v>
      </c>
      <c r="F1196" s="14"/>
      <c r="G1196" s="14">
        <v>7.0615566164477395E-2</v>
      </c>
      <c r="H1196" s="14">
        <v>4.7194021374734302E-2</v>
      </c>
      <c r="I1196" s="14">
        <v>6.1708255316980799E-2</v>
      </c>
      <c r="J1196" s="14">
        <v>2.0733551869780299E-2</v>
      </c>
      <c r="K1196" s="14">
        <v>0</v>
      </c>
      <c r="L1196" s="14">
        <v>0</v>
      </c>
      <c r="M1196" s="14"/>
      <c r="N1196" s="14">
        <v>3.6820396567661E-2</v>
      </c>
      <c r="O1196" s="14">
        <v>3.3672390378905202E-2</v>
      </c>
      <c r="P1196" s="14">
        <v>4.15505682586714E-2</v>
      </c>
      <c r="Q1196" s="14">
        <v>1.02346044721572E-2</v>
      </c>
      <c r="R1196" s="14"/>
      <c r="S1196" s="14">
        <v>5.9049629066091597E-2</v>
      </c>
      <c r="T1196" s="14">
        <v>1.07217472372981E-2</v>
      </c>
      <c r="U1196" s="14">
        <v>0</v>
      </c>
      <c r="V1196" s="14">
        <v>3.1609410842042003E-2</v>
      </c>
      <c r="W1196" s="14">
        <v>3.24708151354694E-2</v>
      </c>
      <c r="X1196" s="14">
        <v>6.2771077674212097E-2</v>
      </c>
      <c r="Y1196" s="14">
        <v>3.9102277815939002E-2</v>
      </c>
      <c r="Z1196" s="14">
        <v>2.49094463784202E-2</v>
      </c>
      <c r="AA1196" s="14">
        <v>1.74710753341735E-2</v>
      </c>
      <c r="AB1196" s="14">
        <v>2.24326594006224E-2</v>
      </c>
      <c r="AC1196" s="14">
        <v>0</v>
      </c>
      <c r="AD1196" s="14">
        <v>0.103261501811081</v>
      </c>
      <c r="AE1196" s="14"/>
      <c r="AF1196" s="14">
        <v>2.0176369665997399E-2</v>
      </c>
      <c r="AG1196" s="14">
        <v>4.6043076958404101E-2</v>
      </c>
      <c r="AH1196" s="14">
        <v>1.6607021543397799E-2</v>
      </c>
      <c r="AI1196" s="14">
        <v>4.98094296702013E-2</v>
      </c>
      <c r="AJ1196" s="14">
        <v>1.7881233767160599E-2</v>
      </c>
      <c r="AK1196" s="14"/>
      <c r="AL1196" s="14">
        <v>2.11794002765485E-2</v>
      </c>
      <c r="AM1196" s="14">
        <v>9.8226218443009203E-2</v>
      </c>
      <c r="AN1196" s="14">
        <v>3.9845607078569302E-2</v>
      </c>
      <c r="AO1196" s="14"/>
      <c r="AP1196" s="14">
        <v>3.1687114236871303E-2</v>
      </c>
      <c r="AQ1196" s="14">
        <v>3.0128818064477699E-2</v>
      </c>
      <c r="AR1196" s="14"/>
      <c r="AS1196" s="14">
        <v>2.7813331455517901E-2</v>
      </c>
      <c r="AT1196" s="14">
        <v>2.60863276029434E-2</v>
      </c>
      <c r="AU1196" s="14"/>
      <c r="AV1196" s="14">
        <v>4.4893714224460701E-2</v>
      </c>
      <c r="AW1196" s="14">
        <v>2.0468431201976701E-2</v>
      </c>
      <c r="AX1196" s="14"/>
      <c r="AY1196" s="14">
        <v>3.6296521765415798E-2</v>
      </c>
      <c r="AZ1196" s="14">
        <v>8.2890708557448907E-3</v>
      </c>
      <c r="BA1196" s="14"/>
      <c r="BB1196" s="14">
        <v>3.2903815106174898E-2</v>
      </c>
      <c r="BC1196" s="14">
        <v>1.4462136805805201E-2</v>
      </c>
    </row>
    <row r="1197" spans="2:55" x14ac:dyDescent="0.35">
      <c r="B1197" t="s">
        <v>74</v>
      </c>
      <c r="C1197" s="14">
        <v>4.3995461311813498E-2</v>
      </c>
      <c r="D1197" s="14">
        <v>4.7239592757861E-2</v>
      </c>
      <c r="E1197" s="14">
        <v>4.0908196197735801E-2</v>
      </c>
      <c r="F1197" s="14"/>
      <c r="G1197" s="14">
        <v>0.124509301181833</v>
      </c>
      <c r="H1197" s="14">
        <v>0.10870106780405001</v>
      </c>
      <c r="I1197" s="14">
        <v>2.81044523052815E-2</v>
      </c>
      <c r="J1197" s="14">
        <v>2.4549174916296199E-2</v>
      </c>
      <c r="K1197" s="14">
        <v>4.7460968954805803E-3</v>
      </c>
      <c r="L1197" s="14">
        <v>3.1576666624163201E-3</v>
      </c>
      <c r="M1197" s="14"/>
      <c r="N1197" s="14">
        <v>4.8376002870084998E-2</v>
      </c>
      <c r="O1197" s="14">
        <v>3.9466977590043098E-2</v>
      </c>
      <c r="P1197" s="14">
        <v>5.5104193377230701E-2</v>
      </c>
      <c r="Q1197" s="14">
        <v>3.4792064234111603E-2</v>
      </c>
      <c r="R1197" s="14"/>
      <c r="S1197" s="14">
        <v>0.134451382644352</v>
      </c>
      <c r="T1197" s="14">
        <v>2.8874663041104798E-2</v>
      </c>
      <c r="U1197" s="14">
        <v>1.29690405800717E-2</v>
      </c>
      <c r="V1197" s="14">
        <v>3.3175835678854002E-2</v>
      </c>
      <c r="W1197" s="14">
        <v>5.06274371900583E-2</v>
      </c>
      <c r="X1197" s="14">
        <v>3.5943098286465899E-2</v>
      </c>
      <c r="Y1197" s="14">
        <v>1.3183937284704701E-2</v>
      </c>
      <c r="Z1197" s="14">
        <v>6.1947273421192002E-2</v>
      </c>
      <c r="AA1197" s="14">
        <v>4.6712693357019199E-2</v>
      </c>
      <c r="AB1197" s="14">
        <v>1.27164928172761E-2</v>
      </c>
      <c r="AC1197" s="14">
        <v>1.5818514596254898E-2</v>
      </c>
      <c r="AD1197" s="14">
        <v>0</v>
      </c>
      <c r="AE1197" s="14"/>
      <c r="AF1197" s="14">
        <v>5.1835507797482402E-2</v>
      </c>
      <c r="AG1197" s="14">
        <v>6.2138093034391398E-2</v>
      </c>
      <c r="AH1197" s="14">
        <v>0</v>
      </c>
      <c r="AI1197" s="14">
        <v>5.0374282015661798E-2</v>
      </c>
      <c r="AJ1197" s="14">
        <v>3.00429889513129E-2</v>
      </c>
      <c r="AK1197" s="14"/>
      <c r="AL1197" s="14">
        <v>3.8278483785032798E-2</v>
      </c>
      <c r="AM1197" s="14">
        <v>0.103292719084257</v>
      </c>
      <c r="AN1197" s="14">
        <v>0</v>
      </c>
      <c r="AO1197" s="14"/>
      <c r="AP1197" s="14">
        <v>4.7666421749475697E-2</v>
      </c>
      <c r="AQ1197" s="14">
        <v>4.0736130968616099E-2</v>
      </c>
      <c r="AR1197" s="14"/>
      <c r="AS1197" s="14">
        <v>5.5651842641249297E-2</v>
      </c>
      <c r="AT1197" s="14">
        <v>2.6617791648108E-2</v>
      </c>
      <c r="AU1197" s="14"/>
      <c r="AV1197" s="14">
        <v>9.5867278874721101E-2</v>
      </c>
      <c r="AW1197" s="14">
        <v>2.5952876353604399E-2</v>
      </c>
      <c r="AX1197" s="14"/>
      <c r="AY1197" s="14">
        <v>4.8355420239887301E-2</v>
      </c>
      <c r="AZ1197" s="14">
        <v>2.0553594676815501E-2</v>
      </c>
      <c r="BA1197" s="14"/>
      <c r="BB1197" s="14">
        <v>4.0531174104761501E-2</v>
      </c>
      <c r="BC1197" s="14">
        <v>3.52067926018114E-2</v>
      </c>
    </row>
    <row r="1198" spans="2:55" x14ac:dyDescent="0.35">
      <c r="B1198" t="s">
        <v>75</v>
      </c>
      <c r="C1198" s="14">
        <v>3.15207360899128E-2</v>
      </c>
      <c r="D1198" s="14">
        <v>3.5914294829116303E-2</v>
      </c>
      <c r="E1198" s="14">
        <v>2.7238477465856899E-2</v>
      </c>
      <c r="F1198" s="14"/>
      <c r="G1198" s="14">
        <v>5.8942754606909099E-2</v>
      </c>
      <c r="H1198" s="14">
        <v>5.1089639576001003E-2</v>
      </c>
      <c r="I1198" s="14">
        <v>5.8215074782092202E-2</v>
      </c>
      <c r="J1198" s="14">
        <v>1.61277968364896E-2</v>
      </c>
      <c r="K1198" s="14">
        <v>1.6030465782327901E-2</v>
      </c>
      <c r="L1198" s="14">
        <v>4.3876549043990803E-3</v>
      </c>
      <c r="M1198" s="14"/>
      <c r="N1198" s="14">
        <v>1.99486078884905E-2</v>
      </c>
      <c r="O1198" s="14">
        <v>3.2141604507171601E-2</v>
      </c>
      <c r="P1198" s="14">
        <v>5.0639021417727498E-2</v>
      </c>
      <c r="Q1198" s="14">
        <v>2.8517768248198402E-2</v>
      </c>
      <c r="R1198" s="14"/>
      <c r="S1198" s="14">
        <v>5.5225915238593402E-2</v>
      </c>
      <c r="T1198" s="14">
        <v>2.69367955998061E-2</v>
      </c>
      <c r="U1198" s="14">
        <v>1.0705920813152E-2</v>
      </c>
      <c r="V1198" s="14">
        <v>3.7390265874899097E-2</v>
      </c>
      <c r="W1198" s="14">
        <v>2.5651680214184899E-2</v>
      </c>
      <c r="X1198" s="14">
        <v>2.0904114133724901E-2</v>
      </c>
      <c r="Y1198" s="14">
        <v>2.8676358186156201E-2</v>
      </c>
      <c r="Z1198" s="14">
        <v>3.9312157460875199E-2</v>
      </c>
      <c r="AA1198" s="14">
        <v>4.9417515033166E-2</v>
      </c>
      <c r="AB1198" s="14">
        <v>8.8202510294512794E-3</v>
      </c>
      <c r="AC1198" s="14">
        <v>0</v>
      </c>
      <c r="AD1198" s="14">
        <v>9.1887068814921799E-2</v>
      </c>
      <c r="AE1198" s="14"/>
      <c r="AF1198" s="14">
        <v>1.9927383738169002E-2</v>
      </c>
      <c r="AG1198" s="14">
        <v>4.0850250218495199E-2</v>
      </c>
      <c r="AH1198" s="14">
        <v>1.8176670599120499E-2</v>
      </c>
      <c r="AI1198" s="14">
        <v>4.6720363288556201E-2</v>
      </c>
      <c r="AJ1198" s="14">
        <v>0</v>
      </c>
      <c r="AK1198" s="14"/>
      <c r="AL1198" s="14">
        <v>2.9131316962197801E-2</v>
      </c>
      <c r="AM1198" s="14">
        <v>6.08089081758868E-2</v>
      </c>
      <c r="AN1198" s="14">
        <v>0</v>
      </c>
      <c r="AO1198" s="14"/>
      <c r="AP1198" s="14">
        <v>3.2821471992653499E-2</v>
      </c>
      <c r="AQ1198" s="14">
        <v>2.9491716119880499E-2</v>
      </c>
      <c r="AR1198" s="14"/>
      <c r="AS1198" s="14">
        <v>3.6661652908811002E-2</v>
      </c>
      <c r="AT1198" s="14">
        <v>2.1947033813083799E-2</v>
      </c>
      <c r="AU1198" s="14"/>
      <c r="AV1198" s="14">
        <v>8.3934161687034603E-2</v>
      </c>
      <c r="AW1198" s="14">
        <v>1.54830581666542E-2</v>
      </c>
      <c r="AX1198" s="14"/>
      <c r="AY1198" s="14">
        <v>3.5045572702896398E-2</v>
      </c>
      <c r="AZ1198" s="14">
        <v>1.10652199024476E-2</v>
      </c>
      <c r="BA1198" s="14"/>
      <c r="BB1198" s="14">
        <v>3.2349425240579398E-2</v>
      </c>
      <c r="BC1198" s="14">
        <v>2.51604888170649E-2</v>
      </c>
    </row>
    <row r="1199" spans="2:55" x14ac:dyDescent="0.35">
      <c r="B1199" t="s">
        <v>76</v>
      </c>
      <c r="C1199" s="14">
        <v>5.6187681875916898E-2</v>
      </c>
      <c r="D1199" s="14">
        <v>7.0225576115970301E-2</v>
      </c>
      <c r="E1199" s="14">
        <v>4.2344925656797899E-2</v>
      </c>
      <c r="F1199" s="14"/>
      <c r="G1199" s="14">
        <v>8.3149301279449001E-2</v>
      </c>
      <c r="H1199" s="14">
        <v>9.7318219555169894E-2</v>
      </c>
      <c r="I1199" s="14">
        <v>7.4619676103465593E-2</v>
      </c>
      <c r="J1199" s="14">
        <v>3.0269479984680301E-2</v>
      </c>
      <c r="K1199" s="14">
        <v>5.2907410522827998E-2</v>
      </c>
      <c r="L1199" s="14">
        <v>1.9756015624229201E-2</v>
      </c>
      <c r="M1199" s="14"/>
      <c r="N1199" s="14">
        <v>6.8228142506816095E-2</v>
      </c>
      <c r="O1199" s="14">
        <v>4.9380656744348203E-2</v>
      </c>
      <c r="P1199" s="14">
        <v>5.7043690231895899E-2</v>
      </c>
      <c r="Q1199" s="14">
        <v>4.92938483585941E-2</v>
      </c>
      <c r="R1199" s="14"/>
      <c r="S1199" s="14">
        <v>9.5995040642133406E-2</v>
      </c>
      <c r="T1199" s="14">
        <v>5.60180820154281E-2</v>
      </c>
      <c r="U1199" s="14">
        <v>3.8466501261983602E-2</v>
      </c>
      <c r="V1199" s="14">
        <v>0</v>
      </c>
      <c r="W1199" s="14">
        <v>3.9158484007762701E-2</v>
      </c>
      <c r="X1199" s="14">
        <v>7.6223567481900498E-2</v>
      </c>
      <c r="Y1199" s="14">
        <v>9.2773016682644704E-2</v>
      </c>
      <c r="Z1199" s="14">
        <v>7.6367460084997799E-2</v>
      </c>
      <c r="AA1199" s="14">
        <v>4.2729565731473497E-2</v>
      </c>
      <c r="AB1199" s="14">
        <v>5.6948325801657901E-2</v>
      </c>
      <c r="AC1199" s="14">
        <v>2.2035727787311901E-2</v>
      </c>
      <c r="AD1199" s="14">
        <v>6.9326916418562798E-2</v>
      </c>
      <c r="AE1199" s="14"/>
      <c r="AF1199" s="14">
        <v>6.1372981745104797E-2</v>
      </c>
      <c r="AG1199" s="14">
        <v>7.0481677936356804E-2</v>
      </c>
      <c r="AH1199" s="14">
        <v>1.3763611353826199E-2</v>
      </c>
      <c r="AI1199" s="14">
        <v>5.1814153583434497E-2</v>
      </c>
      <c r="AJ1199" s="14">
        <v>6.9847982726869498E-2</v>
      </c>
      <c r="AK1199" s="14"/>
      <c r="AL1199" s="14">
        <v>5.3964446123655301E-2</v>
      </c>
      <c r="AM1199" s="14">
        <v>7.0247388955139198E-2</v>
      </c>
      <c r="AN1199" s="14">
        <v>6.5316141299789604E-2</v>
      </c>
      <c r="AO1199" s="14"/>
      <c r="AP1199" s="14">
        <v>7.0486646780270501E-2</v>
      </c>
      <c r="AQ1199" s="14">
        <v>4.6365315086849997E-2</v>
      </c>
      <c r="AR1199" s="14"/>
      <c r="AS1199" s="14">
        <v>7.0227194624828099E-2</v>
      </c>
      <c r="AT1199" s="14">
        <v>3.8993659332233303E-2</v>
      </c>
      <c r="AU1199" s="14"/>
      <c r="AV1199" s="14">
        <v>9.8089512857097494E-2</v>
      </c>
      <c r="AW1199" s="14">
        <v>4.3278132253202602E-2</v>
      </c>
      <c r="AX1199" s="14"/>
      <c r="AY1199" s="14">
        <v>5.8893961026790703E-2</v>
      </c>
      <c r="AZ1199" s="14">
        <v>5.7285011985522299E-2</v>
      </c>
      <c r="BA1199" s="14"/>
      <c r="BB1199" s="14">
        <v>5.4546179960809599E-2</v>
      </c>
      <c r="BC1199" s="14">
        <v>6.1936971939244301E-2</v>
      </c>
    </row>
    <row r="1200" spans="2:55" x14ac:dyDescent="0.35">
      <c r="B1200" t="s">
        <v>77</v>
      </c>
      <c r="C1200" s="14">
        <v>0.108497375842837</v>
      </c>
      <c r="D1200" s="14">
        <v>0.12135587351483899</v>
      </c>
      <c r="E1200" s="14">
        <v>9.6023173819533E-2</v>
      </c>
      <c r="F1200" s="14"/>
      <c r="G1200" s="14">
        <v>4.1131312168363701E-2</v>
      </c>
      <c r="H1200" s="14">
        <v>4.6684400518614E-2</v>
      </c>
      <c r="I1200" s="14">
        <v>0.10912245189808301</v>
      </c>
      <c r="J1200" s="14">
        <v>0.101333749724049</v>
      </c>
      <c r="K1200" s="14">
        <v>0.130438705243861</v>
      </c>
      <c r="L1200" s="14">
        <v>0.179881804820652</v>
      </c>
      <c r="M1200" s="14"/>
      <c r="N1200" s="14">
        <v>0.10896150153652399</v>
      </c>
      <c r="O1200" s="14">
        <v>7.3365964244045706E-2</v>
      </c>
      <c r="P1200" s="14">
        <v>0.14174238898213201</v>
      </c>
      <c r="Q1200" s="14">
        <v>0.118374136835122</v>
      </c>
      <c r="R1200" s="14"/>
      <c r="S1200" s="14">
        <v>4.21427875229708E-2</v>
      </c>
      <c r="T1200" s="14">
        <v>0.123270017049074</v>
      </c>
      <c r="U1200" s="14">
        <v>0.16459260466869</v>
      </c>
      <c r="V1200" s="14">
        <v>0.14086712353523501</v>
      </c>
      <c r="W1200" s="14">
        <v>0.10710611555305299</v>
      </c>
      <c r="X1200" s="14">
        <v>0.107738577461053</v>
      </c>
      <c r="Y1200" s="14">
        <v>0.14947221178739201</v>
      </c>
      <c r="Z1200" s="14">
        <v>0.123004119550786</v>
      </c>
      <c r="AA1200" s="14">
        <v>0.11765200875868401</v>
      </c>
      <c r="AB1200" s="14">
        <v>9.8547630794427701E-2</v>
      </c>
      <c r="AC1200" s="14">
        <v>6.8699628111182603E-2</v>
      </c>
      <c r="AD1200" s="14">
        <v>0</v>
      </c>
      <c r="AE1200" s="14"/>
      <c r="AF1200" s="14">
        <v>0.14348879621294799</v>
      </c>
      <c r="AG1200" s="14">
        <v>0.109191483029936</v>
      </c>
      <c r="AH1200" s="14">
        <v>8.3783577139392204E-2</v>
      </c>
      <c r="AI1200" s="14">
        <v>0.18057811448021599</v>
      </c>
      <c r="AJ1200" s="14">
        <v>7.7905966950658698E-2</v>
      </c>
      <c r="AK1200" s="14"/>
      <c r="AL1200" s="14">
        <v>0.113474497978647</v>
      </c>
      <c r="AM1200" s="14">
        <v>9.4076587002762196E-2</v>
      </c>
      <c r="AN1200" s="14">
        <v>3.8343041751188599E-2</v>
      </c>
      <c r="AO1200" s="14"/>
      <c r="AP1200" s="14">
        <v>8.2206435738832698E-2</v>
      </c>
      <c r="AQ1200" s="14">
        <v>0.13206686179212701</v>
      </c>
      <c r="AR1200" s="14"/>
      <c r="AS1200" s="14">
        <v>0.10715787163467801</v>
      </c>
      <c r="AT1200" s="14">
        <v>0.110601695937733</v>
      </c>
      <c r="AU1200" s="14"/>
      <c r="AV1200" s="14">
        <v>7.6040666829808895E-2</v>
      </c>
      <c r="AW1200" s="14">
        <v>0.121368009519796</v>
      </c>
      <c r="AX1200" s="14"/>
      <c r="AY1200" s="14">
        <v>0.102097639166326</v>
      </c>
      <c r="AZ1200" s="14">
        <v>9.3613585276648703E-2</v>
      </c>
      <c r="BA1200" s="14"/>
      <c r="BB1200" s="14">
        <v>0.113511548730549</v>
      </c>
      <c r="BC1200" s="14">
        <v>8.5134426873144195E-2</v>
      </c>
    </row>
    <row r="1201" spans="2:55" x14ac:dyDescent="0.35">
      <c r="B1201" t="s">
        <v>78</v>
      </c>
      <c r="C1201" s="14">
        <v>0.17278973254367599</v>
      </c>
      <c r="D1201" s="14">
        <v>0.17456056751662399</v>
      </c>
      <c r="E1201" s="14">
        <v>0.171640746429566</v>
      </c>
      <c r="F1201" s="14"/>
      <c r="G1201" s="14">
        <v>0.19058122067417901</v>
      </c>
      <c r="H1201" s="14">
        <v>0.12793484889333001</v>
      </c>
      <c r="I1201" s="14">
        <v>0.206652146707998</v>
      </c>
      <c r="J1201" s="14">
        <v>0.174116156419379</v>
      </c>
      <c r="K1201" s="14">
        <v>0.133065275639695</v>
      </c>
      <c r="L1201" s="14">
        <v>0.19453843993070299</v>
      </c>
      <c r="M1201" s="14"/>
      <c r="N1201" s="14">
        <v>0.16712650039656701</v>
      </c>
      <c r="O1201" s="14">
        <v>0.19516194145372401</v>
      </c>
      <c r="P1201" s="14">
        <v>0.142699736462816</v>
      </c>
      <c r="Q1201" s="14">
        <v>0.17905888071107401</v>
      </c>
      <c r="R1201" s="14"/>
      <c r="S1201" s="14">
        <v>0.15487264813322801</v>
      </c>
      <c r="T1201" s="14">
        <v>0.185387250564754</v>
      </c>
      <c r="U1201" s="14">
        <v>0.20565238266203401</v>
      </c>
      <c r="V1201" s="14">
        <v>0.18185605355376</v>
      </c>
      <c r="W1201" s="14">
        <v>0.13477323613390699</v>
      </c>
      <c r="X1201" s="14">
        <v>0.15813411658462101</v>
      </c>
      <c r="Y1201" s="14">
        <v>0.14721250465324301</v>
      </c>
      <c r="Z1201" s="14">
        <v>7.4681524499636304E-2</v>
      </c>
      <c r="AA1201" s="14">
        <v>0.19541534956748</v>
      </c>
      <c r="AB1201" s="14">
        <v>0.18036226136335801</v>
      </c>
      <c r="AC1201" s="14">
        <v>0.20012485631728799</v>
      </c>
      <c r="AD1201" s="14">
        <v>0.28205542540117201</v>
      </c>
      <c r="AE1201" s="14"/>
      <c r="AF1201" s="14">
        <v>0.16372831266163099</v>
      </c>
      <c r="AG1201" s="14">
        <v>0.156779104294031</v>
      </c>
      <c r="AH1201" s="14">
        <v>0.204200159830598</v>
      </c>
      <c r="AI1201" s="14">
        <v>0.14486108526942801</v>
      </c>
      <c r="AJ1201" s="14">
        <v>0.16483911643928301</v>
      </c>
      <c r="AK1201" s="14"/>
      <c r="AL1201" s="14">
        <v>0.18232609278617201</v>
      </c>
      <c r="AM1201" s="14">
        <v>0.111109250781584</v>
      </c>
      <c r="AN1201" s="14">
        <v>0.13763585908714601</v>
      </c>
      <c r="AO1201" s="14"/>
      <c r="AP1201" s="14">
        <v>0.153028972316295</v>
      </c>
      <c r="AQ1201" s="14">
        <v>0.19166953677293899</v>
      </c>
      <c r="AR1201" s="14"/>
      <c r="AS1201" s="14">
        <v>0.157161472633291</v>
      </c>
      <c r="AT1201" s="14">
        <v>0.192560302832324</v>
      </c>
      <c r="AU1201" s="14"/>
      <c r="AV1201" s="14">
        <v>0.16364981369789799</v>
      </c>
      <c r="AW1201" s="14">
        <v>0.17412748903616099</v>
      </c>
      <c r="AX1201" s="14"/>
      <c r="AY1201" s="14">
        <v>0.16153424267261299</v>
      </c>
      <c r="AZ1201" s="14">
        <v>0.15654768424813401</v>
      </c>
      <c r="BA1201" s="14"/>
      <c r="BB1201" s="14">
        <v>0.179358061313974</v>
      </c>
      <c r="BC1201" s="14">
        <v>0.170606195685016</v>
      </c>
    </row>
    <row r="1202" spans="2:55" x14ac:dyDescent="0.35">
      <c r="B1202" t="s">
        <v>449</v>
      </c>
      <c r="C1202" s="14">
        <v>0.51998543853078505</v>
      </c>
      <c r="D1202" s="14">
        <v>0.46249316384613798</v>
      </c>
      <c r="E1202" s="14">
        <v>0.57577782796524801</v>
      </c>
      <c r="F1202" s="14"/>
      <c r="G1202" s="14">
        <v>0.37383088309942802</v>
      </c>
      <c r="H1202" s="14">
        <v>0.43347115427037602</v>
      </c>
      <c r="I1202" s="14">
        <v>0.40488429991067099</v>
      </c>
      <c r="J1202" s="14">
        <v>0.61587565046250303</v>
      </c>
      <c r="K1202" s="14">
        <v>0.65256918787998197</v>
      </c>
      <c r="L1202" s="14">
        <v>0.59362238426152303</v>
      </c>
      <c r="M1202" s="14"/>
      <c r="N1202" s="14">
        <v>0.50970680425183901</v>
      </c>
      <c r="O1202" s="14">
        <v>0.54662687684290401</v>
      </c>
      <c r="P1202" s="14">
        <v>0.46111666283928598</v>
      </c>
      <c r="Q1202" s="14">
        <v>0.55206190762752505</v>
      </c>
      <c r="R1202" s="14"/>
      <c r="S1202" s="14">
        <v>0.42412222699862701</v>
      </c>
      <c r="T1202" s="14">
        <v>0.56879144449253505</v>
      </c>
      <c r="U1202" s="14">
        <v>0.54455943043451405</v>
      </c>
      <c r="V1202" s="14">
        <v>0.52376158555869801</v>
      </c>
      <c r="W1202" s="14">
        <v>0.53160958396871305</v>
      </c>
      <c r="X1202" s="14">
        <v>0.48946885288237002</v>
      </c>
      <c r="Y1202" s="14">
        <v>0.50181077000470298</v>
      </c>
      <c r="Z1202" s="14">
        <v>0.58006400336142205</v>
      </c>
      <c r="AA1202" s="14">
        <v>0.46672844730810098</v>
      </c>
      <c r="AB1202" s="14">
        <v>0.550793898172525</v>
      </c>
      <c r="AC1202" s="14">
        <v>0.69332127318796199</v>
      </c>
      <c r="AD1202" s="14">
        <v>0.45346908755426202</v>
      </c>
      <c r="AE1202" s="14"/>
      <c r="AF1202" s="14">
        <v>0.51984059314471598</v>
      </c>
      <c r="AG1202" s="14">
        <v>0.46666937270268</v>
      </c>
      <c r="AH1202" s="14">
        <v>0.64323396441922498</v>
      </c>
      <c r="AI1202" s="14">
        <v>0.43694054204434801</v>
      </c>
      <c r="AJ1202" s="14">
        <v>0.52159691776496997</v>
      </c>
      <c r="AK1202" s="14"/>
      <c r="AL1202" s="14">
        <v>0.541322798846399</v>
      </c>
      <c r="AM1202" s="14">
        <v>0.28677880343367801</v>
      </c>
      <c r="AN1202" s="14">
        <v>0.71885935078330598</v>
      </c>
      <c r="AO1202" s="14"/>
      <c r="AP1202" s="14">
        <v>0.54638268787791699</v>
      </c>
      <c r="AQ1202" s="14">
        <v>0.497784996584963</v>
      </c>
      <c r="AR1202" s="14"/>
      <c r="AS1202" s="14">
        <v>0.50648415161831495</v>
      </c>
      <c r="AT1202" s="14">
        <v>0.55267694948822699</v>
      </c>
      <c r="AU1202" s="14"/>
      <c r="AV1202" s="14">
        <v>0.35979789779176902</v>
      </c>
      <c r="AW1202" s="14">
        <v>0.57709890860720203</v>
      </c>
      <c r="AX1202" s="14"/>
      <c r="AY1202" s="14">
        <v>0.51481546916355203</v>
      </c>
      <c r="AZ1202" s="14">
        <v>0.63343948601424604</v>
      </c>
      <c r="BA1202" s="14"/>
      <c r="BB1202" s="14">
        <v>0.50552379214142795</v>
      </c>
      <c r="BC1202" s="14">
        <v>0.58992263495624697</v>
      </c>
    </row>
    <row r="1203" spans="2:55" x14ac:dyDescent="0.35">
      <c r="C1203" s="14"/>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c r="AC1203" s="14"/>
      <c r="AD1203" s="14"/>
      <c r="AE1203" s="14"/>
      <c r="AF1203" s="14"/>
      <c r="AG1203" s="14"/>
      <c r="AH1203" s="14"/>
      <c r="AI1203" s="14"/>
      <c r="AJ1203" s="14"/>
      <c r="AK1203" s="14"/>
      <c r="AL1203" s="14"/>
      <c r="AM1203" s="14"/>
      <c r="AN1203" s="14"/>
      <c r="AO1203" s="14"/>
      <c r="AP1203" s="14"/>
      <c r="AQ1203" s="14"/>
      <c r="AR1203" s="14"/>
      <c r="AS1203" s="14"/>
      <c r="AT1203" s="14"/>
      <c r="AU1203" s="14"/>
      <c r="AV1203" s="14"/>
      <c r="AW1203" s="14"/>
      <c r="AX1203" s="14"/>
      <c r="AY1203" s="14"/>
      <c r="AZ1203" s="14"/>
      <c r="BA1203" s="14"/>
      <c r="BB1203" s="14"/>
      <c r="BC1203" s="14"/>
    </row>
    <row r="1204" spans="2:55" x14ac:dyDescent="0.35">
      <c r="B1204" s="6" t="s">
        <v>468</v>
      </c>
      <c r="C1204" s="14"/>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c r="AC1204" s="14"/>
      <c r="AD1204" s="14"/>
      <c r="AE1204" s="14"/>
      <c r="AF1204" s="14"/>
      <c r="AG1204" s="14"/>
      <c r="AH1204" s="14"/>
      <c r="AI1204" s="14"/>
      <c r="AJ1204" s="14"/>
      <c r="AK1204" s="14"/>
      <c r="AL1204" s="14"/>
      <c r="AM1204" s="14"/>
      <c r="AN1204" s="14"/>
      <c r="AO1204" s="14"/>
      <c r="AP1204" s="14"/>
      <c r="AQ1204" s="14"/>
      <c r="AR1204" s="14"/>
      <c r="AS1204" s="14"/>
      <c r="AT1204" s="14"/>
      <c r="AU1204" s="14"/>
      <c r="AV1204" s="14"/>
      <c r="AW1204" s="14"/>
      <c r="AX1204" s="14"/>
      <c r="AY1204" s="14"/>
      <c r="AZ1204" s="14"/>
      <c r="BA1204" s="14"/>
      <c r="BB1204" s="14"/>
      <c r="BC1204" s="14"/>
    </row>
    <row r="1205" spans="2:55" x14ac:dyDescent="0.35">
      <c r="B1205" s="21" t="s">
        <v>384</v>
      </c>
      <c r="C1205" s="14"/>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c r="AC1205" s="14"/>
      <c r="AD1205" s="14"/>
      <c r="AE1205" s="14"/>
      <c r="AF1205" s="14"/>
      <c r="AG1205" s="14"/>
      <c r="AH1205" s="14"/>
      <c r="AI1205" s="14"/>
      <c r="AJ1205" s="14"/>
      <c r="AK1205" s="14"/>
      <c r="AL1205" s="14"/>
      <c r="AM1205" s="14"/>
      <c r="AN1205" s="14"/>
      <c r="AO1205" s="14"/>
      <c r="AP1205" s="14"/>
      <c r="AQ1205" s="14"/>
      <c r="AR1205" s="14"/>
      <c r="AS1205" s="14"/>
      <c r="AT1205" s="14"/>
      <c r="AU1205" s="14"/>
      <c r="AV1205" s="14"/>
      <c r="AW1205" s="14"/>
      <c r="AX1205" s="14"/>
      <c r="AY1205" s="14"/>
      <c r="AZ1205" s="14"/>
      <c r="BA1205" s="14"/>
      <c r="BB1205" s="14"/>
      <c r="BC1205" s="14"/>
    </row>
    <row r="1206" spans="2:55" x14ac:dyDescent="0.35">
      <c r="B1206" t="s">
        <v>465</v>
      </c>
      <c r="C1206" s="14">
        <v>0.57166213707632296</v>
      </c>
      <c r="D1206" s="14">
        <v>0.49809904595960802</v>
      </c>
      <c r="E1206" s="14">
        <v>0.65752490141130804</v>
      </c>
      <c r="F1206" s="14"/>
      <c r="G1206" s="14">
        <v>0.43941757345709198</v>
      </c>
      <c r="H1206" s="14">
        <v>0.487942123726743</v>
      </c>
      <c r="I1206" s="14">
        <v>0.59487952401051902</v>
      </c>
      <c r="J1206" s="14">
        <v>0.59880171912636604</v>
      </c>
      <c r="K1206" s="14">
        <v>0.65585536574088199</v>
      </c>
      <c r="L1206" s="14">
        <v>0.65127193425930796</v>
      </c>
      <c r="M1206" s="14"/>
      <c r="N1206" s="14">
        <v>0.606450218459896</v>
      </c>
      <c r="O1206" s="14">
        <v>0.58139398729638003</v>
      </c>
      <c r="P1206" s="14">
        <v>0.53509325284098097</v>
      </c>
      <c r="Q1206" s="14">
        <v>0.55526942903612297</v>
      </c>
      <c r="R1206" s="14"/>
      <c r="S1206" s="14">
        <v>0.61648646055663603</v>
      </c>
      <c r="T1206" s="14">
        <v>0.58770153558690696</v>
      </c>
      <c r="U1206" s="14">
        <v>0.50250719974855795</v>
      </c>
      <c r="V1206" s="14">
        <v>0.45882235180522302</v>
      </c>
      <c r="W1206" s="14">
        <v>0.58124316978568802</v>
      </c>
      <c r="X1206" s="14">
        <v>0.567079288256926</v>
      </c>
      <c r="Y1206" s="14">
        <v>0.63751492171744295</v>
      </c>
      <c r="Z1206" s="14">
        <v>0.437148031069303</v>
      </c>
      <c r="AA1206" s="14">
        <v>0.70277079464178305</v>
      </c>
      <c r="AB1206" s="14">
        <v>0.59665472456951796</v>
      </c>
      <c r="AC1206" s="14">
        <v>0.51652197359263896</v>
      </c>
      <c r="AD1206" s="14">
        <v>0.42740296490961599</v>
      </c>
      <c r="AE1206" s="14"/>
      <c r="AF1206" s="14">
        <v>0.62067163345399501</v>
      </c>
      <c r="AG1206" s="14">
        <v>0.58429719377096001</v>
      </c>
      <c r="AH1206" s="14">
        <v>0.54621435153708398</v>
      </c>
      <c r="AI1206" s="14">
        <v>0.61621461034011604</v>
      </c>
      <c r="AJ1206" s="14">
        <v>0.41043270184927799</v>
      </c>
      <c r="AK1206" s="14"/>
      <c r="AL1206" s="14">
        <v>0.59064615417496102</v>
      </c>
      <c r="AM1206" s="14">
        <v>0.53562566764811803</v>
      </c>
      <c r="AN1206" s="14">
        <v>0.38514630873196998</v>
      </c>
      <c r="AO1206" s="14"/>
      <c r="AP1206" s="14">
        <v>0.50078609053019596</v>
      </c>
      <c r="AQ1206" s="14">
        <v>0.63196393731109202</v>
      </c>
      <c r="AR1206" s="14"/>
      <c r="AS1206" s="14">
        <v>0.54858329980564302</v>
      </c>
      <c r="AT1206" s="14">
        <v>0.60607564329118802</v>
      </c>
      <c r="AU1206" s="14"/>
      <c r="AV1206" s="14">
        <v>0.57892077378167905</v>
      </c>
      <c r="AW1206" s="14">
        <v>0.570264063739782</v>
      </c>
      <c r="AX1206" s="14"/>
      <c r="AY1206" s="14">
        <v>0.558022448151133</v>
      </c>
      <c r="AZ1206" s="14">
        <v>0.71508959723465304</v>
      </c>
      <c r="BA1206" s="14"/>
      <c r="BB1206" s="14">
        <v>0.55606809138996205</v>
      </c>
      <c r="BC1206" s="14">
        <v>0.71858457146272303</v>
      </c>
    </row>
    <row r="1207" spans="2:55" x14ac:dyDescent="0.35">
      <c r="B1207" t="s">
        <v>466</v>
      </c>
      <c r="C1207" s="14">
        <v>0.35603639569750301</v>
      </c>
      <c r="D1207" s="14">
        <v>0.42651691478478199</v>
      </c>
      <c r="E1207" s="14">
        <v>0.27377160626665997</v>
      </c>
      <c r="F1207" s="14"/>
      <c r="G1207" s="14">
        <v>0.49060346309969399</v>
      </c>
      <c r="H1207" s="14">
        <v>0.42325742517713499</v>
      </c>
      <c r="I1207" s="14">
        <v>0.33106419250860297</v>
      </c>
      <c r="J1207" s="14">
        <v>0.31992171145048898</v>
      </c>
      <c r="K1207" s="14">
        <v>0.27893628746200499</v>
      </c>
      <c r="L1207" s="14">
        <v>0.29221463722839802</v>
      </c>
      <c r="M1207" s="14"/>
      <c r="N1207" s="14">
        <v>0.346886124909773</v>
      </c>
      <c r="O1207" s="14">
        <v>0.33064200449432102</v>
      </c>
      <c r="P1207" s="14">
        <v>0.338557516018199</v>
      </c>
      <c r="Q1207" s="14">
        <v>0.405215891643954</v>
      </c>
      <c r="R1207" s="14"/>
      <c r="S1207" s="14">
        <v>0.29892266900256798</v>
      </c>
      <c r="T1207" s="14">
        <v>0.35405505977724</v>
      </c>
      <c r="U1207" s="14">
        <v>0.453100757724956</v>
      </c>
      <c r="V1207" s="14">
        <v>0.46550256484988001</v>
      </c>
      <c r="W1207" s="14">
        <v>0.24580234530695499</v>
      </c>
      <c r="X1207" s="14">
        <v>0.37666418436188998</v>
      </c>
      <c r="Y1207" s="14">
        <v>0.30743339809426801</v>
      </c>
      <c r="Z1207" s="14">
        <v>0.42679146894776299</v>
      </c>
      <c r="AA1207" s="14">
        <v>0.14694515452447399</v>
      </c>
      <c r="AB1207" s="14">
        <v>0.40334527543048199</v>
      </c>
      <c r="AC1207" s="14">
        <v>0.442891849132654</v>
      </c>
      <c r="AD1207" s="14">
        <v>0.57259703509038395</v>
      </c>
      <c r="AE1207" s="14"/>
      <c r="AF1207" s="14">
        <v>0.322633445038776</v>
      </c>
      <c r="AG1207" s="14">
        <v>0.33111719185828598</v>
      </c>
      <c r="AH1207" s="14">
        <v>0.43155815059019298</v>
      </c>
      <c r="AI1207" s="14">
        <v>0.32634462960209298</v>
      </c>
      <c r="AJ1207" s="14">
        <v>0.474842607658015</v>
      </c>
      <c r="AK1207" s="14"/>
      <c r="AL1207" s="14">
        <v>0.34094724995709702</v>
      </c>
      <c r="AM1207" s="14">
        <v>0.402180393053991</v>
      </c>
      <c r="AN1207" s="14">
        <v>0.47299055464384898</v>
      </c>
      <c r="AO1207" s="14"/>
      <c r="AP1207" s="14">
        <v>0.422751256080452</v>
      </c>
      <c r="AQ1207" s="14">
        <v>0.298326030009675</v>
      </c>
      <c r="AR1207" s="14"/>
      <c r="AS1207" s="14">
        <v>0.37565688748663201</v>
      </c>
      <c r="AT1207" s="14">
        <v>0.33012891255738502</v>
      </c>
      <c r="AU1207" s="14"/>
      <c r="AV1207" s="14">
        <v>0.33849674351028602</v>
      </c>
      <c r="AW1207" s="14">
        <v>0.36857005332891601</v>
      </c>
      <c r="AX1207" s="14"/>
      <c r="AY1207" s="14">
        <v>0.37308155320277298</v>
      </c>
      <c r="AZ1207" s="14">
        <v>0.239089243603919</v>
      </c>
      <c r="BA1207" s="14"/>
      <c r="BB1207" s="14">
        <v>0.37340961314145499</v>
      </c>
      <c r="BC1207" s="14">
        <v>0.24109514650825001</v>
      </c>
    </row>
    <row r="1208" spans="2:55" x14ac:dyDescent="0.35">
      <c r="B1208" t="s">
        <v>205</v>
      </c>
      <c r="C1208" s="14">
        <v>7.2301467226173893E-2</v>
      </c>
      <c r="D1208" s="14">
        <v>7.5384039255610005E-2</v>
      </c>
      <c r="E1208" s="14">
        <v>6.8703492322031504E-2</v>
      </c>
      <c r="F1208" s="14"/>
      <c r="G1208" s="14">
        <v>6.9978963443213998E-2</v>
      </c>
      <c r="H1208" s="14">
        <v>8.8800451096122002E-2</v>
      </c>
      <c r="I1208" s="14">
        <v>7.4056283480878504E-2</v>
      </c>
      <c r="J1208" s="14">
        <v>8.1276569423145095E-2</v>
      </c>
      <c r="K1208" s="14">
        <v>6.5208346797113501E-2</v>
      </c>
      <c r="L1208" s="14">
        <v>5.6513428512294198E-2</v>
      </c>
      <c r="M1208" s="14"/>
      <c r="N1208" s="14">
        <v>4.6663656630330903E-2</v>
      </c>
      <c r="O1208" s="14">
        <v>8.7964008209299296E-2</v>
      </c>
      <c r="P1208" s="14">
        <v>0.12634923114082</v>
      </c>
      <c r="Q1208" s="14">
        <v>3.9514679319922599E-2</v>
      </c>
      <c r="R1208" s="14"/>
      <c r="S1208" s="14">
        <v>8.4590870440795204E-2</v>
      </c>
      <c r="T1208" s="14">
        <v>5.82434046358523E-2</v>
      </c>
      <c r="U1208" s="14">
        <v>4.4392042526486097E-2</v>
      </c>
      <c r="V1208" s="14">
        <v>7.5675083344897101E-2</v>
      </c>
      <c r="W1208" s="14">
        <v>0.17295448490735599</v>
      </c>
      <c r="X1208" s="14">
        <v>5.6256527381183502E-2</v>
      </c>
      <c r="Y1208" s="14">
        <v>5.5051680188289501E-2</v>
      </c>
      <c r="Z1208" s="14">
        <v>0.13606049998293401</v>
      </c>
      <c r="AA1208" s="14">
        <v>0.15028405083374399</v>
      </c>
      <c r="AB1208" s="14">
        <v>0</v>
      </c>
      <c r="AC1208" s="14">
        <v>4.0586177274706398E-2</v>
      </c>
      <c r="AD1208" s="14">
        <v>0</v>
      </c>
      <c r="AE1208" s="14"/>
      <c r="AF1208" s="14">
        <v>5.6694921507229899E-2</v>
      </c>
      <c r="AG1208" s="14">
        <v>8.4585614370753098E-2</v>
      </c>
      <c r="AH1208" s="14">
        <v>2.22274978727223E-2</v>
      </c>
      <c r="AI1208" s="14">
        <v>5.7440760057791203E-2</v>
      </c>
      <c r="AJ1208" s="14">
        <v>0.114724690492708</v>
      </c>
      <c r="AK1208" s="14"/>
      <c r="AL1208" s="14">
        <v>6.8406595867942802E-2</v>
      </c>
      <c r="AM1208" s="14">
        <v>6.2193939297890598E-2</v>
      </c>
      <c r="AN1208" s="14">
        <v>0.14186313662418101</v>
      </c>
      <c r="AO1208" s="14"/>
      <c r="AP1208" s="14">
        <v>7.6462653389351903E-2</v>
      </c>
      <c r="AQ1208" s="14">
        <v>6.9710032679233105E-2</v>
      </c>
      <c r="AR1208" s="14"/>
      <c r="AS1208" s="14">
        <v>7.5759812707725097E-2</v>
      </c>
      <c r="AT1208" s="14">
        <v>6.3795444151427197E-2</v>
      </c>
      <c r="AU1208" s="14"/>
      <c r="AV1208" s="14">
        <v>8.2582482708035407E-2</v>
      </c>
      <c r="AW1208" s="14">
        <v>6.1165882931302401E-2</v>
      </c>
      <c r="AX1208" s="14"/>
      <c r="AY1208" s="14">
        <v>6.8895998646093706E-2</v>
      </c>
      <c r="AZ1208" s="14">
        <v>4.5821159161427899E-2</v>
      </c>
      <c r="BA1208" s="14"/>
      <c r="BB1208" s="14">
        <v>7.0522295468583296E-2</v>
      </c>
      <c r="BC1208" s="14">
        <v>4.0320282029027002E-2</v>
      </c>
    </row>
    <row r="1209" spans="2:55" x14ac:dyDescent="0.35">
      <c r="C1209" s="14"/>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c r="AC1209" s="14"/>
      <c r="AD1209" s="14"/>
      <c r="AE1209" s="14"/>
      <c r="AF1209" s="14"/>
      <c r="AG1209" s="14"/>
      <c r="AH1209" s="14"/>
      <c r="AI1209" s="14"/>
      <c r="AJ1209" s="14"/>
      <c r="AK1209" s="14"/>
      <c r="AL1209" s="14"/>
      <c r="AM1209" s="14"/>
      <c r="AN1209" s="14"/>
      <c r="AO1209" s="14"/>
      <c r="AP1209" s="14"/>
      <c r="AQ1209" s="14"/>
      <c r="AR1209" s="14"/>
      <c r="AS1209" s="14"/>
      <c r="AT1209" s="14"/>
      <c r="AU1209" s="14"/>
      <c r="AV1209" s="14"/>
      <c r="AW1209" s="14"/>
      <c r="AX1209" s="14"/>
      <c r="AY1209" s="14"/>
      <c r="AZ1209" s="14"/>
      <c r="BA1209" s="14"/>
      <c r="BB1209" s="14"/>
      <c r="BC1209" s="14"/>
    </row>
    <row r="1210" spans="2:55" x14ac:dyDescent="0.35">
      <c r="B1210" s="6" t="s">
        <v>469</v>
      </c>
      <c r="C1210" s="14"/>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c r="AC1210" s="14"/>
      <c r="AD1210" s="14"/>
      <c r="AE1210" s="14"/>
      <c r="AF1210" s="14"/>
      <c r="AG1210" s="14"/>
      <c r="AH1210" s="14"/>
      <c r="AI1210" s="14"/>
      <c r="AJ1210" s="14"/>
      <c r="AK1210" s="14"/>
      <c r="AL1210" s="14"/>
      <c r="AM1210" s="14"/>
      <c r="AN1210" s="14"/>
      <c r="AO1210" s="14"/>
      <c r="AP1210" s="14"/>
      <c r="AQ1210" s="14"/>
      <c r="AR1210" s="14"/>
      <c r="AS1210" s="14"/>
      <c r="AT1210" s="14"/>
      <c r="AU1210" s="14"/>
      <c r="AV1210" s="14"/>
      <c r="AW1210" s="14"/>
      <c r="AX1210" s="14"/>
      <c r="AY1210" s="14"/>
      <c r="AZ1210" s="14"/>
      <c r="BA1210" s="14"/>
      <c r="BB1210" s="14"/>
      <c r="BC1210" s="14"/>
    </row>
    <row r="1211" spans="2:55" x14ac:dyDescent="0.35">
      <c r="B1211" s="21" t="s">
        <v>384</v>
      </c>
      <c r="C1211" s="14"/>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c r="AC1211" s="14"/>
      <c r="AD1211" s="14"/>
      <c r="AE1211" s="14"/>
      <c r="AF1211" s="14"/>
      <c r="AG1211" s="14"/>
      <c r="AH1211" s="14"/>
      <c r="AI1211" s="14"/>
      <c r="AJ1211" s="14"/>
      <c r="AK1211" s="14"/>
      <c r="AL1211" s="14"/>
      <c r="AM1211" s="14"/>
      <c r="AN1211" s="14"/>
      <c r="AO1211" s="14"/>
      <c r="AP1211" s="14"/>
      <c r="AQ1211" s="14"/>
      <c r="AR1211" s="14"/>
      <c r="AS1211" s="14"/>
      <c r="AT1211" s="14"/>
      <c r="AU1211" s="14"/>
      <c r="AV1211" s="14"/>
      <c r="AW1211" s="14"/>
      <c r="AX1211" s="14"/>
      <c r="AY1211" s="14"/>
      <c r="AZ1211" s="14"/>
      <c r="BA1211" s="14"/>
      <c r="BB1211" s="14"/>
      <c r="BC1211" s="14"/>
    </row>
    <row r="1212" spans="2:55" x14ac:dyDescent="0.35">
      <c r="B1212" t="s">
        <v>465</v>
      </c>
      <c r="C1212" s="14">
        <v>0.59519099703015299</v>
      </c>
      <c r="D1212" s="14">
        <v>0.55998050991069104</v>
      </c>
      <c r="E1212" s="14">
        <v>0.65092384228481404</v>
      </c>
      <c r="F1212" s="14"/>
      <c r="G1212" s="14">
        <v>0.59601461409756995</v>
      </c>
      <c r="H1212" s="14">
        <v>0.54137965815039502</v>
      </c>
      <c r="I1212" s="14">
        <v>0.63840615140982604</v>
      </c>
      <c r="J1212" s="14">
        <v>0.69214066005629304</v>
      </c>
      <c r="K1212" s="14">
        <v>0.55028827568368799</v>
      </c>
      <c r="L1212" s="14">
        <v>0.56248233331318997</v>
      </c>
      <c r="M1212" s="14"/>
      <c r="N1212" s="14">
        <v>0.60018540190698999</v>
      </c>
      <c r="O1212" s="14">
        <v>0.47720349805707002</v>
      </c>
      <c r="P1212" s="14">
        <v>0.66315475434656301</v>
      </c>
      <c r="Q1212" s="14">
        <v>0.66374688192504105</v>
      </c>
      <c r="R1212" s="14"/>
      <c r="S1212" s="14">
        <v>0.66856833469881705</v>
      </c>
      <c r="T1212" s="14">
        <v>0.46796332894276299</v>
      </c>
      <c r="U1212" s="14">
        <v>0.780489238859705</v>
      </c>
      <c r="V1212" s="14">
        <v>0.25572197443157502</v>
      </c>
      <c r="W1212" s="14">
        <v>0.93729070156752103</v>
      </c>
      <c r="X1212" s="14">
        <v>0.63067882897556804</v>
      </c>
      <c r="Y1212" s="14">
        <v>0.48026211530616097</v>
      </c>
      <c r="Z1212" s="14">
        <v>0.77334909469034796</v>
      </c>
      <c r="AA1212" s="14">
        <v>0.63420245837504996</v>
      </c>
      <c r="AB1212" s="14">
        <v>0.69612164375243002</v>
      </c>
      <c r="AC1212" s="14">
        <v>0.58199169438864395</v>
      </c>
      <c r="AD1212" s="14">
        <v>0.14123715135288201</v>
      </c>
      <c r="AE1212" s="14"/>
      <c r="AF1212" s="14">
        <v>0.65305185001099897</v>
      </c>
      <c r="AG1212" s="14">
        <v>0.64712181409132197</v>
      </c>
      <c r="AH1212" s="14">
        <v>0.46364105774557002</v>
      </c>
      <c r="AI1212" s="14">
        <v>0.54489490285710895</v>
      </c>
      <c r="AJ1212" s="14">
        <v>0.63451809885106403</v>
      </c>
      <c r="AK1212" s="14"/>
      <c r="AL1212" s="14">
        <v>0.60188138126722301</v>
      </c>
      <c r="AM1212" s="14">
        <v>0.59451468826209397</v>
      </c>
      <c r="AN1212" s="14">
        <v>0.52623895264942</v>
      </c>
      <c r="AO1212" s="14"/>
      <c r="AP1212" s="14">
        <v>0.53289087918979305</v>
      </c>
      <c r="AQ1212" s="14">
        <v>0.64349628981560003</v>
      </c>
      <c r="AR1212" s="14"/>
      <c r="AS1212" s="14">
        <v>0.58518744103184195</v>
      </c>
      <c r="AT1212" s="14">
        <v>0.64849040232661204</v>
      </c>
      <c r="AU1212" s="14"/>
      <c r="AV1212" s="14">
        <v>0.64259913236284505</v>
      </c>
      <c r="AW1212" s="14">
        <v>0.56932006380341205</v>
      </c>
      <c r="AX1212" s="14"/>
      <c r="AY1212" s="14">
        <v>0.58910718877930002</v>
      </c>
      <c r="AZ1212" s="14">
        <v>0.73534714259790601</v>
      </c>
      <c r="BA1212" s="14"/>
      <c r="BB1212" s="14">
        <v>0.56211385761744503</v>
      </c>
      <c r="BC1212" s="14">
        <v>0.73697843164811006</v>
      </c>
    </row>
    <row r="1213" spans="2:55" x14ac:dyDescent="0.35">
      <c r="B1213" t="s">
        <v>466</v>
      </c>
      <c r="C1213" s="14">
        <v>0.33147768676699202</v>
      </c>
      <c r="D1213" s="14">
        <v>0.358425064930881</v>
      </c>
      <c r="E1213" s="14">
        <v>0.288824086090256</v>
      </c>
      <c r="F1213" s="14"/>
      <c r="G1213" s="14">
        <v>0.36231846424076602</v>
      </c>
      <c r="H1213" s="14">
        <v>0.37521038436228299</v>
      </c>
      <c r="I1213" s="14">
        <v>0.337573639940913</v>
      </c>
      <c r="J1213" s="14">
        <v>0.20692122884212599</v>
      </c>
      <c r="K1213" s="14">
        <v>0.33517849764987601</v>
      </c>
      <c r="L1213" s="14">
        <v>0.30916804343232202</v>
      </c>
      <c r="M1213" s="14"/>
      <c r="N1213" s="14">
        <v>0.34404891071995902</v>
      </c>
      <c r="O1213" s="14">
        <v>0.43862887455161897</v>
      </c>
      <c r="P1213" s="14">
        <v>0.24689368466950901</v>
      </c>
      <c r="Q1213" s="14">
        <v>0.26606447650564802</v>
      </c>
      <c r="R1213" s="14"/>
      <c r="S1213" s="14">
        <v>0.29451128860820203</v>
      </c>
      <c r="T1213" s="14">
        <v>0.47178612439699202</v>
      </c>
      <c r="U1213" s="14">
        <v>5.3900861310614598E-2</v>
      </c>
      <c r="V1213" s="14">
        <v>0.64422421880143899</v>
      </c>
      <c r="W1213" s="14">
        <v>6.2709298432478702E-2</v>
      </c>
      <c r="X1213" s="14">
        <v>0.325238837767728</v>
      </c>
      <c r="Y1213" s="14">
        <v>0.405625483780859</v>
      </c>
      <c r="Z1213" s="14">
        <v>0.22665090530965201</v>
      </c>
      <c r="AA1213" s="14">
        <v>0.21926110484606701</v>
      </c>
      <c r="AB1213" s="14">
        <v>0.232920776820294</v>
      </c>
      <c r="AC1213" s="14">
        <v>0.41800830561135599</v>
      </c>
      <c r="AD1213" s="14">
        <v>0.85876284864711805</v>
      </c>
      <c r="AE1213" s="14"/>
      <c r="AF1213" s="14">
        <v>0.31977545837048499</v>
      </c>
      <c r="AG1213" s="14">
        <v>0.29237860774107399</v>
      </c>
      <c r="AH1213" s="14">
        <v>0.44543280517527101</v>
      </c>
      <c r="AI1213" s="14">
        <v>0.35574881263689601</v>
      </c>
      <c r="AJ1213" s="14">
        <v>0.36548190114893597</v>
      </c>
      <c r="AK1213" s="14"/>
      <c r="AL1213" s="14">
        <v>0.334316339929357</v>
      </c>
      <c r="AM1213" s="14">
        <v>0.313604746460311</v>
      </c>
      <c r="AN1213" s="14">
        <v>0.35013583281706701</v>
      </c>
      <c r="AO1213" s="14"/>
      <c r="AP1213" s="14">
        <v>0.358190367125855</v>
      </c>
      <c r="AQ1213" s="14">
        <v>0.321961740625274</v>
      </c>
      <c r="AR1213" s="14"/>
      <c r="AS1213" s="14">
        <v>0.35388223650346701</v>
      </c>
      <c r="AT1213" s="14">
        <v>0.25919523240114301</v>
      </c>
      <c r="AU1213" s="14"/>
      <c r="AV1213" s="14">
        <v>0.35740086763715501</v>
      </c>
      <c r="AW1213" s="14">
        <v>0.33365800349198599</v>
      </c>
      <c r="AX1213" s="14"/>
      <c r="AY1213" s="14">
        <v>0.336097590630971</v>
      </c>
      <c r="AZ1213" s="14">
        <v>0.20839620981697499</v>
      </c>
      <c r="BA1213" s="14"/>
      <c r="BB1213" s="14">
        <v>0.36515467043748501</v>
      </c>
      <c r="BC1213" s="14">
        <v>0.213218117275496</v>
      </c>
    </row>
    <row r="1214" spans="2:55" x14ac:dyDescent="0.35">
      <c r="B1214" t="s">
        <v>205</v>
      </c>
      <c r="C1214" s="14">
        <v>7.3331316202855004E-2</v>
      </c>
      <c r="D1214" s="14">
        <v>8.1594425158427894E-2</v>
      </c>
      <c r="E1214" s="14">
        <v>6.02520716249293E-2</v>
      </c>
      <c r="F1214" s="14"/>
      <c r="G1214" s="14">
        <v>4.1666921661663803E-2</v>
      </c>
      <c r="H1214" s="14">
        <v>8.3409957487322495E-2</v>
      </c>
      <c r="I1214" s="14">
        <v>2.4020208649261701E-2</v>
      </c>
      <c r="J1214" s="14">
        <v>0.100938111101581</v>
      </c>
      <c r="K1214" s="14">
        <v>0.11453322666643601</v>
      </c>
      <c r="L1214" s="14">
        <v>0.12834962325448801</v>
      </c>
      <c r="M1214" s="14"/>
      <c r="N1214" s="14">
        <v>5.5765687373050501E-2</v>
      </c>
      <c r="O1214" s="14">
        <v>8.4167627391311103E-2</v>
      </c>
      <c r="P1214" s="14">
        <v>8.99515609839278E-2</v>
      </c>
      <c r="Q1214" s="14">
        <v>7.0188641569310803E-2</v>
      </c>
      <c r="R1214" s="14"/>
      <c r="S1214" s="14">
        <v>3.6920376692980802E-2</v>
      </c>
      <c r="T1214" s="14">
        <v>6.0250546660245E-2</v>
      </c>
      <c r="U1214" s="14">
        <v>0.165609899829681</v>
      </c>
      <c r="V1214" s="14">
        <v>0.100053806766986</v>
      </c>
      <c r="W1214" s="14">
        <v>0</v>
      </c>
      <c r="X1214" s="14">
        <v>4.4082333256703403E-2</v>
      </c>
      <c r="Y1214" s="14">
        <v>0.11411240091298</v>
      </c>
      <c r="Z1214" s="14">
        <v>0</v>
      </c>
      <c r="AA1214" s="14">
        <v>0.14653643677888301</v>
      </c>
      <c r="AB1214" s="14">
        <v>7.0957579427276402E-2</v>
      </c>
      <c r="AC1214" s="14">
        <v>0</v>
      </c>
      <c r="AD1214" s="14">
        <v>0</v>
      </c>
      <c r="AE1214" s="14"/>
      <c r="AF1214" s="14">
        <v>2.7172691618515901E-2</v>
      </c>
      <c r="AG1214" s="14">
        <v>6.0499578167604401E-2</v>
      </c>
      <c r="AH1214" s="14">
        <v>9.0926137079159502E-2</v>
      </c>
      <c r="AI1214" s="14">
        <v>9.9356284505995304E-2</v>
      </c>
      <c r="AJ1214" s="14">
        <v>0</v>
      </c>
      <c r="AK1214" s="14"/>
      <c r="AL1214" s="14">
        <v>6.3802278803419599E-2</v>
      </c>
      <c r="AM1214" s="14">
        <v>9.18805652775945E-2</v>
      </c>
      <c r="AN1214" s="14">
        <v>0.123625214533512</v>
      </c>
      <c r="AO1214" s="14"/>
      <c r="AP1214" s="14">
        <v>0.108918753684352</v>
      </c>
      <c r="AQ1214" s="14">
        <v>3.4541969559125897E-2</v>
      </c>
      <c r="AR1214" s="14"/>
      <c r="AS1214" s="14">
        <v>6.0930322464690698E-2</v>
      </c>
      <c r="AT1214" s="14">
        <v>9.2314365272245499E-2</v>
      </c>
      <c r="AU1214" s="14"/>
      <c r="AV1214" s="14">
        <v>0</v>
      </c>
      <c r="AW1214" s="14">
        <v>9.7021932704601896E-2</v>
      </c>
      <c r="AX1214" s="14"/>
      <c r="AY1214" s="14">
        <v>7.4795220589728706E-2</v>
      </c>
      <c r="AZ1214" s="14">
        <v>5.6256647585118502E-2</v>
      </c>
      <c r="BA1214" s="14"/>
      <c r="BB1214" s="14">
        <v>7.2731471945070097E-2</v>
      </c>
      <c r="BC1214" s="14">
        <v>4.9803451076393203E-2</v>
      </c>
    </row>
    <row r="1215" spans="2:55" x14ac:dyDescent="0.35">
      <c r="C1215" s="14"/>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c r="AC1215" s="14"/>
      <c r="AD1215" s="14"/>
      <c r="AE1215" s="14"/>
      <c r="AF1215" s="14"/>
      <c r="AG1215" s="14"/>
      <c r="AH1215" s="14"/>
      <c r="AI1215" s="14"/>
      <c r="AJ1215" s="14"/>
      <c r="AK1215" s="14"/>
      <c r="AL1215" s="14"/>
      <c r="AM1215" s="14"/>
      <c r="AN1215" s="14"/>
      <c r="AO1215" s="14"/>
      <c r="AP1215" s="14"/>
      <c r="AQ1215" s="14"/>
      <c r="AR1215" s="14"/>
      <c r="AS1215" s="14"/>
      <c r="AT1215" s="14"/>
      <c r="AU1215" s="14"/>
      <c r="AV1215" s="14"/>
      <c r="AW1215" s="14"/>
      <c r="AX1215" s="14"/>
      <c r="AY1215" s="14"/>
      <c r="AZ1215" s="14"/>
      <c r="BA1215" s="14"/>
      <c r="BB1215" s="14"/>
      <c r="BC1215" s="14"/>
    </row>
    <row r="1216" spans="2:55" x14ac:dyDescent="0.35">
      <c r="B1216" s="6" t="s">
        <v>470</v>
      </c>
      <c r="C1216" s="14"/>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c r="AC1216" s="14"/>
      <c r="AD1216" s="14"/>
      <c r="AE1216" s="14"/>
      <c r="AF1216" s="14"/>
      <c r="AG1216" s="14"/>
      <c r="AH1216" s="14"/>
      <c r="AI1216" s="14"/>
      <c r="AJ1216" s="14"/>
      <c r="AK1216" s="14"/>
      <c r="AL1216" s="14"/>
      <c r="AM1216" s="14"/>
      <c r="AN1216" s="14"/>
      <c r="AO1216" s="14"/>
      <c r="AP1216" s="14"/>
      <c r="AQ1216" s="14"/>
      <c r="AR1216" s="14"/>
      <c r="AS1216" s="14"/>
      <c r="AT1216" s="14"/>
      <c r="AU1216" s="14"/>
      <c r="AV1216" s="14"/>
      <c r="AW1216" s="14"/>
      <c r="AX1216" s="14"/>
      <c r="AY1216" s="14"/>
      <c r="AZ1216" s="14"/>
      <c r="BA1216" s="14"/>
      <c r="BB1216" s="14"/>
      <c r="BC1216" s="14"/>
    </row>
    <row r="1217" spans="2:55" x14ac:dyDescent="0.35">
      <c r="B1217" s="21" t="s">
        <v>384</v>
      </c>
      <c r="C1217" s="14"/>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c r="AC1217" s="14"/>
      <c r="AD1217" s="14"/>
      <c r="AE1217" s="14"/>
      <c r="AF1217" s="14"/>
      <c r="AG1217" s="14"/>
      <c r="AH1217" s="14"/>
      <c r="AI1217" s="14"/>
      <c r="AJ1217" s="14"/>
      <c r="AK1217" s="14"/>
      <c r="AL1217" s="14"/>
      <c r="AM1217" s="14"/>
      <c r="AN1217" s="14"/>
      <c r="AO1217" s="14"/>
      <c r="AP1217" s="14"/>
      <c r="AQ1217" s="14"/>
      <c r="AR1217" s="14"/>
      <c r="AS1217" s="14"/>
      <c r="AT1217" s="14"/>
      <c r="AU1217" s="14"/>
      <c r="AV1217" s="14"/>
      <c r="AW1217" s="14"/>
      <c r="AX1217" s="14"/>
      <c r="AY1217" s="14"/>
      <c r="AZ1217" s="14"/>
      <c r="BA1217" s="14"/>
      <c r="BB1217" s="14"/>
      <c r="BC1217" s="14"/>
    </row>
    <row r="1218" spans="2:55" x14ac:dyDescent="0.35">
      <c r="B1218" t="s">
        <v>465</v>
      </c>
      <c r="C1218" s="14">
        <v>0.55741327018104203</v>
      </c>
      <c r="D1218" s="14">
        <v>0.47063891627321802</v>
      </c>
      <c r="E1218" s="14">
        <v>0.65899640097060097</v>
      </c>
      <c r="F1218" s="14"/>
      <c r="G1218" s="14">
        <v>0.52464442775408804</v>
      </c>
      <c r="H1218" s="14">
        <v>0.576659819556261</v>
      </c>
      <c r="I1218" s="14">
        <v>0.60120043950465196</v>
      </c>
      <c r="J1218" s="14">
        <v>0.47669330492356399</v>
      </c>
      <c r="K1218" s="14">
        <v>0.59402288238876999</v>
      </c>
      <c r="L1218" s="14">
        <v>0.57220573190713098</v>
      </c>
      <c r="M1218" s="14"/>
      <c r="N1218" s="14">
        <v>0.55644818272514096</v>
      </c>
      <c r="O1218" s="14">
        <v>0.46272956167108298</v>
      </c>
      <c r="P1218" s="14">
        <v>0.64051405811306805</v>
      </c>
      <c r="Q1218" s="14">
        <v>0.57815043741797101</v>
      </c>
      <c r="R1218" s="14"/>
      <c r="S1218" s="14">
        <v>0.58910559881923497</v>
      </c>
      <c r="T1218" s="14">
        <v>0.54788758781756197</v>
      </c>
      <c r="U1218" s="14">
        <v>0.48852623034814302</v>
      </c>
      <c r="V1218" s="14">
        <v>0.55860514067195599</v>
      </c>
      <c r="W1218" s="14">
        <v>0.48363374308873602</v>
      </c>
      <c r="X1218" s="14">
        <v>0.64481186292596604</v>
      </c>
      <c r="Y1218" s="14">
        <v>0.69265272740471295</v>
      </c>
      <c r="Z1218" s="14">
        <v>0.710521746638903</v>
      </c>
      <c r="AA1218" s="14">
        <v>0.520728596330855</v>
      </c>
      <c r="AB1218" s="14">
        <v>0.477786345515816</v>
      </c>
      <c r="AC1218" s="14">
        <v>0.55026005890332996</v>
      </c>
      <c r="AD1218" s="14">
        <v>0.42418750500222602</v>
      </c>
      <c r="AE1218" s="14"/>
      <c r="AF1218" s="14">
        <v>0.71781631205482999</v>
      </c>
      <c r="AG1218" s="14">
        <v>0.59182442068539298</v>
      </c>
      <c r="AH1218" s="14">
        <v>0.60510053184882395</v>
      </c>
      <c r="AI1218" s="14">
        <v>0.58697974478784398</v>
      </c>
      <c r="AJ1218" s="14">
        <v>0.59071461971765105</v>
      </c>
      <c r="AK1218" s="14"/>
      <c r="AL1218" s="14">
        <v>0.56306951909771896</v>
      </c>
      <c r="AM1218" s="14">
        <v>0.55478379304749803</v>
      </c>
      <c r="AN1218" s="14">
        <v>0.483632599533797</v>
      </c>
      <c r="AO1218" s="14"/>
      <c r="AP1218" s="14">
        <v>0.517876029588208</v>
      </c>
      <c r="AQ1218" s="14">
        <v>0.61006983353785804</v>
      </c>
      <c r="AR1218" s="14"/>
      <c r="AS1218" s="14">
        <v>0.55950111306514405</v>
      </c>
      <c r="AT1218" s="14">
        <v>0.55264224848879195</v>
      </c>
      <c r="AU1218" s="14"/>
      <c r="AV1218" s="14">
        <v>0.52074918191543795</v>
      </c>
      <c r="AW1218" s="14">
        <v>0.58012668550413204</v>
      </c>
      <c r="AX1218" s="14"/>
      <c r="AY1218" s="14">
        <v>0.58767881711174796</v>
      </c>
      <c r="AZ1218" s="14">
        <v>0.54482487761106901</v>
      </c>
      <c r="BA1218" s="14"/>
      <c r="BB1218" s="14">
        <v>0.56069584250808702</v>
      </c>
      <c r="BC1218" s="14">
        <v>0.61201316605898304</v>
      </c>
    </row>
    <row r="1219" spans="2:55" x14ac:dyDescent="0.35">
      <c r="B1219" t="s">
        <v>466</v>
      </c>
      <c r="C1219" s="14">
        <v>0.33235425558015302</v>
      </c>
      <c r="D1219" s="14">
        <v>0.40226087553708501</v>
      </c>
      <c r="E1219" s="14">
        <v>0.25051748010056402</v>
      </c>
      <c r="F1219" s="14"/>
      <c r="G1219" s="14">
        <v>0.29537349181752798</v>
      </c>
      <c r="H1219" s="14">
        <v>0.377820447609857</v>
      </c>
      <c r="I1219" s="14">
        <v>0.32873563184231702</v>
      </c>
      <c r="J1219" s="14">
        <v>0.403972402322201</v>
      </c>
      <c r="K1219" s="14">
        <v>0.32222675101567999</v>
      </c>
      <c r="L1219" s="14">
        <v>0.27624156154940799</v>
      </c>
      <c r="M1219" s="14"/>
      <c r="N1219" s="14">
        <v>0.37687920523687402</v>
      </c>
      <c r="O1219" s="14">
        <v>0.42090318866840998</v>
      </c>
      <c r="P1219" s="14">
        <v>0.23913843931899101</v>
      </c>
      <c r="Q1219" s="14">
        <v>0.27144685507958399</v>
      </c>
      <c r="R1219" s="14"/>
      <c r="S1219" s="14">
        <v>0.33430876929713299</v>
      </c>
      <c r="T1219" s="14">
        <v>0.41753534907281098</v>
      </c>
      <c r="U1219" s="14">
        <v>0.37456818878076698</v>
      </c>
      <c r="V1219" s="14">
        <v>0.27123830985673802</v>
      </c>
      <c r="W1219" s="14">
        <v>0.29624239886706999</v>
      </c>
      <c r="X1219" s="14">
        <v>0.31840532506379798</v>
      </c>
      <c r="Y1219" s="14">
        <v>0.22225387397049101</v>
      </c>
      <c r="Z1219" s="14">
        <v>0.289478253361097</v>
      </c>
      <c r="AA1219" s="14">
        <v>0.26148068706468702</v>
      </c>
      <c r="AB1219" s="14">
        <v>0.35344981477217502</v>
      </c>
      <c r="AC1219" s="14">
        <v>0.44973994109666998</v>
      </c>
      <c r="AD1219" s="14">
        <v>0.57581249499777398</v>
      </c>
      <c r="AE1219" s="14"/>
      <c r="AF1219" s="14">
        <v>0.24931924480419901</v>
      </c>
      <c r="AG1219" s="14">
        <v>0.28335388042094201</v>
      </c>
      <c r="AH1219" s="14">
        <v>0.36818007086212901</v>
      </c>
      <c r="AI1219" s="14">
        <v>0.24848327145764701</v>
      </c>
      <c r="AJ1219" s="14">
        <v>0.21172857346278501</v>
      </c>
      <c r="AK1219" s="14"/>
      <c r="AL1219" s="14">
        <v>0.31889211433947801</v>
      </c>
      <c r="AM1219" s="14">
        <v>0.38131881038073701</v>
      </c>
      <c r="AN1219" s="14">
        <v>0.41027932597814298</v>
      </c>
      <c r="AO1219" s="14"/>
      <c r="AP1219" s="14">
        <v>0.34215156679273601</v>
      </c>
      <c r="AQ1219" s="14">
        <v>0.31699179713106901</v>
      </c>
      <c r="AR1219" s="14"/>
      <c r="AS1219" s="14">
        <v>0.33862048493483199</v>
      </c>
      <c r="AT1219" s="14">
        <v>0.33138220095044402</v>
      </c>
      <c r="AU1219" s="14"/>
      <c r="AV1219" s="14">
        <v>0.398933734153261</v>
      </c>
      <c r="AW1219" s="14">
        <v>0.31186377815496902</v>
      </c>
      <c r="AX1219" s="14"/>
      <c r="AY1219" s="14">
        <v>0.31642612299126799</v>
      </c>
      <c r="AZ1219" s="14">
        <v>0.32839889407681</v>
      </c>
      <c r="BA1219" s="14"/>
      <c r="BB1219" s="14">
        <v>0.346906498074183</v>
      </c>
      <c r="BC1219" s="14">
        <v>0.23330162222989401</v>
      </c>
    </row>
    <row r="1220" spans="2:55" x14ac:dyDescent="0.35">
      <c r="B1220" t="s">
        <v>205</v>
      </c>
      <c r="C1220" s="14">
        <v>0.110232474238805</v>
      </c>
      <c r="D1220" s="14">
        <v>0.127100208189698</v>
      </c>
      <c r="E1220" s="14">
        <v>9.0486118928834305E-2</v>
      </c>
      <c r="F1220" s="14"/>
      <c r="G1220" s="14">
        <v>0.17998208042838501</v>
      </c>
      <c r="H1220" s="14">
        <v>4.5519732833881603E-2</v>
      </c>
      <c r="I1220" s="14">
        <v>7.0063928653031501E-2</v>
      </c>
      <c r="J1220" s="14">
        <v>0.119334292754235</v>
      </c>
      <c r="K1220" s="14">
        <v>8.3750366595550602E-2</v>
      </c>
      <c r="L1220" s="14">
        <v>0.15155270654346101</v>
      </c>
      <c r="M1220" s="14"/>
      <c r="N1220" s="14">
        <v>6.6672612037985704E-2</v>
      </c>
      <c r="O1220" s="14">
        <v>0.116367249660508</v>
      </c>
      <c r="P1220" s="14">
        <v>0.12034750256794</v>
      </c>
      <c r="Q1220" s="14">
        <v>0.150402707502445</v>
      </c>
      <c r="R1220" s="14"/>
      <c r="S1220" s="14">
        <v>7.6585631883631794E-2</v>
      </c>
      <c r="T1220" s="14">
        <v>3.4577063109626598E-2</v>
      </c>
      <c r="U1220" s="14">
        <v>0.13690558087109</v>
      </c>
      <c r="V1220" s="14">
        <v>0.17015654947130601</v>
      </c>
      <c r="W1220" s="14">
        <v>0.22012385804419399</v>
      </c>
      <c r="X1220" s="14">
        <v>3.6782812010236698E-2</v>
      </c>
      <c r="Y1220" s="14">
        <v>8.5093398624795799E-2</v>
      </c>
      <c r="Z1220" s="14">
        <v>0</v>
      </c>
      <c r="AA1220" s="14">
        <v>0.21779071660445801</v>
      </c>
      <c r="AB1220" s="14">
        <v>0.16876383971200901</v>
      </c>
      <c r="AC1220" s="14">
        <v>0</v>
      </c>
      <c r="AD1220" s="14">
        <v>0</v>
      </c>
      <c r="AE1220" s="14"/>
      <c r="AF1220" s="14">
        <v>3.2864443140971401E-2</v>
      </c>
      <c r="AG1220" s="14">
        <v>0.124821698893665</v>
      </c>
      <c r="AH1220" s="14">
        <v>2.6719397289046602E-2</v>
      </c>
      <c r="AI1220" s="14">
        <v>0.16453698375450901</v>
      </c>
      <c r="AJ1220" s="14">
        <v>0.197556806819564</v>
      </c>
      <c r="AK1220" s="14"/>
      <c r="AL1220" s="14">
        <v>0.118038366562803</v>
      </c>
      <c r="AM1220" s="14">
        <v>6.3897396571765006E-2</v>
      </c>
      <c r="AN1220" s="14">
        <v>0.106088074488061</v>
      </c>
      <c r="AO1220" s="14"/>
      <c r="AP1220" s="14">
        <v>0.139972403619056</v>
      </c>
      <c r="AQ1220" s="14">
        <v>7.2938369331072603E-2</v>
      </c>
      <c r="AR1220" s="14"/>
      <c r="AS1220" s="14">
        <v>0.101878402000023</v>
      </c>
      <c r="AT1220" s="14">
        <v>0.115975550560764</v>
      </c>
      <c r="AU1220" s="14"/>
      <c r="AV1220" s="14">
        <v>8.0317083931301103E-2</v>
      </c>
      <c r="AW1220" s="14">
        <v>0.10800953634089901</v>
      </c>
      <c r="AX1220" s="14"/>
      <c r="AY1220" s="14">
        <v>9.5895059896983895E-2</v>
      </c>
      <c r="AZ1220" s="14">
        <v>0.12677622831211999</v>
      </c>
      <c r="BA1220" s="14"/>
      <c r="BB1220" s="14">
        <v>9.2397659417729899E-2</v>
      </c>
      <c r="BC1220" s="14">
        <v>0.15468521171112401</v>
      </c>
    </row>
    <row r="1221" spans="2:55" x14ac:dyDescent="0.35">
      <c r="C1221" s="14"/>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c r="AC1221" s="14"/>
      <c r="AD1221" s="14"/>
      <c r="AE1221" s="14"/>
      <c r="AF1221" s="14"/>
      <c r="AG1221" s="14"/>
      <c r="AH1221" s="14"/>
      <c r="AI1221" s="14"/>
      <c r="AJ1221" s="14"/>
      <c r="AK1221" s="14"/>
      <c r="AL1221" s="14"/>
      <c r="AM1221" s="14"/>
      <c r="AN1221" s="14"/>
      <c r="AO1221" s="14"/>
      <c r="AP1221" s="14"/>
      <c r="AQ1221" s="14"/>
      <c r="AR1221" s="14"/>
      <c r="AS1221" s="14"/>
      <c r="AT1221" s="14"/>
      <c r="AU1221" s="14"/>
      <c r="AV1221" s="14"/>
      <c r="AW1221" s="14"/>
      <c r="AX1221" s="14"/>
      <c r="AY1221" s="14"/>
      <c r="AZ1221" s="14"/>
      <c r="BA1221" s="14"/>
      <c r="BB1221" s="14"/>
      <c r="BC1221" s="14"/>
    </row>
    <row r="1222" spans="2:55" x14ac:dyDescent="0.35">
      <c r="B1222" s="6" t="s">
        <v>471</v>
      </c>
      <c r="C1222" s="14"/>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c r="AC1222" s="14"/>
      <c r="AD1222" s="14"/>
      <c r="AE1222" s="14"/>
      <c r="AF1222" s="14"/>
      <c r="AG1222" s="14"/>
      <c r="AH1222" s="14"/>
      <c r="AI1222" s="14"/>
      <c r="AJ1222" s="14"/>
      <c r="AK1222" s="14"/>
      <c r="AL1222" s="14"/>
      <c r="AM1222" s="14"/>
      <c r="AN1222" s="14"/>
      <c r="AO1222" s="14"/>
      <c r="AP1222" s="14"/>
      <c r="AQ1222" s="14"/>
      <c r="AR1222" s="14"/>
      <c r="AS1222" s="14"/>
      <c r="AT1222" s="14"/>
      <c r="AU1222" s="14"/>
      <c r="AV1222" s="14"/>
      <c r="AW1222" s="14"/>
      <c r="AX1222" s="14"/>
      <c r="AY1222" s="14"/>
      <c r="AZ1222" s="14"/>
      <c r="BA1222" s="14"/>
      <c r="BB1222" s="14"/>
      <c r="BC1222" s="14"/>
    </row>
    <row r="1223" spans="2:55" x14ac:dyDescent="0.35">
      <c r="B1223" s="21" t="s">
        <v>384</v>
      </c>
      <c r="C1223" s="14"/>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c r="AC1223" s="14"/>
      <c r="AD1223" s="14"/>
      <c r="AE1223" s="14"/>
      <c r="AF1223" s="14"/>
      <c r="AG1223" s="14"/>
      <c r="AH1223" s="14"/>
      <c r="AI1223" s="14"/>
      <c r="AJ1223" s="14"/>
      <c r="AK1223" s="14"/>
      <c r="AL1223" s="14"/>
      <c r="AM1223" s="14"/>
      <c r="AN1223" s="14"/>
      <c r="AO1223" s="14"/>
      <c r="AP1223" s="14"/>
      <c r="AQ1223" s="14"/>
      <c r="AR1223" s="14"/>
      <c r="AS1223" s="14"/>
      <c r="AT1223" s="14"/>
      <c r="AU1223" s="14"/>
      <c r="AV1223" s="14"/>
      <c r="AW1223" s="14"/>
      <c r="AX1223" s="14"/>
      <c r="AY1223" s="14"/>
      <c r="AZ1223" s="14"/>
      <c r="BA1223" s="14"/>
      <c r="BB1223" s="14"/>
      <c r="BC1223" s="14"/>
    </row>
    <row r="1224" spans="2:55" x14ac:dyDescent="0.35">
      <c r="B1224" t="s">
        <v>465</v>
      </c>
      <c r="C1224" s="14">
        <v>0.51967015975544695</v>
      </c>
      <c r="D1224" s="14">
        <v>0.51043737336178996</v>
      </c>
      <c r="E1224" s="14">
        <v>0.53085624514546303</v>
      </c>
      <c r="F1224" s="14"/>
      <c r="G1224" s="14">
        <v>0.56542999590586596</v>
      </c>
      <c r="H1224" s="14">
        <v>0.485290261832099</v>
      </c>
      <c r="I1224" s="14">
        <v>0.56862310437043295</v>
      </c>
      <c r="J1224" s="14">
        <v>0.47822390732620601</v>
      </c>
      <c r="K1224" s="14">
        <v>0.48679055269008897</v>
      </c>
      <c r="L1224" s="14">
        <v>0.52688624361661196</v>
      </c>
      <c r="M1224" s="14"/>
      <c r="N1224" s="14">
        <v>0.55809197872574701</v>
      </c>
      <c r="O1224" s="14">
        <v>0.42346458159287198</v>
      </c>
      <c r="P1224" s="14">
        <v>0.49006368279297202</v>
      </c>
      <c r="Q1224" s="14">
        <v>0.612543638424349</v>
      </c>
      <c r="R1224" s="14"/>
      <c r="S1224" s="14">
        <v>0.56155639729585005</v>
      </c>
      <c r="T1224" s="14">
        <v>0.53609875618714797</v>
      </c>
      <c r="U1224" s="14">
        <v>0.44026740665382502</v>
      </c>
      <c r="V1224" s="14">
        <v>0.45112214553476099</v>
      </c>
      <c r="W1224" s="14">
        <v>0.59672865395989405</v>
      </c>
      <c r="X1224" s="14">
        <v>0.55309582345252895</v>
      </c>
      <c r="Y1224" s="14">
        <v>0.42351743320060198</v>
      </c>
      <c r="Z1224" s="14">
        <v>0.53813753288469302</v>
      </c>
      <c r="AA1224" s="14">
        <v>0.55414934583696596</v>
      </c>
      <c r="AB1224" s="14">
        <v>0.42734817574976802</v>
      </c>
      <c r="AC1224" s="14">
        <v>0.590378102403458</v>
      </c>
      <c r="AD1224" s="14">
        <v>0.66511413232050998</v>
      </c>
      <c r="AE1224" s="14"/>
      <c r="AF1224" s="14">
        <v>0.62414078401750495</v>
      </c>
      <c r="AG1224" s="14">
        <v>0.58139095989470202</v>
      </c>
      <c r="AH1224" s="14">
        <v>0.46591018020261499</v>
      </c>
      <c r="AI1224" s="14">
        <v>0.42260964475377799</v>
      </c>
      <c r="AJ1224" s="14">
        <v>0.48797097860490901</v>
      </c>
      <c r="AK1224" s="14"/>
      <c r="AL1224" s="14">
        <v>0.52264044791044395</v>
      </c>
      <c r="AM1224" s="14">
        <v>0.59447836398782905</v>
      </c>
      <c r="AN1224" s="14">
        <v>0.32966569010289198</v>
      </c>
      <c r="AO1224" s="14"/>
      <c r="AP1224" s="14">
        <v>0.47711959696247103</v>
      </c>
      <c r="AQ1224" s="14">
        <v>0.56281089392329997</v>
      </c>
      <c r="AR1224" s="14"/>
      <c r="AS1224" s="14">
        <v>0.50246560113688099</v>
      </c>
      <c r="AT1224" s="14">
        <v>0.52850773341637103</v>
      </c>
      <c r="AU1224" s="14"/>
      <c r="AV1224" s="14">
        <v>0.51156380362071996</v>
      </c>
      <c r="AW1224" s="14">
        <v>0.530937966549475</v>
      </c>
      <c r="AX1224" s="14"/>
      <c r="AY1224" s="14">
        <v>0.54897902064917503</v>
      </c>
      <c r="AZ1224" s="14">
        <v>0.51536808142744805</v>
      </c>
      <c r="BA1224" s="14"/>
      <c r="BB1224" s="14">
        <v>0.52483001272928897</v>
      </c>
      <c r="BC1224" s="14">
        <v>0.474235185602638</v>
      </c>
    </row>
    <row r="1225" spans="2:55" x14ac:dyDescent="0.35">
      <c r="B1225" t="s">
        <v>466</v>
      </c>
      <c r="C1225" s="14">
        <v>0.37111702217903397</v>
      </c>
      <c r="D1225" s="14">
        <v>0.39043326806371198</v>
      </c>
      <c r="E1225" s="14">
        <v>0.34771420891466698</v>
      </c>
      <c r="F1225" s="14"/>
      <c r="G1225" s="14">
        <v>0.317047454406924</v>
      </c>
      <c r="H1225" s="14">
        <v>0.41152537607509798</v>
      </c>
      <c r="I1225" s="14">
        <v>0.37002838640070801</v>
      </c>
      <c r="J1225" s="14">
        <v>0.40962135052018001</v>
      </c>
      <c r="K1225" s="14">
        <v>0.35687431752851601</v>
      </c>
      <c r="L1225" s="14">
        <v>0.36038063089869599</v>
      </c>
      <c r="M1225" s="14"/>
      <c r="N1225" s="14">
        <v>0.35649682793331799</v>
      </c>
      <c r="O1225" s="14">
        <v>0.45631903010122399</v>
      </c>
      <c r="P1225" s="14">
        <v>0.35788407373711301</v>
      </c>
      <c r="Q1225" s="14">
        <v>0.29778272449966298</v>
      </c>
      <c r="R1225" s="14"/>
      <c r="S1225" s="14">
        <v>0.362126999259136</v>
      </c>
      <c r="T1225" s="14">
        <v>0.352932277839695</v>
      </c>
      <c r="U1225" s="14">
        <v>0.46365684076629199</v>
      </c>
      <c r="V1225" s="14">
        <v>0.49014054721092398</v>
      </c>
      <c r="W1225" s="14">
        <v>0.31155363979262501</v>
      </c>
      <c r="X1225" s="14">
        <v>0.34210082101113298</v>
      </c>
      <c r="Y1225" s="14">
        <v>0.34331676914202802</v>
      </c>
      <c r="Z1225" s="14">
        <v>0.25603290523022099</v>
      </c>
      <c r="AA1225" s="14">
        <v>0.27023201464076702</v>
      </c>
      <c r="AB1225" s="14">
        <v>0.49948683664427002</v>
      </c>
      <c r="AC1225" s="14">
        <v>0.35384360512726898</v>
      </c>
      <c r="AD1225" s="14">
        <v>0.33488586767949002</v>
      </c>
      <c r="AE1225" s="14"/>
      <c r="AF1225" s="14">
        <v>0.303683251858129</v>
      </c>
      <c r="AG1225" s="14">
        <v>0.30479720067104998</v>
      </c>
      <c r="AH1225" s="14">
        <v>0.485295546494312</v>
      </c>
      <c r="AI1225" s="14">
        <v>0.41436637616923</v>
      </c>
      <c r="AJ1225" s="14">
        <v>0.36662061678815899</v>
      </c>
      <c r="AK1225" s="14"/>
      <c r="AL1225" s="14">
        <v>0.36439813852000502</v>
      </c>
      <c r="AM1225" s="14">
        <v>0.33491045488658699</v>
      </c>
      <c r="AN1225" s="14">
        <v>0.54146350229237294</v>
      </c>
      <c r="AO1225" s="14"/>
      <c r="AP1225" s="14">
        <v>0.39817737593323099</v>
      </c>
      <c r="AQ1225" s="14">
        <v>0.34474875105267799</v>
      </c>
      <c r="AR1225" s="14"/>
      <c r="AS1225" s="14">
        <v>0.38471067797075098</v>
      </c>
      <c r="AT1225" s="14">
        <v>0.370464279037652</v>
      </c>
      <c r="AU1225" s="14"/>
      <c r="AV1225" s="14">
        <v>0.38422664191088401</v>
      </c>
      <c r="AW1225" s="14">
        <v>0.36661644710667401</v>
      </c>
      <c r="AX1225" s="14"/>
      <c r="AY1225" s="14">
        <v>0.34793278089240198</v>
      </c>
      <c r="AZ1225" s="14">
        <v>0.45591006960010799</v>
      </c>
      <c r="BA1225" s="14"/>
      <c r="BB1225" s="14">
        <v>0.38347347633897999</v>
      </c>
      <c r="BC1225" s="14">
        <v>0.40361905475332699</v>
      </c>
    </row>
    <row r="1226" spans="2:55" x14ac:dyDescent="0.35">
      <c r="B1226" t="s">
        <v>205</v>
      </c>
      <c r="C1226" s="14">
        <v>0.109212818065519</v>
      </c>
      <c r="D1226" s="14">
        <v>9.9129358574498602E-2</v>
      </c>
      <c r="E1226" s="14">
        <v>0.12142954593987</v>
      </c>
      <c r="F1226" s="14"/>
      <c r="G1226" s="14">
        <v>0.11752254968721</v>
      </c>
      <c r="H1226" s="14">
        <v>0.103184362092803</v>
      </c>
      <c r="I1226" s="14">
        <v>6.1348509228859198E-2</v>
      </c>
      <c r="J1226" s="14">
        <v>0.112154742153614</v>
      </c>
      <c r="K1226" s="14">
        <v>0.15633512978139499</v>
      </c>
      <c r="L1226" s="14">
        <v>0.112733125484692</v>
      </c>
      <c r="M1226" s="14"/>
      <c r="N1226" s="14">
        <v>8.5411193340935304E-2</v>
      </c>
      <c r="O1226" s="14">
        <v>0.120216388305904</v>
      </c>
      <c r="P1226" s="14">
        <v>0.152052243469915</v>
      </c>
      <c r="Q1226" s="14">
        <v>8.9673637075988202E-2</v>
      </c>
      <c r="R1226" s="14"/>
      <c r="S1226" s="14">
        <v>7.6316603445014203E-2</v>
      </c>
      <c r="T1226" s="14">
        <v>0.110968965973157</v>
      </c>
      <c r="U1226" s="14">
        <v>9.6075752579883295E-2</v>
      </c>
      <c r="V1226" s="14">
        <v>5.87373072543158E-2</v>
      </c>
      <c r="W1226" s="14">
        <v>9.1717706247481101E-2</v>
      </c>
      <c r="X1226" s="14">
        <v>0.104803355536338</v>
      </c>
      <c r="Y1226" s="14">
        <v>0.23316579765737</v>
      </c>
      <c r="Z1226" s="14">
        <v>0.205829561885085</v>
      </c>
      <c r="AA1226" s="14">
        <v>0.175618639522267</v>
      </c>
      <c r="AB1226" s="14">
        <v>7.3164987605961795E-2</v>
      </c>
      <c r="AC1226" s="14">
        <v>5.5778292469272503E-2</v>
      </c>
      <c r="AD1226" s="14">
        <v>0</v>
      </c>
      <c r="AE1226" s="14"/>
      <c r="AF1226" s="14">
        <v>7.2175964124365805E-2</v>
      </c>
      <c r="AG1226" s="14">
        <v>0.113811839434248</v>
      </c>
      <c r="AH1226" s="14">
        <v>4.8794273303073399E-2</v>
      </c>
      <c r="AI1226" s="14">
        <v>0.16302397907699101</v>
      </c>
      <c r="AJ1226" s="14">
        <v>0.145408404606931</v>
      </c>
      <c r="AK1226" s="14"/>
      <c r="AL1226" s="14">
        <v>0.112961413569551</v>
      </c>
      <c r="AM1226" s="14">
        <v>7.0611181125584593E-2</v>
      </c>
      <c r="AN1226" s="14">
        <v>0.12887080760473499</v>
      </c>
      <c r="AO1226" s="14"/>
      <c r="AP1226" s="14">
        <v>0.124703027104297</v>
      </c>
      <c r="AQ1226" s="14">
        <v>9.2440355024021301E-2</v>
      </c>
      <c r="AR1226" s="14"/>
      <c r="AS1226" s="14">
        <v>0.112823720892368</v>
      </c>
      <c r="AT1226" s="14">
        <v>0.101027987545978</v>
      </c>
      <c r="AU1226" s="14"/>
      <c r="AV1226" s="14">
        <v>0.104209554468396</v>
      </c>
      <c r="AW1226" s="14">
        <v>0.10244558634385199</v>
      </c>
      <c r="AX1226" s="14"/>
      <c r="AY1226" s="14">
        <v>0.103088198458423</v>
      </c>
      <c r="AZ1226" s="14">
        <v>2.8721848972443599E-2</v>
      </c>
      <c r="BA1226" s="14"/>
      <c r="BB1226" s="14">
        <v>9.1696510931731201E-2</v>
      </c>
      <c r="BC1226" s="14">
        <v>0.122145759644035</v>
      </c>
    </row>
    <row r="1227" spans="2:55" x14ac:dyDescent="0.35">
      <c r="C1227" s="14"/>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c r="AC1227" s="14"/>
      <c r="AD1227" s="14"/>
      <c r="AE1227" s="14"/>
      <c r="AF1227" s="14"/>
      <c r="AG1227" s="14"/>
      <c r="AH1227" s="14"/>
      <c r="AI1227" s="14"/>
      <c r="AJ1227" s="14"/>
      <c r="AK1227" s="14"/>
      <c r="AL1227" s="14"/>
      <c r="AM1227" s="14"/>
      <c r="AN1227" s="14"/>
      <c r="AO1227" s="14"/>
      <c r="AP1227" s="14"/>
      <c r="AQ1227" s="14"/>
      <c r="AR1227" s="14"/>
      <c r="AS1227" s="14"/>
      <c r="AT1227" s="14"/>
      <c r="AU1227" s="14"/>
      <c r="AV1227" s="14"/>
      <c r="AW1227" s="14"/>
      <c r="AX1227" s="14"/>
      <c r="AY1227" s="14"/>
      <c r="AZ1227" s="14"/>
      <c r="BA1227" s="14"/>
      <c r="BB1227" s="14"/>
      <c r="BC1227" s="14"/>
    </row>
    <row r="1228" spans="2:55" x14ac:dyDescent="0.35">
      <c r="B1228" s="6" t="s">
        <v>472</v>
      </c>
      <c r="C1228" s="14"/>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c r="AC1228" s="14"/>
      <c r="AD1228" s="14"/>
      <c r="AE1228" s="14"/>
      <c r="AF1228" s="14"/>
      <c r="AG1228" s="14"/>
      <c r="AH1228" s="14"/>
      <c r="AI1228" s="14"/>
      <c r="AJ1228" s="14"/>
      <c r="AK1228" s="14"/>
      <c r="AL1228" s="14"/>
      <c r="AM1228" s="14"/>
      <c r="AN1228" s="14"/>
      <c r="AO1228" s="14"/>
      <c r="AP1228" s="14"/>
      <c r="AQ1228" s="14"/>
      <c r="AR1228" s="14"/>
      <c r="AS1228" s="14"/>
      <c r="AT1228" s="14"/>
      <c r="AU1228" s="14"/>
      <c r="AV1228" s="14"/>
      <c r="AW1228" s="14"/>
      <c r="AX1228" s="14"/>
      <c r="AY1228" s="14"/>
      <c r="AZ1228" s="14"/>
      <c r="BA1228" s="14"/>
      <c r="BB1228" s="14"/>
      <c r="BC1228" s="14"/>
    </row>
    <row r="1229" spans="2:55" x14ac:dyDescent="0.35">
      <c r="B1229" s="21" t="s">
        <v>384</v>
      </c>
      <c r="C1229" s="14"/>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c r="AC1229" s="14"/>
      <c r="AD1229" s="14"/>
      <c r="AE1229" s="14"/>
      <c r="AF1229" s="14"/>
      <c r="AG1229" s="14"/>
      <c r="AH1229" s="14"/>
      <c r="AI1229" s="14"/>
      <c r="AJ1229" s="14"/>
      <c r="AK1229" s="14"/>
      <c r="AL1229" s="14"/>
      <c r="AM1229" s="14"/>
      <c r="AN1229" s="14"/>
      <c r="AO1229" s="14"/>
      <c r="AP1229" s="14"/>
      <c r="AQ1229" s="14"/>
      <c r="AR1229" s="14"/>
      <c r="AS1229" s="14"/>
      <c r="AT1229" s="14"/>
      <c r="AU1229" s="14"/>
      <c r="AV1229" s="14"/>
      <c r="AW1229" s="14"/>
      <c r="AX1229" s="14"/>
      <c r="AY1229" s="14"/>
      <c r="AZ1229" s="14"/>
      <c r="BA1229" s="14"/>
      <c r="BB1229" s="14"/>
      <c r="BC1229" s="14"/>
    </row>
    <row r="1230" spans="2:55" x14ac:dyDescent="0.35">
      <c r="B1230" t="s">
        <v>465</v>
      </c>
      <c r="C1230" s="14">
        <v>0.233900632833171</v>
      </c>
      <c r="D1230" s="14">
        <v>0.20823342453551799</v>
      </c>
      <c r="E1230" s="14">
        <v>0.26476447653737201</v>
      </c>
      <c r="F1230" s="14"/>
      <c r="G1230" s="14">
        <v>0.37333569525633897</v>
      </c>
      <c r="H1230" s="14">
        <v>0.45793309435763302</v>
      </c>
      <c r="I1230" s="14">
        <v>0.25335987496093798</v>
      </c>
      <c r="J1230" s="14">
        <v>0.18896092827681499</v>
      </c>
      <c r="K1230" s="14">
        <v>5.8654995665490102E-2</v>
      </c>
      <c r="L1230" s="14">
        <v>3.09406141327387E-2</v>
      </c>
      <c r="M1230" s="14"/>
      <c r="N1230" s="14">
        <v>0.25155789518021299</v>
      </c>
      <c r="O1230" s="14">
        <v>0.23761418333672499</v>
      </c>
      <c r="P1230" s="14">
        <v>0.23890883191409101</v>
      </c>
      <c r="Q1230" s="14">
        <v>0.19762115381252501</v>
      </c>
      <c r="R1230" s="14"/>
      <c r="S1230" s="14">
        <v>0.39309171819490102</v>
      </c>
      <c r="T1230" s="14">
        <v>0.196236880617703</v>
      </c>
      <c r="U1230" s="14">
        <v>0.165077418784212</v>
      </c>
      <c r="V1230" s="14">
        <v>0.222223425795848</v>
      </c>
      <c r="W1230" s="14">
        <v>0.40416128537725898</v>
      </c>
      <c r="X1230" s="14">
        <v>0.24395651818483399</v>
      </c>
      <c r="Y1230" s="14">
        <v>0.14421732380945801</v>
      </c>
      <c r="Z1230" s="14">
        <v>0.172739885113569</v>
      </c>
      <c r="AA1230" s="14">
        <v>0.172769494453301</v>
      </c>
      <c r="AB1230" s="14">
        <v>0.13003952266246099</v>
      </c>
      <c r="AC1230" s="14">
        <v>0.12954085822429501</v>
      </c>
      <c r="AD1230" s="14">
        <v>0.109646174839221</v>
      </c>
      <c r="AE1230" s="14"/>
      <c r="AF1230" s="14">
        <v>0.22585397370879401</v>
      </c>
      <c r="AG1230" s="14">
        <v>0.30498049780366598</v>
      </c>
      <c r="AH1230" s="14">
        <v>0.17726941657287101</v>
      </c>
      <c r="AI1230" s="14">
        <v>0.23526328778661701</v>
      </c>
      <c r="AJ1230" s="14">
        <v>0.35378841297860603</v>
      </c>
      <c r="AK1230" s="14"/>
      <c r="AL1230" s="14">
        <v>0.23081801352779099</v>
      </c>
      <c r="AM1230" s="14">
        <v>0.32593972776833902</v>
      </c>
      <c r="AN1230" s="14">
        <v>0.109295318337975</v>
      </c>
      <c r="AO1230" s="14"/>
      <c r="AP1230" s="14">
        <v>0.23559173949217899</v>
      </c>
      <c r="AQ1230" s="14">
        <v>0.22613909588814701</v>
      </c>
      <c r="AR1230" s="14"/>
      <c r="AS1230" s="14">
        <v>0.26214348151679501</v>
      </c>
      <c r="AT1230" s="14">
        <v>0.17620364758152501</v>
      </c>
      <c r="AU1230" s="14"/>
      <c r="AV1230" s="14">
        <v>0.36347112879889698</v>
      </c>
      <c r="AW1230" s="14">
        <v>0.18063357769233099</v>
      </c>
      <c r="AX1230" s="14"/>
      <c r="AY1230" s="14">
        <v>0.267195788305439</v>
      </c>
      <c r="AZ1230" s="14">
        <v>0.149680679557122</v>
      </c>
      <c r="BA1230" s="14"/>
      <c r="BB1230" s="14">
        <v>0.254516681596615</v>
      </c>
      <c r="BC1230" s="14">
        <v>0.25500444217504498</v>
      </c>
    </row>
    <row r="1231" spans="2:55" x14ac:dyDescent="0.35">
      <c r="B1231" t="s">
        <v>466</v>
      </c>
      <c r="C1231" s="14">
        <v>0.65928874274179705</v>
      </c>
      <c r="D1231" s="14">
        <v>0.69054672608318202</v>
      </c>
      <c r="E1231" s="14">
        <v>0.621702204261675</v>
      </c>
      <c r="F1231" s="14"/>
      <c r="G1231" s="14">
        <v>0.52381053305775804</v>
      </c>
      <c r="H1231" s="14">
        <v>0.473812630160796</v>
      </c>
      <c r="I1231" s="14">
        <v>0.64331009282469398</v>
      </c>
      <c r="J1231" s="14">
        <v>0.66463326156838998</v>
      </c>
      <c r="K1231" s="14">
        <v>0.75570416365346804</v>
      </c>
      <c r="L1231" s="14">
        <v>0.89706674797323904</v>
      </c>
      <c r="M1231" s="14"/>
      <c r="N1231" s="14">
        <v>0.69656369672779805</v>
      </c>
      <c r="O1231" s="14">
        <v>0.62226779595726001</v>
      </c>
      <c r="P1231" s="14">
        <v>0.60536873645115596</v>
      </c>
      <c r="Q1231" s="14">
        <v>0.71090156921168701</v>
      </c>
      <c r="R1231" s="14"/>
      <c r="S1231" s="14">
        <v>0.52620453730166294</v>
      </c>
      <c r="T1231" s="14">
        <v>0.73039878396892699</v>
      </c>
      <c r="U1231" s="14">
        <v>0.75504573951639298</v>
      </c>
      <c r="V1231" s="14">
        <v>0.67089055537101105</v>
      </c>
      <c r="W1231" s="14">
        <v>0.52999707905265403</v>
      </c>
      <c r="X1231" s="14">
        <v>0.65761928670708703</v>
      </c>
      <c r="Y1231" s="14">
        <v>0.64647041368162605</v>
      </c>
      <c r="Z1231" s="14">
        <v>0.56903838684672303</v>
      </c>
      <c r="AA1231" s="14">
        <v>0.66463099706108797</v>
      </c>
      <c r="AB1231" s="14">
        <v>0.81221657784052304</v>
      </c>
      <c r="AC1231" s="14">
        <v>0.80593194210338903</v>
      </c>
      <c r="AD1231" s="14">
        <v>0.65142882827822302</v>
      </c>
      <c r="AE1231" s="14"/>
      <c r="AF1231" s="14">
        <v>0.70361524581102497</v>
      </c>
      <c r="AG1231" s="14">
        <v>0.57005599600066903</v>
      </c>
      <c r="AH1231" s="14">
        <v>0.75854131174281403</v>
      </c>
      <c r="AI1231" s="14">
        <v>0.68601845679314399</v>
      </c>
      <c r="AJ1231" s="14">
        <v>0.49099501681630098</v>
      </c>
      <c r="AK1231" s="14"/>
      <c r="AL1231" s="14">
        <v>0.65620313057326196</v>
      </c>
      <c r="AM1231" s="14">
        <v>0.58093880524442998</v>
      </c>
      <c r="AN1231" s="14">
        <v>0.83194094086312698</v>
      </c>
      <c r="AO1231" s="14"/>
      <c r="AP1231" s="14">
        <v>0.63734837362507402</v>
      </c>
      <c r="AQ1231" s="14">
        <v>0.68789026646589202</v>
      </c>
      <c r="AR1231" s="14"/>
      <c r="AS1231" s="14">
        <v>0.62160975709245103</v>
      </c>
      <c r="AT1231" s="14">
        <v>0.72943749419952197</v>
      </c>
      <c r="AU1231" s="14"/>
      <c r="AV1231" s="14">
        <v>0.52607741509607397</v>
      </c>
      <c r="AW1231" s="14">
        <v>0.72418809055754796</v>
      </c>
      <c r="AX1231" s="14"/>
      <c r="AY1231" s="14">
        <v>0.62666049839598403</v>
      </c>
      <c r="AZ1231" s="14">
        <v>0.78650145592910303</v>
      </c>
      <c r="BA1231" s="14"/>
      <c r="BB1231" s="14">
        <v>0.64571689150133704</v>
      </c>
      <c r="BC1231" s="14">
        <v>0.65935285900894502</v>
      </c>
    </row>
    <row r="1232" spans="2:55" x14ac:dyDescent="0.35">
      <c r="B1232" t="s">
        <v>205</v>
      </c>
      <c r="C1232" s="14">
        <v>0.106810624425032</v>
      </c>
      <c r="D1232" s="14">
        <v>0.10121984938130001</v>
      </c>
      <c r="E1232" s="14">
        <v>0.113533319200953</v>
      </c>
      <c r="F1232" s="14"/>
      <c r="G1232" s="14">
        <v>0.102853771685903</v>
      </c>
      <c r="H1232" s="14">
        <v>6.8254275481571203E-2</v>
      </c>
      <c r="I1232" s="14">
        <v>0.103330032214368</v>
      </c>
      <c r="J1232" s="14">
        <v>0.14640581015479501</v>
      </c>
      <c r="K1232" s="14">
        <v>0.185640840681042</v>
      </c>
      <c r="L1232" s="14">
        <v>7.1992637894022604E-2</v>
      </c>
      <c r="M1232" s="14"/>
      <c r="N1232" s="14">
        <v>5.1878408091989202E-2</v>
      </c>
      <c r="O1232" s="14">
        <v>0.14011802070601501</v>
      </c>
      <c r="P1232" s="14">
        <v>0.15572243163475299</v>
      </c>
      <c r="Q1232" s="14">
        <v>9.1477276975787197E-2</v>
      </c>
      <c r="R1232" s="14"/>
      <c r="S1232" s="14">
        <v>8.0703744503435898E-2</v>
      </c>
      <c r="T1232" s="14">
        <v>7.3364335413370202E-2</v>
      </c>
      <c r="U1232" s="14">
        <v>7.9876841699394505E-2</v>
      </c>
      <c r="V1232" s="14">
        <v>0.106886018833141</v>
      </c>
      <c r="W1232" s="14">
        <v>6.5841635570087195E-2</v>
      </c>
      <c r="X1232" s="14">
        <v>9.8424195108078996E-2</v>
      </c>
      <c r="Y1232" s="14">
        <v>0.20931226250891499</v>
      </c>
      <c r="Z1232" s="14">
        <v>0.258221728039708</v>
      </c>
      <c r="AA1232" s="14">
        <v>0.162599508485612</v>
      </c>
      <c r="AB1232" s="14">
        <v>5.7743899497016297E-2</v>
      </c>
      <c r="AC1232" s="14">
        <v>6.4527199672316404E-2</v>
      </c>
      <c r="AD1232" s="14">
        <v>0.238924996882556</v>
      </c>
      <c r="AE1232" s="14"/>
      <c r="AF1232" s="14">
        <v>7.0530780480181396E-2</v>
      </c>
      <c r="AG1232" s="14">
        <v>0.124963506195666</v>
      </c>
      <c r="AH1232" s="14">
        <v>6.4189271684315E-2</v>
      </c>
      <c r="AI1232" s="14">
        <v>7.8718255420239705E-2</v>
      </c>
      <c r="AJ1232" s="14">
        <v>0.155216570205092</v>
      </c>
      <c r="AK1232" s="14"/>
      <c r="AL1232" s="14">
        <v>0.112978855898947</v>
      </c>
      <c r="AM1232" s="14">
        <v>9.3121466987231102E-2</v>
      </c>
      <c r="AN1232" s="14">
        <v>5.8763740798897499E-2</v>
      </c>
      <c r="AO1232" s="14"/>
      <c r="AP1232" s="14">
        <v>0.127059886882747</v>
      </c>
      <c r="AQ1232" s="14">
        <v>8.5970637645960996E-2</v>
      </c>
      <c r="AR1232" s="14"/>
      <c r="AS1232" s="14">
        <v>0.116246761390753</v>
      </c>
      <c r="AT1232" s="14">
        <v>9.4358858218952998E-2</v>
      </c>
      <c r="AU1232" s="14"/>
      <c r="AV1232" s="14">
        <v>0.11045145610503</v>
      </c>
      <c r="AW1232" s="14">
        <v>9.5178331750121595E-2</v>
      </c>
      <c r="AX1232" s="14"/>
      <c r="AY1232" s="14">
        <v>0.106143713298577</v>
      </c>
      <c r="AZ1232" s="14">
        <v>6.3817864513775205E-2</v>
      </c>
      <c r="BA1232" s="14"/>
      <c r="BB1232" s="14">
        <v>9.97664269020484E-2</v>
      </c>
      <c r="BC1232" s="14">
        <v>8.5642698816009694E-2</v>
      </c>
    </row>
    <row r="1233" spans="2:55" x14ac:dyDescent="0.35">
      <c r="C1233" s="14"/>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c r="AC1233" s="14"/>
      <c r="AD1233" s="14"/>
      <c r="AE1233" s="14"/>
      <c r="AF1233" s="14"/>
      <c r="AG1233" s="14"/>
      <c r="AH1233" s="14"/>
      <c r="AI1233" s="14"/>
      <c r="AJ1233" s="14"/>
      <c r="AK1233" s="14"/>
      <c r="AL1233" s="14"/>
      <c r="AM1233" s="14"/>
      <c r="AN1233" s="14"/>
      <c r="AO1233" s="14"/>
      <c r="AP1233" s="14"/>
      <c r="AQ1233" s="14"/>
      <c r="AR1233" s="14"/>
      <c r="AS1233" s="14"/>
      <c r="AT1233" s="14"/>
      <c r="AU1233" s="14"/>
      <c r="AV1233" s="14"/>
      <c r="AW1233" s="14"/>
      <c r="AX1233" s="14"/>
      <c r="AY1233" s="14"/>
      <c r="AZ1233" s="14"/>
      <c r="BA1233" s="14"/>
      <c r="BB1233" s="14"/>
      <c r="BC1233" s="14"/>
    </row>
    <row r="1234" spans="2:55" x14ac:dyDescent="0.35">
      <c r="B1234" s="6" t="s">
        <v>473</v>
      </c>
      <c r="C1234" s="14"/>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c r="AC1234" s="14"/>
      <c r="AD1234" s="14"/>
      <c r="AE1234" s="14"/>
      <c r="AF1234" s="14"/>
      <c r="AG1234" s="14"/>
      <c r="AH1234" s="14"/>
      <c r="AI1234" s="14"/>
      <c r="AJ1234" s="14"/>
      <c r="AK1234" s="14"/>
      <c r="AL1234" s="14"/>
      <c r="AM1234" s="14"/>
      <c r="AN1234" s="14"/>
      <c r="AO1234" s="14"/>
      <c r="AP1234" s="14"/>
      <c r="AQ1234" s="14"/>
      <c r="AR1234" s="14"/>
      <c r="AS1234" s="14"/>
      <c r="AT1234" s="14"/>
      <c r="AU1234" s="14"/>
      <c r="AV1234" s="14"/>
      <c r="AW1234" s="14"/>
      <c r="AX1234" s="14"/>
      <c r="AY1234" s="14"/>
      <c r="AZ1234" s="14"/>
      <c r="BA1234" s="14"/>
      <c r="BB1234" s="14"/>
      <c r="BC1234" s="14"/>
    </row>
    <row r="1235" spans="2:55" x14ac:dyDescent="0.35">
      <c r="B1235" s="21" t="s">
        <v>384</v>
      </c>
      <c r="C1235" s="14"/>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c r="AC1235" s="14"/>
      <c r="AD1235" s="14"/>
      <c r="AE1235" s="14"/>
      <c r="AF1235" s="14"/>
      <c r="AG1235" s="14"/>
      <c r="AH1235" s="14"/>
      <c r="AI1235" s="14"/>
      <c r="AJ1235" s="14"/>
      <c r="AK1235" s="14"/>
      <c r="AL1235" s="14"/>
      <c r="AM1235" s="14"/>
      <c r="AN1235" s="14"/>
      <c r="AO1235" s="14"/>
      <c r="AP1235" s="14"/>
      <c r="AQ1235" s="14"/>
      <c r="AR1235" s="14"/>
      <c r="AS1235" s="14"/>
      <c r="AT1235" s="14"/>
      <c r="AU1235" s="14"/>
      <c r="AV1235" s="14"/>
      <c r="AW1235" s="14"/>
      <c r="AX1235" s="14"/>
      <c r="AY1235" s="14"/>
      <c r="AZ1235" s="14"/>
      <c r="BA1235" s="14"/>
      <c r="BB1235" s="14"/>
      <c r="BC1235" s="14"/>
    </row>
    <row r="1236" spans="2:55" x14ac:dyDescent="0.35">
      <c r="B1236" t="s">
        <v>465</v>
      </c>
      <c r="C1236" s="14">
        <v>0.40536655684619999</v>
      </c>
      <c r="D1236" s="14">
        <v>0.38200881734026698</v>
      </c>
      <c r="E1236" s="14">
        <v>0.42870522533938898</v>
      </c>
      <c r="F1236" s="14"/>
      <c r="G1236" s="14">
        <v>0.58299313556433596</v>
      </c>
      <c r="H1236" s="14">
        <v>0.534647685210204</v>
      </c>
      <c r="I1236" s="14">
        <v>0.44373195865349702</v>
      </c>
      <c r="J1236" s="14">
        <v>0.39882999204682001</v>
      </c>
      <c r="K1236" s="14">
        <v>0.39721587006578202</v>
      </c>
      <c r="L1236" s="14">
        <v>0.18793354721302599</v>
      </c>
      <c r="M1236" s="14"/>
      <c r="N1236" s="14">
        <v>0.40045793551870901</v>
      </c>
      <c r="O1236" s="14">
        <v>0.37155086463741099</v>
      </c>
      <c r="P1236" s="14">
        <v>0.39081212855640901</v>
      </c>
      <c r="Q1236" s="14">
        <v>0.46020564214125997</v>
      </c>
      <c r="R1236" s="14"/>
      <c r="S1236" s="14">
        <v>0.49852226582743903</v>
      </c>
      <c r="T1236" s="14">
        <v>0.308855469904812</v>
      </c>
      <c r="U1236" s="14">
        <v>0.27051426277138602</v>
      </c>
      <c r="V1236" s="14">
        <v>0.464209795998547</v>
      </c>
      <c r="W1236" s="14">
        <v>0.53795578529535104</v>
      </c>
      <c r="X1236" s="14">
        <v>0.53846411115377601</v>
      </c>
      <c r="Y1236" s="14">
        <v>0.38930714121932403</v>
      </c>
      <c r="Z1236" s="14">
        <v>0.27793611057670298</v>
      </c>
      <c r="AA1236" s="14">
        <v>0.36237485035477102</v>
      </c>
      <c r="AB1236" s="14">
        <v>0.32261660617089499</v>
      </c>
      <c r="AC1236" s="14">
        <v>0.45459954035859301</v>
      </c>
      <c r="AD1236" s="14">
        <v>0.28827761431756499</v>
      </c>
      <c r="AE1236" s="14"/>
      <c r="AF1236" s="14">
        <v>0.306812972777527</v>
      </c>
      <c r="AG1236" s="14">
        <v>0.48991624022147801</v>
      </c>
      <c r="AH1236" s="14">
        <v>0.350452983465604</v>
      </c>
      <c r="AI1236" s="14">
        <v>0.48189240669037597</v>
      </c>
      <c r="AJ1236" s="14">
        <v>0.41624983003144</v>
      </c>
      <c r="AK1236" s="14"/>
      <c r="AL1236" s="14">
        <v>0.37905502363573301</v>
      </c>
      <c r="AM1236" s="14">
        <v>0.62511660193250396</v>
      </c>
      <c r="AN1236" s="14">
        <v>0.39084385287807499</v>
      </c>
      <c r="AO1236" s="14"/>
      <c r="AP1236" s="14">
        <v>0.359338999723611</v>
      </c>
      <c r="AQ1236" s="14">
        <v>0.43791425025368103</v>
      </c>
      <c r="AR1236" s="14"/>
      <c r="AS1236" s="14">
        <v>0.394709024019822</v>
      </c>
      <c r="AT1236" s="14">
        <v>0.42897711823300799</v>
      </c>
      <c r="AU1236" s="14"/>
      <c r="AV1236" s="14">
        <v>0.48770203694361097</v>
      </c>
      <c r="AW1236" s="14">
        <v>0.37992519240865502</v>
      </c>
      <c r="AX1236" s="14"/>
      <c r="AY1236" s="14">
        <v>0.38823930624769898</v>
      </c>
      <c r="AZ1236" s="14">
        <v>0.44927681599493102</v>
      </c>
      <c r="BA1236" s="14"/>
      <c r="BB1236" s="14">
        <v>0.33040012335275198</v>
      </c>
      <c r="BC1236" s="14">
        <v>0.71276273726378903</v>
      </c>
    </row>
    <row r="1237" spans="2:55" x14ac:dyDescent="0.35">
      <c r="B1237" t="s">
        <v>466</v>
      </c>
      <c r="C1237" s="14">
        <v>0.45011727168197802</v>
      </c>
      <c r="D1237" s="14">
        <v>0.50774895791042096</v>
      </c>
      <c r="E1237" s="14">
        <v>0.39253264029042101</v>
      </c>
      <c r="F1237" s="14"/>
      <c r="G1237" s="14">
        <v>0.35871641930411602</v>
      </c>
      <c r="H1237" s="14">
        <v>0.35462277061011599</v>
      </c>
      <c r="I1237" s="14">
        <v>0.42489251071274198</v>
      </c>
      <c r="J1237" s="14">
        <v>0.422990326737544</v>
      </c>
      <c r="K1237" s="14">
        <v>0.421794649635508</v>
      </c>
      <c r="L1237" s="14">
        <v>0.63849154791898499</v>
      </c>
      <c r="M1237" s="14"/>
      <c r="N1237" s="14">
        <v>0.47448718338309398</v>
      </c>
      <c r="O1237" s="14">
        <v>0.54560278508013105</v>
      </c>
      <c r="P1237" s="14">
        <v>0.38038364572308297</v>
      </c>
      <c r="Q1237" s="14">
        <v>0.379563416390925</v>
      </c>
      <c r="R1237" s="14"/>
      <c r="S1237" s="14">
        <v>0.38218571839451698</v>
      </c>
      <c r="T1237" s="14">
        <v>0.52686941113324803</v>
      </c>
      <c r="U1237" s="14">
        <v>0.56320172628822696</v>
      </c>
      <c r="V1237" s="14">
        <v>0.46913175927740902</v>
      </c>
      <c r="W1237" s="14">
        <v>0.31867924647565299</v>
      </c>
      <c r="X1237" s="14">
        <v>0.40143916140928398</v>
      </c>
      <c r="Y1237" s="14">
        <v>0.45012776775753</v>
      </c>
      <c r="Z1237" s="14">
        <v>0.62930539739617597</v>
      </c>
      <c r="AA1237" s="14">
        <v>0.42781712202951</v>
      </c>
      <c r="AB1237" s="14">
        <v>0.41180351928075698</v>
      </c>
      <c r="AC1237" s="14">
        <v>0.47922572633788002</v>
      </c>
      <c r="AD1237" s="14">
        <v>0.51211530944702599</v>
      </c>
      <c r="AE1237" s="14"/>
      <c r="AF1237" s="14">
        <v>0.55325497595884399</v>
      </c>
      <c r="AG1237" s="14">
        <v>0.399945911003251</v>
      </c>
      <c r="AH1237" s="14">
        <v>0.49257721294835299</v>
      </c>
      <c r="AI1237" s="14">
        <v>0.35543458006367701</v>
      </c>
      <c r="AJ1237" s="14">
        <v>0.39445012490692399</v>
      </c>
      <c r="AK1237" s="14"/>
      <c r="AL1237" s="14">
        <v>0.46601422697818001</v>
      </c>
      <c r="AM1237" s="14">
        <v>0.29305336240187901</v>
      </c>
      <c r="AN1237" s="14">
        <v>0.50189697552928503</v>
      </c>
      <c r="AO1237" s="14"/>
      <c r="AP1237" s="14">
        <v>0.52681464377473197</v>
      </c>
      <c r="AQ1237" s="14">
        <v>0.39646454767552802</v>
      </c>
      <c r="AR1237" s="14"/>
      <c r="AS1237" s="14">
        <v>0.48092806711178399</v>
      </c>
      <c r="AT1237" s="14">
        <v>0.40593512177917901</v>
      </c>
      <c r="AU1237" s="14"/>
      <c r="AV1237" s="14">
        <v>0.438698386748261</v>
      </c>
      <c r="AW1237" s="14">
        <v>0.458936060413493</v>
      </c>
      <c r="AX1237" s="14"/>
      <c r="AY1237" s="14">
        <v>0.46921670224420697</v>
      </c>
      <c r="AZ1237" s="14">
        <v>0.38531181608626203</v>
      </c>
      <c r="BA1237" s="14"/>
      <c r="BB1237" s="14">
        <v>0.52276661909496402</v>
      </c>
      <c r="BC1237" s="14">
        <v>0.18054411888019301</v>
      </c>
    </row>
    <row r="1238" spans="2:55" x14ac:dyDescent="0.35">
      <c r="B1238" t="s">
        <v>205</v>
      </c>
      <c r="C1238" s="14">
        <v>0.144516171471822</v>
      </c>
      <c r="D1238" s="14">
        <v>0.110242224749312</v>
      </c>
      <c r="E1238" s="14">
        <v>0.17876213437019001</v>
      </c>
      <c r="F1238" s="14"/>
      <c r="G1238" s="14">
        <v>5.8290445131548199E-2</v>
      </c>
      <c r="H1238" s="14">
        <v>0.11072954417968001</v>
      </c>
      <c r="I1238" s="14">
        <v>0.13137553063376101</v>
      </c>
      <c r="J1238" s="14">
        <v>0.17817968121563599</v>
      </c>
      <c r="K1238" s="14">
        <v>0.18098948029871101</v>
      </c>
      <c r="L1238" s="14">
        <v>0.17357490486798899</v>
      </c>
      <c r="M1238" s="14"/>
      <c r="N1238" s="14">
        <v>0.12505488109819801</v>
      </c>
      <c r="O1238" s="14">
        <v>8.2846350282457598E-2</v>
      </c>
      <c r="P1238" s="14">
        <v>0.22880422572050799</v>
      </c>
      <c r="Q1238" s="14">
        <v>0.160230941467815</v>
      </c>
      <c r="R1238" s="14"/>
      <c r="S1238" s="14">
        <v>0.11929201577804401</v>
      </c>
      <c r="T1238" s="14">
        <v>0.16427511896194</v>
      </c>
      <c r="U1238" s="14">
        <v>0.166284010940387</v>
      </c>
      <c r="V1238" s="14">
        <v>6.6658444724044003E-2</v>
      </c>
      <c r="W1238" s="14">
        <v>0.143364968228996</v>
      </c>
      <c r="X1238" s="14">
        <v>6.0096727436940098E-2</v>
      </c>
      <c r="Y1238" s="14">
        <v>0.16056509102314601</v>
      </c>
      <c r="Z1238" s="14">
        <v>9.2758492027121303E-2</v>
      </c>
      <c r="AA1238" s="14">
        <v>0.20980802761571801</v>
      </c>
      <c r="AB1238" s="14">
        <v>0.26557987454834803</v>
      </c>
      <c r="AC1238" s="14">
        <v>6.6174733303527203E-2</v>
      </c>
      <c r="AD1238" s="14">
        <v>0.19960707623540999</v>
      </c>
      <c r="AE1238" s="14"/>
      <c r="AF1238" s="14">
        <v>0.13993205126362901</v>
      </c>
      <c r="AG1238" s="14">
        <v>0.110137848775271</v>
      </c>
      <c r="AH1238" s="14">
        <v>0.15696980358604301</v>
      </c>
      <c r="AI1238" s="14">
        <v>0.16267301324594699</v>
      </c>
      <c r="AJ1238" s="14">
        <v>0.189300045061636</v>
      </c>
      <c r="AK1238" s="14"/>
      <c r="AL1238" s="14">
        <v>0.154930749386087</v>
      </c>
      <c r="AM1238" s="14">
        <v>8.1830035665617501E-2</v>
      </c>
      <c r="AN1238" s="14">
        <v>0.10725917159264001</v>
      </c>
      <c r="AO1238" s="14"/>
      <c r="AP1238" s="14">
        <v>0.113846356501658</v>
      </c>
      <c r="AQ1238" s="14">
        <v>0.16562120207079101</v>
      </c>
      <c r="AR1238" s="14"/>
      <c r="AS1238" s="14">
        <v>0.124362908868394</v>
      </c>
      <c r="AT1238" s="14">
        <v>0.165087759987812</v>
      </c>
      <c r="AU1238" s="14"/>
      <c r="AV1238" s="14">
        <v>7.3599576308128203E-2</v>
      </c>
      <c r="AW1238" s="14">
        <v>0.16113874717785201</v>
      </c>
      <c r="AX1238" s="14"/>
      <c r="AY1238" s="14">
        <v>0.14254399150809399</v>
      </c>
      <c r="AZ1238" s="14">
        <v>0.16541136791880701</v>
      </c>
      <c r="BA1238" s="14"/>
      <c r="BB1238" s="14">
        <v>0.14683325755228399</v>
      </c>
      <c r="BC1238" s="14">
        <v>0.106693143856018</v>
      </c>
    </row>
    <row r="1239" spans="2:55" x14ac:dyDescent="0.35">
      <c r="C1239" s="14"/>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c r="AC1239" s="14"/>
      <c r="AD1239" s="14"/>
      <c r="AE1239" s="14"/>
      <c r="AF1239" s="14"/>
      <c r="AG1239" s="14"/>
      <c r="AH1239" s="14"/>
      <c r="AI1239" s="14"/>
      <c r="AJ1239" s="14"/>
      <c r="AK1239" s="14"/>
      <c r="AL1239" s="14"/>
      <c r="AM1239" s="14"/>
      <c r="AN1239" s="14"/>
      <c r="AO1239" s="14"/>
      <c r="AP1239" s="14"/>
      <c r="AQ1239" s="14"/>
      <c r="AR1239" s="14"/>
      <c r="AS1239" s="14"/>
      <c r="AT1239" s="14"/>
      <c r="AU1239" s="14"/>
      <c r="AV1239" s="14"/>
      <c r="AW1239" s="14"/>
      <c r="AX1239" s="14"/>
      <c r="AY1239" s="14"/>
      <c r="AZ1239" s="14"/>
      <c r="BA1239" s="14"/>
      <c r="BB1239" s="14"/>
      <c r="BC1239" s="14"/>
    </row>
    <row r="1240" spans="2:55" x14ac:dyDescent="0.35">
      <c r="B1240" s="6" t="s">
        <v>474</v>
      </c>
      <c r="C1240" s="14"/>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c r="AC1240" s="14"/>
      <c r="AD1240" s="14"/>
      <c r="AE1240" s="14"/>
      <c r="AF1240" s="14"/>
      <c r="AG1240" s="14"/>
      <c r="AH1240" s="14"/>
      <c r="AI1240" s="14"/>
      <c r="AJ1240" s="14"/>
      <c r="AK1240" s="14"/>
      <c r="AL1240" s="14"/>
      <c r="AM1240" s="14"/>
      <c r="AN1240" s="14"/>
      <c r="AO1240" s="14"/>
      <c r="AP1240" s="14"/>
      <c r="AQ1240" s="14"/>
      <c r="AR1240" s="14"/>
      <c r="AS1240" s="14"/>
      <c r="AT1240" s="14"/>
      <c r="AU1240" s="14"/>
      <c r="AV1240" s="14"/>
      <c r="AW1240" s="14"/>
      <c r="AX1240" s="14"/>
      <c r="AY1240" s="14"/>
      <c r="AZ1240" s="14"/>
      <c r="BA1240" s="14"/>
      <c r="BB1240" s="14"/>
      <c r="BC1240" s="14"/>
    </row>
    <row r="1241" spans="2:55" x14ac:dyDescent="0.35">
      <c r="B1241" s="21" t="s">
        <v>384</v>
      </c>
      <c r="C1241" s="14"/>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c r="AC1241" s="14"/>
      <c r="AD1241" s="14"/>
      <c r="AE1241" s="14"/>
      <c r="AF1241" s="14"/>
      <c r="AG1241" s="14"/>
      <c r="AH1241" s="14"/>
      <c r="AI1241" s="14"/>
      <c r="AJ1241" s="14"/>
      <c r="AK1241" s="14"/>
      <c r="AL1241" s="14"/>
      <c r="AM1241" s="14"/>
      <c r="AN1241" s="14"/>
      <c r="AO1241" s="14"/>
      <c r="AP1241" s="14"/>
      <c r="AQ1241" s="14"/>
      <c r="AR1241" s="14"/>
      <c r="AS1241" s="14"/>
      <c r="AT1241" s="14"/>
      <c r="AU1241" s="14"/>
      <c r="AV1241" s="14"/>
      <c r="AW1241" s="14"/>
      <c r="AX1241" s="14"/>
      <c r="AY1241" s="14"/>
      <c r="AZ1241" s="14"/>
      <c r="BA1241" s="14"/>
      <c r="BB1241" s="14"/>
      <c r="BC1241" s="14"/>
    </row>
    <row r="1242" spans="2:55" x14ac:dyDescent="0.35">
      <c r="B1242" t="s">
        <v>465</v>
      </c>
      <c r="C1242" s="14">
        <v>0.39133704327774499</v>
      </c>
      <c r="D1242" s="14">
        <v>0.33941566535579298</v>
      </c>
      <c r="E1242" s="14">
        <v>0.44070647197916801</v>
      </c>
      <c r="F1242" s="14"/>
      <c r="G1242" s="14">
        <v>0.34629123254399102</v>
      </c>
      <c r="H1242" s="14">
        <v>0.40965804897546998</v>
      </c>
      <c r="I1242" s="14">
        <v>0.42379583615543098</v>
      </c>
      <c r="J1242" s="14">
        <v>0.35440226047519302</v>
      </c>
      <c r="K1242" s="14">
        <v>0.43457242271442897</v>
      </c>
      <c r="L1242" s="14">
        <v>0.38418789134584802</v>
      </c>
      <c r="M1242" s="14"/>
      <c r="N1242" s="14">
        <v>0.41886847139980099</v>
      </c>
      <c r="O1242" s="14">
        <v>0.34155799931827202</v>
      </c>
      <c r="P1242" s="14">
        <v>0.411209789750619</v>
      </c>
      <c r="Q1242" s="14">
        <v>0.39136152727691997</v>
      </c>
      <c r="R1242" s="14"/>
      <c r="S1242" s="14">
        <v>0.39385332381458599</v>
      </c>
      <c r="T1242" s="14">
        <v>0.40287092933762497</v>
      </c>
      <c r="U1242" s="14">
        <v>0.36686543419360601</v>
      </c>
      <c r="V1242" s="14">
        <v>0.330200096937798</v>
      </c>
      <c r="W1242" s="14">
        <v>0.38370553559498199</v>
      </c>
      <c r="X1242" s="14">
        <v>0.44371106639052899</v>
      </c>
      <c r="Y1242" s="14">
        <v>0.36048503393103198</v>
      </c>
      <c r="Z1242" s="14">
        <v>0.47520067479940498</v>
      </c>
      <c r="AA1242" s="14">
        <v>0.40776737418418102</v>
      </c>
      <c r="AB1242" s="14">
        <v>0.45586020887401701</v>
      </c>
      <c r="AC1242" s="14">
        <v>0.248585808426731</v>
      </c>
      <c r="AD1242" s="14">
        <v>0.427367979904275</v>
      </c>
      <c r="AE1242" s="14"/>
      <c r="AF1242" s="14">
        <v>0.38499960640543901</v>
      </c>
      <c r="AG1242" s="14">
        <v>0.39925417905606703</v>
      </c>
      <c r="AH1242" s="14">
        <v>0.48332309043106397</v>
      </c>
      <c r="AI1242" s="14">
        <v>0.46698311619650601</v>
      </c>
      <c r="AJ1242" s="14">
        <v>0.459660094363946</v>
      </c>
      <c r="AK1242" s="14"/>
      <c r="AL1242" s="14">
        <v>0.389706490802668</v>
      </c>
      <c r="AM1242" s="14">
        <v>0.41778944708196802</v>
      </c>
      <c r="AN1242" s="14">
        <v>0.37141655490422798</v>
      </c>
      <c r="AO1242" s="14"/>
      <c r="AP1242" s="14">
        <v>0.34284009262222898</v>
      </c>
      <c r="AQ1242" s="14">
        <v>0.43829265039193999</v>
      </c>
      <c r="AR1242" s="14"/>
      <c r="AS1242" s="14">
        <v>0.36214267934637001</v>
      </c>
      <c r="AT1242" s="14">
        <v>0.421969159309936</v>
      </c>
      <c r="AU1242" s="14"/>
      <c r="AV1242" s="14">
        <v>0.41508781822780899</v>
      </c>
      <c r="AW1242" s="14">
        <v>0.38174312040084601</v>
      </c>
      <c r="AX1242" s="14"/>
      <c r="AY1242" s="14">
        <v>0.38808795373610999</v>
      </c>
      <c r="AZ1242" s="14">
        <v>0.45905838267744098</v>
      </c>
      <c r="BA1242" s="14"/>
      <c r="BB1242" s="14">
        <v>0.40312889377060301</v>
      </c>
      <c r="BC1242" s="14">
        <v>0.39686582535864401</v>
      </c>
    </row>
    <row r="1243" spans="2:55" x14ac:dyDescent="0.35">
      <c r="B1243" t="s">
        <v>466</v>
      </c>
      <c r="C1243" s="14">
        <v>0.44117318099393998</v>
      </c>
      <c r="D1243" s="14">
        <v>0.51638647761366296</v>
      </c>
      <c r="E1243" s="14">
        <v>0.36965663745289501</v>
      </c>
      <c r="F1243" s="14"/>
      <c r="G1243" s="14">
        <v>0.49648885485788702</v>
      </c>
      <c r="H1243" s="14">
        <v>0.47822723625358998</v>
      </c>
      <c r="I1243" s="14">
        <v>0.38865206612206998</v>
      </c>
      <c r="J1243" s="14">
        <v>0.45943955062453801</v>
      </c>
      <c r="K1243" s="14">
        <v>0.36568764599346099</v>
      </c>
      <c r="L1243" s="14">
        <v>0.44743175401371199</v>
      </c>
      <c r="M1243" s="14"/>
      <c r="N1243" s="14">
        <v>0.46213778429150698</v>
      </c>
      <c r="O1243" s="14">
        <v>0.462861042113906</v>
      </c>
      <c r="P1243" s="14">
        <v>0.38464444896607403</v>
      </c>
      <c r="Q1243" s="14">
        <v>0.44446317889470399</v>
      </c>
      <c r="R1243" s="14"/>
      <c r="S1243" s="14">
        <v>0.38932961257703702</v>
      </c>
      <c r="T1243" s="14">
        <v>0.41642387851611301</v>
      </c>
      <c r="U1243" s="14">
        <v>0.44005944657145701</v>
      </c>
      <c r="V1243" s="14">
        <v>0.60696294030435205</v>
      </c>
      <c r="W1243" s="14">
        <v>0.44148719818840898</v>
      </c>
      <c r="X1243" s="14">
        <v>0.41903945223890499</v>
      </c>
      <c r="Y1243" s="14">
        <v>0.44457685212554798</v>
      </c>
      <c r="Z1243" s="14">
        <v>0.34709245117759902</v>
      </c>
      <c r="AA1243" s="14">
        <v>0.42113568175326399</v>
      </c>
      <c r="AB1243" s="14">
        <v>0.37008688324996802</v>
      </c>
      <c r="AC1243" s="14">
        <v>0.53804658562308005</v>
      </c>
      <c r="AD1243" s="14">
        <v>0.51225687891752203</v>
      </c>
      <c r="AE1243" s="14"/>
      <c r="AF1243" s="14">
        <v>0.44796804006728302</v>
      </c>
      <c r="AG1243" s="14">
        <v>0.42418578286835001</v>
      </c>
      <c r="AH1243" s="14">
        <v>0.36393130087858599</v>
      </c>
      <c r="AI1243" s="14">
        <v>0.39697299551179699</v>
      </c>
      <c r="AJ1243" s="14">
        <v>0.38506003573060399</v>
      </c>
      <c r="AK1243" s="14"/>
      <c r="AL1243" s="14">
        <v>0.43672891803139202</v>
      </c>
      <c r="AM1243" s="14">
        <v>0.42184614212328297</v>
      </c>
      <c r="AN1243" s="14">
        <v>0.55029771131053495</v>
      </c>
      <c r="AO1243" s="14"/>
      <c r="AP1243" s="14">
        <v>0.50381464021344702</v>
      </c>
      <c r="AQ1243" s="14">
        <v>0.39001250872556498</v>
      </c>
      <c r="AR1243" s="14"/>
      <c r="AS1243" s="14">
        <v>0.47934436558808202</v>
      </c>
      <c r="AT1243" s="14">
        <v>0.40123419278562</v>
      </c>
      <c r="AU1243" s="14"/>
      <c r="AV1243" s="14">
        <v>0.45113048898205299</v>
      </c>
      <c r="AW1243" s="14">
        <v>0.44742739118095098</v>
      </c>
      <c r="AX1243" s="14"/>
      <c r="AY1243" s="14">
        <v>0.45250226066973598</v>
      </c>
      <c r="AZ1243" s="14">
        <v>0.35237308931476002</v>
      </c>
      <c r="BA1243" s="14"/>
      <c r="BB1243" s="14">
        <v>0.43841998616032402</v>
      </c>
      <c r="BC1243" s="14">
        <v>0.375315488026643</v>
      </c>
    </row>
    <row r="1244" spans="2:55" x14ac:dyDescent="0.35">
      <c r="B1244" t="s">
        <v>205</v>
      </c>
      <c r="C1244" s="14">
        <v>0.167489775728315</v>
      </c>
      <c r="D1244" s="14">
        <v>0.144197857030545</v>
      </c>
      <c r="E1244" s="14">
        <v>0.18963689056793701</v>
      </c>
      <c r="F1244" s="14"/>
      <c r="G1244" s="14">
        <v>0.15721991259812201</v>
      </c>
      <c r="H1244" s="14">
        <v>0.11211471477094</v>
      </c>
      <c r="I1244" s="14">
        <v>0.18755209772249901</v>
      </c>
      <c r="J1244" s="14">
        <v>0.18615818890027</v>
      </c>
      <c r="K1244" s="14">
        <v>0.19973993129210901</v>
      </c>
      <c r="L1244" s="14">
        <v>0.16838035464044099</v>
      </c>
      <c r="M1244" s="14"/>
      <c r="N1244" s="14">
        <v>0.118993744308693</v>
      </c>
      <c r="O1244" s="14">
        <v>0.19558095856782201</v>
      </c>
      <c r="P1244" s="14">
        <v>0.204145761283307</v>
      </c>
      <c r="Q1244" s="14">
        <v>0.16417529382837601</v>
      </c>
      <c r="R1244" s="14"/>
      <c r="S1244" s="14">
        <v>0.21681706360837599</v>
      </c>
      <c r="T1244" s="14">
        <v>0.18070519214626199</v>
      </c>
      <c r="U1244" s="14">
        <v>0.193075119234937</v>
      </c>
      <c r="V1244" s="14">
        <v>6.2836962757849502E-2</v>
      </c>
      <c r="W1244" s="14">
        <v>0.174807266216609</v>
      </c>
      <c r="X1244" s="14">
        <v>0.137249481370566</v>
      </c>
      <c r="Y1244" s="14">
        <v>0.19493811394342</v>
      </c>
      <c r="Z1244" s="14">
        <v>0.17770687402299601</v>
      </c>
      <c r="AA1244" s="14">
        <v>0.17109694406255599</v>
      </c>
      <c r="AB1244" s="14">
        <v>0.17405290787601499</v>
      </c>
      <c r="AC1244" s="14">
        <v>0.213367605950188</v>
      </c>
      <c r="AD1244" s="14">
        <v>6.0375141178203001E-2</v>
      </c>
      <c r="AE1244" s="14"/>
      <c r="AF1244" s="14">
        <v>0.16703235352727799</v>
      </c>
      <c r="AG1244" s="14">
        <v>0.17656003807558401</v>
      </c>
      <c r="AH1244" s="14">
        <v>0.15274560869035</v>
      </c>
      <c r="AI1244" s="14">
        <v>0.136043888291698</v>
      </c>
      <c r="AJ1244" s="14">
        <v>0.15527986990545001</v>
      </c>
      <c r="AK1244" s="14"/>
      <c r="AL1244" s="14">
        <v>0.17356459116594</v>
      </c>
      <c r="AM1244" s="14">
        <v>0.160364410794748</v>
      </c>
      <c r="AN1244" s="14">
        <v>7.82857337852369E-2</v>
      </c>
      <c r="AO1244" s="14"/>
      <c r="AP1244" s="14">
        <v>0.15334526716432401</v>
      </c>
      <c r="AQ1244" s="14">
        <v>0.17169484088249401</v>
      </c>
      <c r="AR1244" s="14"/>
      <c r="AS1244" s="14">
        <v>0.158512955065547</v>
      </c>
      <c r="AT1244" s="14">
        <v>0.17679664790444399</v>
      </c>
      <c r="AU1244" s="14"/>
      <c r="AV1244" s="14">
        <v>0.13378169279013799</v>
      </c>
      <c r="AW1244" s="14">
        <v>0.170829488418203</v>
      </c>
      <c r="AX1244" s="14"/>
      <c r="AY1244" s="14">
        <v>0.159409785594154</v>
      </c>
      <c r="AZ1244" s="14">
        <v>0.188568528007799</v>
      </c>
      <c r="BA1244" s="14"/>
      <c r="BB1244" s="14">
        <v>0.158451120069074</v>
      </c>
      <c r="BC1244" s="14">
        <v>0.227818686614713</v>
      </c>
    </row>
    <row r="1245" spans="2:55" x14ac:dyDescent="0.35">
      <c r="C1245" s="14"/>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c r="AC1245" s="14"/>
      <c r="AD1245" s="14"/>
      <c r="AE1245" s="14"/>
      <c r="AF1245" s="14"/>
      <c r="AG1245" s="14"/>
      <c r="AH1245" s="14"/>
      <c r="AI1245" s="14"/>
      <c r="AJ1245" s="14"/>
      <c r="AK1245" s="14"/>
      <c r="AL1245" s="14"/>
      <c r="AM1245" s="14"/>
      <c r="AN1245" s="14"/>
      <c r="AO1245" s="14"/>
      <c r="AP1245" s="14"/>
      <c r="AQ1245" s="14"/>
      <c r="AR1245" s="14"/>
      <c r="AS1245" s="14"/>
      <c r="AT1245" s="14"/>
      <c r="AU1245" s="14"/>
      <c r="AV1245" s="14"/>
      <c r="AW1245" s="14"/>
      <c r="AX1245" s="14"/>
      <c r="AY1245" s="14"/>
      <c r="AZ1245" s="14"/>
      <c r="BA1245" s="14"/>
      <c r="BB1245" s="14"/>
      <c r="BC1245" s="14"/>
    </row>
    <row r="1246" spans="2:55" x14ac:dyDescent="0.35">
      <c r="B1246" s="6" t="s">
        <v>475</v>
      </c>
      <c r="C1246" s="14"/>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c r="AC1246" s="14"/>
      <c r="AD1246" s="14"/>
      <c r="AE1246" s="14"/>
      <c r="AF1246" s="14"/>
      <c r="AG1246" s="14"/>
      <c r="AH1246" s="14"/>
      <c r="AI1246" s="14"/>
      <c r="AJ1246" s="14"/>
      <c r="AK1246" s="14"/>
      <c r="AL1246" s="14"/>
      <c r="AM1246" s="14"/>
      <c r="AN1246" s="14"/>
      <c r="AO1246" s="14"/>
      <c r="AP1246" s="14"/>
      <c r="AQ1246" s="14"/>
      <c r="AR1246" s="14"/>
      <c r="AS1246" s="14"/>
      <c r="AT1246" s="14"/>
      <c r="AU1246" s="14"/>
      <c r="AV1246" s="14"/>
      <c r="AW1246" s="14"/>
      <c r="AX1246" s="14"/>
      <c r="AY1246" s="14"/>
      <c r="AZ1246" s="14"/>
      <c r="BA1246" s="14"/>
      <c r="BB1246" s="14"/>
      <c r="BC1246" s="14"/>
    </row>
    <row r="1247" spans="2:55" x14ac:dyDescent="0.35">
      <c r="B1247" s="21" t="s">
        <v>384</v>
      </c>
      <c r="C1247" s="14"/>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c r="AD1247" s="14"/>
      <c r="AE1247" s="14"/>
      <c r="AF1247" s="14"/>
      <c r="AG1247" s="14"/>
      <c r="AH1247" s="14"/>
      <c r="AI1247" s="14"/>
      <c r="AJ1247" s="14"/>
      <c r="AK1247" s="14"/>
      <c r="AL1247" s="14"/>
      <c r="AM1247" s="14"/>
      <c r="AN1247" s="14"/>
      <c r="AO1247" s="14"/>
      <c r="AP1247" s="14"/>
      <c r="AQ1247" s="14"/>
      <c r="AR1247" s="14"/>
      <c r="AS1247" s="14"/>
      <c r="AT1247" s="14"/>
      <c r="AU1247" s="14"/>
      <c r="AV1247" s="14"/>
      <c r="AW1247" s="14"/>
      <c r="AX1247" s="14"/>
      <c r="AY1247" s="14"/>
      <c r="AZ1247" s="14"/>
      <c r="BA1247" s="14"/>
      <c r="BB1247" s="14"/>
      <c r="BC1247" s="14"/>
    </row>
    <row r="1248" spans="2:55" x14ac:dyDescent="0.35">
      <c r="B1248" t="s">
        <v>465</v>
      </c>
      <c r="C1248" s="14">
        <v>0.37701238335642401</v>
      </c>
      <c r="D1248" s="14">
        <v>0.31796010621045201</v>
      </c>
      <c r="E1248" s="14">
        <v>0.44150479170937001</v>
      </c>
      <c r="F1248" s="14"/>
      <c r="G1248" s="14">
        <v>0.45165371341369398</v>
      </c>
      <c r="H1248" s="14">
        <v>0.43891248371788</v>
      </c>
      <c r="I1248" s="14">
        <v>0.46396716319696502</v>
      </c>
      <c r="J1248" s="14">
        <v>0.29810320156675801</v>
      </c>
      <c r="K1248" s="14">
        <v>0.33888814317797999</v>
      </c>
      <c r="L1248" s="14">
        <v>0.25655715584102301</v>
      </c>
      <c r="M1248" s="14"/>
      <c r="N1248" s="14">
        <v>0.43127009352712298</v>
      </c>
      <c r="O1248" s="14">
        <v>0.345385889748</v>
      </c>
      <c r="P1248" s="14">
        <v>0.35706810401502198</v>
      </c>
      <c r="Q1248" s="14">
        <v>0.36356338626561602</v>
      </c>
      <c r="R1248" s="14"/>
      <c r="S1248" s="14">
        <v>0.45097682405065898</v>
      </c>
      <c r="T1248" s="14">
        <v>0.251390915275437</v>
      </c>
      <c r="U1248" s="14">
        <v>0.36288758076390898</v>
      </c>
      <c r="V1248" s="14">
        <v>0.29360128702100802</v>
      </c>
      <c r="W1248" s="14">
        <v>0.39564346747993601</v>
      </c>
      <c r="X1248" s="14">
        <v>0.39726750942709499</v>
      </c>
      <c r="Y1248" s="14">
        <v>0.36342314705172701</v>
      </c>
      <c r="Z1248" s="14">
        <v>0.306414714535026</v>
      </c>
      <c r="AA1248" s="14">
        <v>0.44476004916623102</v>
      </c>
      <c r="AB1248" s="14">
        <v>0.42028787442903598</v>
      </c>
      <c r="AC1248" s="14">
        <v>0.49136060642926199</v>
      </c>
      <c r="AD1248" s="14">
        <v>0.318657513845925</v>
      </c>
      <c r="AE1248" s="14"/>
      <c r="AF1248" s="14">
        <v>0.31770974956334302</v>
      </c>
      <c r="AG1248" s="14">
        <v>0.44759644953919298</v>
      </c>
      <c r="AH1248" s="14">
        <v>0.255272273311756</v>
      </c>
      <c r="AI1248" s="14">
        <v>0.41905664454488301</v>
      </c>
      <c r="AJ1248" s="14">
        <v>0.521406887123539</v>
      </c>
      <c r="AK1248" s="14"/>
      <c r="AL1248" s="14">
        <v>0.35675601437478899</v>
      </c>
      <c r="AM1248" s="14">
        <v>0.51562282793220304</v>
      </c>
      <c r="AN1248" s="14">
        <v>0.38565310476723902</v>
      </c>
      <c r="AO1248" s="14"/>
      <c r="AP1248" s="14">
        <v>0.31962759945679098</v>
      </c>
      <c r="AQ1248" s="14">
        <v>0.40726623825759101</v>
      </c>
      <c r="AR1248" s="14"/>
      <c r="AS1248" s="14">
        <v>0.377506100200724</v>
      </c>
      <c r="AT1248" s="14">
        <v>0.37053410700049999</v>
      </c>
      <c r="AU1248" s="14"/>
      <c r="AV1248" s="14">
        <v>0.39112145727369202</v>
      </c>
      <c r="AW1248" s="14">
        <v>0.36225417736281301</v>
      </c>
      <c r="AX1248" s="14"/>
      <c r="AY1248" s="14">
        <v>0.38213101736422</v>
      </c>
      <c r="AZ1248" s="14">
        <v>0.42788384002208202</v>
      </c>
      <c r="BA1248" s="14"/>
      <c r="BB1248" s="14">
        <v>0.37243809257252503</v>
      </c>
      <c r="BC1248" s="14">
        <v>0.49590593733948901</v>
      </c>
    </row>
    <row r="1249" spans="2:55" x14ac:dyDescent="0.35">
      <c r="B1249" t="s">
        <v>466</v>
      </c>
      <c r="C1249" s="14">
        <v>0.52951795763640297</v>
      </c>
      <c r="D1249" s="14">
        <v>0.59564522011555698</v>
      </c>
      <c r="E1249" s="14">
        <v>0.45729878809403302</v>
      </c>
      <c r="F1249" s="14"/>
      <c r="G1249" s="14">
        <v>0.462336639171602</v>
      </c>
      <c r="H1249" s="14">
        <v>0.48609024732926498</v>
      </c>
      <c r="I1249" s="14">
        <v>0.44805594070893801</v>
      </c>
      <c r="J1249" s="14">
        <v>0.56895913280034305</v>
      </c>
      <c r="K1249" s="14">
        <v>0.58173795277786</v>
      </c>
      <c r="L1249" s="14">
        <v>0.64280128562116901</v>
      </c>
      <c r="M1249" s="14"/>
      <c r="N1249" s="14">
        <v>0.50925127053900499</v>
      </c>
      <c r="O1249" s="14">
        <v>0.58524459742346302</v>
      </c>
      <c r="P1249" s="14">
        <v>0.52615065573521502</v>
      </c>
      <c r="Q1249" s="14">
        <v>0.50392733725179895</v>
      </c>
      <c r="R1249" s="14"/>
      <c r="S1249" s="14">
        <v>0.476293283247818</v>
      </c>
      <c r="T1249" s="14">
        <v>0.63941290096689396</v>
      </c>
      <c r="U1249" s="14">
        <v>0.56803734298501196</v>
      </c>
      <c r="V1249" s="14">
        <v>0.66739695842403401</v>
      </c>
      <c r="W1249" s="14">
        <v>0.44953253325472498</v>
      </c>
      <c r="X1249" s="14">
        <v>0.50826651568479198</v>
      </c>
      <c r="Y1249" s="14">
        <v>0.56293697641679197</v>
      </c>
      <c r="Z1249" s="14">
        <v>0.49011336194096899</v>
      </c>
      <c r="AA1249" s="14">
        <v>0.36176431122250102</v>
      </c>
      <c r="AB1249" s="14">
        <v>0.48932663442421598</v>
      </c>
      <c r="AC1249" s="14">
        <v>0.43780235092606501</v>
      </c>
      <c r="AD1249" s="14">
        <v>0.681342486154075</v>
      </c>
      <c r="AE1249" s="14"/>
      <c r="AF1249" s="14">
        <v>0.60859659975883595</v>
      </c>
      <c r="AG1249" s="14">
        <v>0.43569651259096298</v>
      </c>
      <c r="AH1249" s="14">
        <v>0.64064155281535096</v>
      </c>
      <c r="AI1249" s="14">
        <v>0.49537263725598901</v>
      </c>
      <c r="AJ1249" s="14">
        <v>0.417818699311782</v>
      </c>
      <c r="AK1249" s="14"/>
      <c r="AL1249" s="14">
        <v>0.54468076716638503</v>
      </c>
      <c r="AM1249" s="14">
        <v>0.435206550367499</v>
      </c>
      <c r="AN1249" s="14">
        <v>0.50433068113772395</v>
      </c>
      <c r="AO1249" s="14"/>
      <c r="AP1249" s="14">
        <v>0.57706363727940302</v>
      </c>
      <c r="AQ1249" s="14">
        <v>0.50785982944672903</v>
      </c>
      <c r="AR1249" s="14"/>
      <c r="AS1249" s="14">
        <v>0.534727348150973</v>
      </c>
      <c r="AT1249" s="14">
        <v>0.52601519780056105</v>
      </c>
      <c r="AU1249" s="14"/>
      <c r="AV1249" s="14">
        <v>0.54265783044497395</v>
      </c>
      <c r="AW1249" s="14">
        <v>0.53824947296275305</v>
      </c>
      <c r="AX1249" s="14"/>
      <c r="AY1249" s="14">
        <v>0.53330929459309895</v>
      </c>
      <c r="AZ1249" s="14">
        <v>0.46252632197592802</v>
      </c>
      <c r="BA1249" s="14"/>
      <c r="BB1249" s="14">
        <v>0.54981285537276803</v>
      </c>
      <c r="BC1249" s="14">
        <v>0.35099211163857602</v>
      </c>
    </row>
    <row r="1250" spans="2:55" x14ac:dyDescent="0.35">
      <c r="B1250" t="s">
        <v>205</v>
      </c>
      <c r="C1250" s="14">
        <v>9.3469659007172398E-2</v>
      </c>
      <c r="D1250" s="14">
        <v>8.6394673673990993E-2</v>
      </c>
      <c r="E1250" s="14">
        <v>0.101196420196597</v>
      </c>
      <c r="F1250" s="14"/>
      <c r="G1250" s="14">
        <v>8.6009647414703905E-2</v>
      </c>
      <c r="H1250" s="14">
        <v>7.49972689528553E-2</v>
      </c>
      <c r="I1250" s="14">
        <v>8.7976896094096799E-2</v>
      </c>
      <c r="J1250" s="14">
        <v>0.13293766563289899</v>
      </c>
      <c r="K1250" s="14">
        <v>7.9373904044160101E-2</v>
      </c>
      <c r="L1250" s="14">
        <v>0.100641558537808</v>
      </c>
      <c r="M1250" s="14"/>
      <c r="N1250" s="14">
        <v>5.9478635933872502E-2</v>
      </c>
      <c r="O1250" s="14">
        <v>6.9369512828536997E-2</v>
      </c>
      <c r="P1250" s="14">
        <v>0.116781240249763</v>
      </c>
      <c r="Q1250" s="14">
        <v>0.13250927648258501</v>
      </c>
      <c r="R1250" s="14"/>
      <c r="S1250" s="14">
        <v>7.2729892701522997E-2</v>
      </c>
      <c r="T1250" s="14">
        <v>0.109196183757668</v>
      </c>
      <c r="U1250" s="14">
        <v>6.9075076251078199E-2</v>
      </c>
      <c r="V1250" s="14">
        <v>3.9001754554958502E-2</v>
      </c>
      <c r="W1250" s="14">
        <v>0.15482399926533799</v>
      </c>
      <c r="X1250" s="14">
        <v>9.4465974888113494E-2</v>
      </c>
      <c r="Y1250" s="14">
        <v>7.3639876531481796E-2</v>
      </c>
      <c r="Z1250" s="14">
        <v>0.20347192352400501</v>
      </c>
      <c r="AA1250" s="14">
        <v>0.19347563961126699</v>
      </c>
      <c r="AB1250" s="14">
        <v>9.0385491146748195E-2</v>
      </c>
      <c r="AC1250" s="14">
        <v>7.0837042644672804E-2</v>
      </c>
      <c r="AD1250" s="14">
        <v>0</v>
      </c>
      <c r="AE1250" s="14"/>
      <c r="AF1250" s="14">
        <v>7.3693650677821604E-2</v>
      </c>
      <c r="AG1250" s="14">
        <v>0.116707037869844</v>
      </c>
      <c r="AH1250" s="14">
        <v>0.104086173872893</v>
      </c>
      <c r="AI1250" s="14">
        <v>8.5570718199128495E-2</v>
      </c>
      <c r="AJ1250" s="14">
        <v>6.0774413564679199E-2</v>
      </c>
      <c r="AK1250" s="14"/>
      <c r="AL1250" s="14">
        <v>9.8563218458825402E-2</v>
      </c>
      <c r="AM1250" s="14">
        <v>4.9170621700297998E-2</v>
      </c>
      <c r="AN1250" s="14">
        <v>0.11001621409503699</v>
      </c>
      <c r="AO1250" s="14"/>
      <c r="AP1250" s="14">
        <v>0.103308763263807</v>
      </c>
      <c r="AQ1250" s="14">
        <v>8.4873932295680493E-2</v>
      </c>
      <c r="AR1250" s="14"/>
      <c r="AS1250" s="14">
        <v>8.7766551648303007E-2</v>
      </c>
      <c r="AT1250" s="14">
        <v>0.103450695198939</v>
      </c>
      <c r="AU1250" s="14"/>
      <c r="AV1250" s="14">
        <v>6.6220712281334401E-2</v>
      </c>
      <c r="AW1250" s="14">
        <v>9.9496349674434603E-2</v>
      </c>
      <c r="AX1250" s="14"/>
      <c r="AY1250" s="14">
        <v>8.4559688042680894E-2</v>
      </c>
      <c r="AZ1250" s="14">
        <v>0.10958983800199</v>
      </c>
      <c r="BA1250" s="14"/>
      <c r="BB1250" s="14">
        <v>7.7749052054707099E-2</v>
      </c>
      <c r="BC1250" s="14">
        <v>0.153101951021935</v>
      </c>
    </row>
    <row r="1251" spans="2:55" x14ac:dyDescent="0.35">
      <c r="C1251" s="14"/>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c r="AC1251" s="14"/>
      <c r="AD1251" s="14"/>
      <c r="AE1251" s="14"/>
      <c r="AF1251" s="14"/>
      <c r="AG1251" s="14"/>
      <c r="AH1251" s="14"/>
      <c r="AI1251" s="14"/>
      <c r="AJ1251" s="14"/>
      <c r="AK1251" s="14"/>
      <c r="AL1251" s="14"/>
      <c r="AM1251" s="14"/>
      <c r="AN1251" s="14"/>
      <c r="AO1251" s="14"/>
      <c r="AP1251" s="14"/>
      <c r="AQ1251" s="14"/>
      <c r="AR1251" s="14"/>
      <c r="AS1251" s="14"/>
      <c r="AT1251" s="14"/>
      <c r="AU1251" s="14"/>
      <c r="AV1251" s="14"/>
      <c r="AW1251" s="14"/>
      <c r="AX1251" s="14"/>
      <c r="AY1251" s="14"/>
      <c r="AZ1251" s="14"/>
      <c r="BA1251" s="14"/>
      <c r="BB1251" s="14"/>
      <c r="BC1251" s="14"/>
    </row>
    <row r="1252" spans="2:55" x14ac:dyDescent="0.35">
      <c r="B1252" s="6" t="s">
        <v>476</v>
      </c>
      <c r="C1252" s="14"/>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c r="AC1252" s="14"/>
      <c r="AD1252" s="14"/>
      <c r="AE1252" s="14"/>
      <c r="AF1252" s="14"/>
      <c r="AG1252" s="14"/>
      <c r="AH1252" s="14"/>
      <c r="AI1252" s="14"/>
      <c r="AJ1252" s="14"/>
      <c r="AK1252" s="14"/>
      <c r="AL1252" s="14"/>
      <c r="AM1252" s="14"/>
      <c r="AN1252" s="14"/>
      <c r="AO1252" s="14"/>
      <c r="AP1252" s="14"/>
      <c r="AQ1252" s="14"/>
      <c r="AR1252" s="14"/>
      <c r="AS1252" s="14"/>
      <c r="AT1252" s="14"/>
      <c r="AU1252" s="14"/>
      <c r="AV1252" s="14"/>
      <c r="AW1252" s="14"/>
      <c r="AX1252" s="14"/>
      <c r="AY1252" s="14"/>
      <c r="AZ1252" s="14"/>
      <c r="BA1252" s="14"/>
      <c r="BB1252" s="14"/>
      <c r="BC1252" s="14"/>
    </row>
    <row r="1253" spans="2:55" x14ac:dyDescent="0.35">
      <c r="B1253" s="21" t="s">
        <v>384</v>
      </c>
      <c r="C1253" s="14"/>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c r="AC1253" s="14"/>
      <c r="AD1253" s="14"/>
      <c r="AE1253" s="14"/>
      <c r="AF1253" s="14"/>
      <c r="AG1253" s="14"/>
      <c r="AH1253" s="14"/>
      <c r="AI1253" s="14"/>
      <c r="AJ1253" s="14"/>
      <c r="AK1253" s="14"/>
      <c r="AL1253" s="14"/>
      <c r="AM1253" s="14"/>
      <c r="AN1253" s="14"/>
      <c r="AO1253" s="14"/>
      <c r="AP1253" s="14"/>
      <c r="AQ1253" s="14"/>
      <c r="AR1253" s="14"/>
      <c r="AS1253" s="14"/>
      <c r="AT1253" s="14"/>
      <c r="AU1253" s="14"/>
      <c r="AV1253" s="14"/>
      <c r="AW1253" s="14"/>
      <c r="AX1253" s="14"/>
      <c r="AY1253" s="14"/>
      <c r="AZ1253" s="14"/>
      <c r="BA1253" s="14"/>
      <c r="BB1253" s="14"/>
      <c r="BC1253" s="14"/>
    </row>
    <row r="1254" spans="2:55" x14ac:dyDescent="0.35">
      <c r="B1254" t="s">
        <v>465</v>
      </c>
      <c r="C1254" s="14">
        <v>0.568407947040654</v>
      </c>
      <c r="D1254" s="14">
        <v>0.551540435503586</v>
      </c>
      <c r="E1254" s="14">
        <v>0.58545178407637199</v>
      </c>
      <c r="F1254" s="14"/>
      <c r="G1254" s="14">
        <v>0.539942807114</v>
      </c>
      <c r="H1254" s="14">
        <v>0.57731837854347501</v>
      </c>
      <c r="I1254" s="14">
        <v>0.53598227633139095</v>
      </c>
      <c r="J1254" s="14">
        <v>0.52349064654195498</v>
      </c>
      <c r="K1254" s="14">
        <v>0.676031121831284</v>
      </c>
      <c r="L1254" s="14">
        <v>0.55788926450458998</v>
      </c>
      <c r="M1254" s="14"/>
      <c r="N1254" s="14">
        <v>0.66262865688387795</v>
      </c>
      <c r="O1254" s="14">
        <v>0.501327852344714</v>
      </c>
      <c r="P1254" s="14">
        <v>0.55118703603585595</v>
      </c>
      <c r="Q1254" s="14">
        <v>0.53790207099254195</v>
      </c>
      <c r="R1254" s="14"/>
      <c r="S1254" s="14">
        <v>0.60750080564562303</v>
      </c>
      <c r="T1254" s="14">
        <v>0.60960700639249699</v>
      </c>
      <c r="U1254" s="14">
        <v>0.45701945369414598</v>
      </c>
      <c r="V1254" s="14">
        <v>0.56644929013763601</v>
      </c>
      <c r="W1254" s="14">
        <v>0.50558705124665904</v>
      </c>
      <c r="X1254" s="14">
        <v>0.639999845604725</v>
      </c>
      <c r="Y1254" s="14">
        <v>0.67731815731635703</v>
      </c>
      <c r="Z1254" s="14">
        <v>0.607064289806309</v>
      </c>
      <c r="AA1254" s="14">
        <v>0.62818634356979097</v>
      </c>
      <c r="AB1254" s="14">
        <v>0.491157244335377</v>
      </c>
      <c r="AC1254" s="14">
        <v>0.60214482614530196</v>
      </c>
      <c r="AD1254" s="14">
        <v>0.31653762861776003</v>
      </c>
      <c r="AE1254" s="14"/>
      <c r="AF1254" s="14">
        <v>0.58470541900385498</v>
      </c>
      <c r="AG1254" s="14">
        <v>0.63058013169796201</v>
      </c>
      <c r="AH1254" s="14">
        <v>0.58623867184323797</v>
      </c>
      <c r="AI1254" s="14">
        <v>0.53381439080660498</v>
      </c>
      <c r="AJ1254" s="14">
        <v>0.55382688675893799</v>
      </c>
      <c r="AK1254" s="14"/>
      <c r="AL1254" s="14">
        <v>0.58438516397655504</v>
      </c>
      <c r="AM1254" s="14">
        <v>0.61906060165848298</v>
      </c>
      <c r="AN1254" s="14">
        <v>0.32389512157911299</v>
      </c>
      <c r="AO1254" s="14"/>
      <c r="AP1254" s="14">
        <v>0.51593329726648796</v>
      </c>
      <c r="AQ1254" s="14">
        <v>0.611282750275572</v>
      </c>
      <c r="AR1254" s="14"/>
      <c r="AS1254" s="14">
        <v>0.551610914268853</v>
      </c>
      <c r="AT1254" s="14">
        <v>0.59983540765768895</v>
      </c>
      <c r="AU1254" s="14"/>
      <c r="AV1254" s="14">
        <v>0.54704220681751603</v>
      </c>
      <c r="AW1254" s="14">
        <v>0.57283943418680505</v>
      </c>
      <c r="AX1254" s="14"/>
      <c r="AY1254" s="14">
        <v>0.56316980215049595</v>
      </c>
      <c r="AZ1254" s="14">
        <v>0.68630975314216203</v>
      </c>
      <c r="BA1254" s="14"/>
      <c r="BB1254" s="14">
        <v>0.56412949247557598</v>
      </c>
      <c r="BC1254" s="14">
        <v>0.70595226697990798</v>
      </c>
    </row>
    <row r="1255" spans="2:55" x14ac:dyDescent="0.35">
      <c r="B1255" t="s">
        <v>466</v>
      </c>
      <c r="C1255" s="14">
        <v>0.33980970333862098</v>
      </c>
      <c r="D1255" s="14">
        <v>0.38885789738967402</v>
      </c>
      <c r="E1255" s="14">
        <v>0.290248781179756</v>
      </c>
      <c r="F1255" s="14"/>
      <c r="G1255" s="14">
        <v>0.40313867510543999</v>
      </c>
      <c r="H1255" s="14">
        <v>0.40197989592393601</v>
      </c>
      <c r="I1255" s="14">
        <v>0.337483544570646</v>
      </c>
      <c r="J1255" s="14">
        <v>0.32737539423942202</v>
      </c>
      <c r="K1255" s="14">
        <v>0.227389701417267</v>
      </c>
      <c r="L1255" s="14">
        <v>0.35256900830773202</v>
      </c>
      <c r="M1255" s="14"/>
      <c r="N1255" s="14">
        <v>0.27132866897373797</v>
      </c>
      <c r="O1255" s="14">
        <v>0.40507141654135298</v>
      </c>
      <c r="P1255" s="14">
        <v>0.31382708900367001</v>
      </c>
      <c r="Q1255" s="14">
        <v>0.384673565342047</v>
      </c>
      <c r="R1255" s="14"/>
      <c r="S1255" s="14">
        <v>0.34454335587408003</v>
      </c>
      <c r="T1255" s="14">
        <v>0.330073907965372</v>
      </c>
      <c r="U1255" s="14">
        <v>0.39162540807337398</v>
      </c>
      <c r="V1255" s="14">
        <v>0.40430469385926099</v>
      </c>
      <c r="W1255" s="14">
        <v>0.39812669953274499</v>
      </c>
      <c r="X1255" s="14">
        <v>0.26393095827656399</v>
      </c>
      <c r="Y1255" s="14">
        <v>0.17849827655942399</v>
      </c>
      <c r="Z1255" s="14">
        <v>0.26708879747067299</v>
      </c>
      <c r="AA1255" s="14">
        <v>0.21074985828134701</v>
      </c>
      <c r="AB1255" s="14">
        <v>0.414004189338674</v>
      </c>
      <c r="AC1255" s="14">
        <v>0.313021091230691</v>
      </c>
      <c r="AD1255" s="14">
        <v>0.60389697598386105</v>
      </c>
      <c r="AE1255" s="14"/>
      <c r="AF1255" s="14">
        <v>0.36465024653698302</v>
      </c>
      <c r="AG1255" s="14">
        <v>0.27536045377388702</v>
      </c>
      <c r="AH1255" s="14">
        <v>0.33971345006763898</v>
      </c>
      <c r="AI1255" s="14">
        <v>0.32356514571480299</v>
      </c>
      <c r="AJ1255" s="14">
        <v>0.27945642911151197</v>
      </c>
      <c r="AK1255" s="14"/>
      <c r="AL1255" s="14">
        <v>0.31980074797360802</v>
      </c>
      <c r="AM1255" s="14">
        <v>0.361458675306985</v>
      </c>
      <c r="AN1255" s="14">
        <v>0.54913982181252297</v>
      </c>
      <c r="AO1255" s="14"/>
      <c r="AP1255" s="14">
        <v>0.39164114158045599</v>
      </c>
      <c r="AQ1255" s="14">
        <v>0.29606373110456802</v>
      </c>
      <c r="AR1255" s="14"/>
      <c r="AS1255" s="14">
        <v>0.365385882605059</v>
      </c>
      <c r="AT1255" s="14">
        <v>0.30749714011523199</v>
      </c>
      <c r="AU1255" s="14"/>
      <c r="AV1255" s="14">
        <v>0.38134576846102203</v>
      </c>
      <c r="AW1255" s="14">
        <v>0.33297480135465302</v>
      </c>
      <c r="AX1255" s="14"/>
      <c r="AY1255" s="14">
        <v>0.35282814310083599</v>
      </c>
      <c r="AZ1255" s="14">
        <v>0.25797718460768199</v>
      </c>
      <c r="BA1255" s="14"/>
      <c r="BB1255" s="14">
        <v>0.35537167334957398</v>
      </c>
      <c r="BC1255" s="14">
        <v>0.22835481778143801</v>
      </c>
    </row>
    <row r="1256" spans="2:55" x14ac:dyDescent="0.35">
      <c r="B1256" t="s">
        <v>205</v>
      </c>
      <c r="C1256" s="14">
        <v>9.1782349620725207E-2</v>
      </c>
      <c r="D1256" s="14">
        <v>5.9601667106739899E-2</v>
      </c>
      <c r="E1256" s="14">
        <v>0.12429943474387301</v>
      </c>
      <c r="F1256" s="14"/>
      <c r="G1256" s="14">
        <v>5.6918517780560597E-2</v>
      </c>
      <c r="H1256" s="14">
        <v>2.0701725532589501E-2</v>
      </c>
      <c r="I1256" s="14">
        <v>0.126534179097963</v>
      </c>
      <c r="J1256" s="14">
        <v>0.14913395921862299</v>
      </c>
      <c r="K1256" s="14">
        <v>9.6579176751448795E-2</v>
      </c>
      <c r="L1256" s="14">
        <v>8.9541727187678694E-2</v>
      </c>
      <c r="M1256" s="14"/>
      <c r="N1256" s="14">
        <v>6.6042674142383795E-2</v>
      </c>
      <c r="O1256" s="14">
        <v>9.3600731113933897E-2</v>
      </c>
      <c r="P1256" s="14">
        <v>0.13498587496047401</v>
      </c>
      <c r="Q1256" s="14">
        <v>7.7424363665411194E-2</v>
      </c>
      <c r="R1256" s="14"/>
      <c r="S1256" s="14">
        <v>4.7955838480297101E-2</v>
      </c>
      <c r="T1256" s="14">
        <v>6.0319085642130801E-2</v>
      </c>
      <c r="U1256" s="14">
        <v>0.15135513823248001</v>
      </c>
      <c r="V1256" s="14">
        <v>2.92460160031035E-2</v>
      </c>
      <c r="W1256" s="14">
        <v>9.6286249220596601E-2</v>
      </c>
      <c r="X1256" s="14">
        <v>9.6069196118710495E-2</v>
      </c>
      <c r="Y1256" s="14">
        <v>0.14418356612421901</v>
      </c>
      <c r="Z1256" s="14">
        <v>0.12584691272301801</v>
      </c>
      <c r="AA1256" s="14">
        <v>0.16106379814886199</v>
      </c>
      <c r="AB1256" s="14">
        <v>9.48385663259491E-2</v>
      </c>
      <c r="AC1256" s="14">
        <v>8.4834082624007795E-2</v>
      </c>
      <c r="AD1256" s="14">
        <v>7.9565395398378702E-2</v>
      </c>
      <c r="AE1256" s="14"/>
      <c r="AF1256" s="14">
        <v>5.0644334459161798E-2</v>
      </c>
      <c r="AG1256" s="14">
        <v>9.4059414528150795E-2</v>
      </c>
      <c r="AH1256" s="14">
        <v>7.4047878089122998E-2</v>
      </c>
      <c r="AI1256" s="14">
        <v>0.142620463478591</v>
      </c>
      <c r="AJ1256" s="14">
        <v>0.16671668412955001</v>
      </c>
      <c r="AK1256" s="14"/>
      <c r="AL1256" s="14">
        <v>9.5814088049837196E-2</v>
      </c>
      <c r="AM1256" s="14">
        <v>1.94807230345314E-2</v>
      </c>
      <c r="AN1256" s="14">
        <v>0.12696505660836399</v>
      </c>
      <c r="AO1256" s="14"/>
      <c r="AP1256" s="14">
        <v>9.2425561153056293E-2</v>
      </c>
      <c r="AQ1256" s="14">
        <v>9.2653518619859598E-2</v>
      </c>
      <c r="AR1256" s="14"/>
      <c r="AS1256" s="14">
        <v>8.3003203126087804E-2</v>
      </c>
      <c r="AT1256" s="14">
        <v>9.26674522270792E-2</v>
      </c>
      <c r="AU1256" s="14"/>
      <c r="AV1256" s="14">
        <v>7.16120247214619E-2</v>
      </c>
      <c r="AW1256" s="14">
        <v>9.4185764458542806E-2</v>
      </c>
      <c r="AX1256" s="14"/>
      <c r="AY1256" s="14">
        <v>8.4002054748667496E-2</v>
      </c>
      <c r="AZ1256" s="14">
        <v>5.5713062250155702E-2</v>
      </c>
      <c r="BA1256" s="14"/>
      <c r="BB1256" s="14">
        <v>8.0498834174849695E-2</v>
      </c>
      <c r="BC1256" s="14">
        <v>6.5692915238654406E-2</v>
      </c>
    </row>
    <row r="1257" spans="2:55" x14ac:dyDescent="0.35">
      <c r="C1257" s="14"/>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c r="AC1257" s="14"/>
      <c r="AD1257" s="14"/>
      <c r="AE1257" s="14"/>
      <c r="AF1257" s="14"/>
      <c r="AG1257" s="14"/>
      <c r="AH1257" s="14"/>
      <c r="AI1257" s="14"/>
      <c r="AJ1257" s="14"/>
      <c r="AK1257" s="14"/>
      <c r="AL1257" s="14"/>
      <c r="AM1257" s="14"/>
      <c r="AN1257" s="14"/>
      <c r="AO1257" s="14"/>
      <c r="AP1257" s="14"/>
      <c r="AQ1257" s="14"/>
      <c r="AR1257" s="14"/>
      <c r="AS1257" s="14"/>
      <c r="AT1257" s="14"/>
      <c r="AU1257" s="14"/>
      <c r="AV1257" s="14"/>
      <c r="AW1257" s="14"/>
      <c r="AX1257" s="14"/>
      <c r="AY1257" s="14"/>
      <c r="AZ1257" s="14"/>
      <c r="BA1257" s="14"/>
      <c r="BB1257" s="14"/>
      <c r="BC1257" s="14"/>
    </row>
    <row r="1258" spans="2:55" x14ac:dyDescent="0.35">
      <c r="B1258" s="6" t="s">
        <v>477</v>
      </c>
      <c r="C1258" s="14"/>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W1258" s="14"/>
      <c r="AX1258" s="14"/>
      <c r="AY1258" s="14"/>
      <c r="AZ1258" s="14"/>
      <c r="BA1258" s="14"/>
      <c r="BB1258" s="14"/>
      <c r="BC1258" s="14"/>
    </row>
    <row r="1259" spans="2:55" x14ac:dyDescent="0.35">
      <c r="B1259" s="21" t="s">
        <v>384</v>
      </c>
      <c r="C1259" s="14"/>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c r="AC1259" s="14"/>
      <c r="AD1259" s="14"/>
      <c r="AE1259" s="14"/>
      <c r="AF1259" s="14"/>
      <c r="AG1259" s="14"/>
      <c r="AH1259" s="14"/>
      <c r="AI1259" s="14"/>
      <c r="AJ1259" s="14"/>
      <c r="AK1259" s="14"/>
      <c r="AL1259" s="14"/>
      <c r="AM1259" s="14"/>
      <c r="AN1259" s="14"/>
      <c r="AO1259" s="14"/>
      <c r="AP1259" s="14"/>
      <c r="AQ1259" s="14"/>
      <c r="AR1259" s="14"/>
      <c r="AS1259" s="14"/>
      <c r="AT1259" s="14"/>
      <c r="AU1259" s="14"/>
      <c r="AV1259" s="14"/>
      <c r="AW1259" s="14"/>
      <c r="AX1259" s="14"/>
      <c r="AY1259" s="14"/>
      <c r="AZ1259" s="14"/>
      <c r="BA1259" s="14"/>
      <c r="BB1259" s="14"/>
      <c r="BC1259" s="14"/>
    </row>
    <row r="1260" spans="2:55" x14ac:dyDescent="0.35">
      <c r="B1260" t="s">
        <v>465</v>
      </c>
      <c r="C1260" s="14">
        <v>0.191382026927267</v>
      </c>
      <c r="D1260" s="14">
        <v>0.186339745230855</v>
      </c>
      <c r="E1260" s="14">
        <v>0.19747057453952199</v>
      </c>
      <c r="F1260" s="14"/>
      <c r="G1260" s="14">
        <v>0.23008173192764</v>
      </c>
      <c r="H1260" s="14">
        <v>0.29405424711483502</v>
      </c>
      <c r="I1260" s="14">
        <v>0.229873252472474</v>
      </c>
      <c r="J1260" s="14">
        <v>0.186746175795244</v>
      </c>
      <c r="K1260" s="14">
        <v>9.0810370718051606E-2</v>
      </c>
      <c r="L1260" s="14">
        <v>5.8724508731936603E-2</v>
      </c>
      <c r="M1260" s="14"/>
      <c r="N1260" s="14">
        <v>0.22595181066735301</v>
      </c>
      <c r="O1260" s="14">
        <v>0.15602149994050599</v>
      </c>
      <c r="P1260" s="14">
        <v>0.16711377391544399</v>
      </c>
      <c r="Q1260" s="14">
        <v>0.20808449430386</v>
      </c>
      <c r="R1260" s="14"/>
      <c r="S1260" s="14">
        <v>0.34254987480197202</v>
      </c>
      <c r="T1260" s="14">
        <v>0.154424940053486</v>
      </c>
      <c r="U1260" s="14">
        <v>0.18145629735459101</v>
      </c>
      <c r="V1260" s="14">
        <v>0.13807591984461901</v>
      </c>
      <c r="W1260" s="14">
        <v>0.18504730003612899</v>
      </c>
      <c r="X1260" s="14">
        <v>0.168716325720982</v>
      </c>
      <c r="Y1260" s="14">
        <v>0.139269330255063</v>
      </c>
      <c r="Z1260" s="14">
        <v>0.23020611616188899</v>
      </c>
      <c r="AA1260" s="14">
        <v>0.29938202490989602</v>
      </c>
      <c r="AB1260" s="14">
        <v>9.5873055799686205E-2</v>
      </c>
      <c r="AC1260" s="14">
        <v>7.5658216809047496E-2</v>
      </c>
      <c r="AD1260" s="14">
        <v>0</v>
      </c>
      <c r="AE1260" s="14"/>
      <c r="AF1260" s="14">
        <v>0.196171910638441</v>
      </c>
      <c r="AG1260" s="14">
        <v>0.23542106393298101</v>
      </c>
      <c r="AH1260" s="14">
        <v>0.16698015479013301</v>
      </c>
      <c r="AI1260" s="14">
        <v>0.180679578466416</v>
      </c>
      <c r="AJ1260" s="14">
        <v>0.20508733068054999</v>
      </c>
      <c r="AK1260" s="14"/>
      <c r="AL1260" s="14">
        <v>0.17432076971801699</v>
      </c>
      <c r="AM1260" s="14">
        <v>0.32821391148548501</v>
      </c>
      <c r="AN1260" s="14">
        <v>0.148817018174525</v>
      </c>
      <c r="AO1260" s="14"/>
      <c r="AP1260" s="14">
        <v>0.18066205576314601</v>
      </c>
      <c r="AQ1260" s="14">
        <v>0.206674933915031</v>
      </c>
      <c r="AR1260" s="14"/>
      <c r="AS1260" s="14">
        <v>0.20307616021039299</v>
      </c>
      <c r="AT1260" s="14">
        <v>0.175942892463439</v>
      </c>
      <c r="AU1260" s="14"/>
      <c r="AV1260" s="14">
        <v>0.24865377847917999</v>
      </c>
      <c r="AW1260" s="14">
        <v>0.165526839771931</v>
      </c>
      <c r="AX1260" s="14"/>
      <c r="AY1260" s="14">
        <v>0.19080076477483601</v>
      </c>
      <c r="AZ1260" s="14">
        <v>0.218837883087837</v>
      </c>
      <c r="BA1260" s="14"/>
      <c r="BB1260" s="14">
        <v>0.202755782163801</v>
      </c>
      <c r="BC1260" s="14">
        <v>0.21223817455006899</v>
      </c>
    </row>
    <row r="1261" spans="2:55" x14ac:dyDescent="0.35">
      <c r="B1261" t="s">
        <v>466</v>
      </c>
      <c r="C1261" s="14">
        <v>0.69556506927284201</v>
      </c>
      <c r="D1261" s="14">
        <v>0.73279404466071996</v>
      </c>
      <c r="E1261" s="14">
        <v>0.65061113713416197</v>
      </c>
      <c r="F1261" s="14"/>
      <c r="G1261" s="14">
        <v>0.62437569709234197</v>
      </c>
      <c r="H1261" s="14">
        <v>0.65754819835104905</v>
      </c>
      <c r="I1261" s="14">
        <v>0.68332662849024595</v>
      </c>
      <c r="J1261" s="14">
        <v>0.66541222847822701</v>
      </c>
      <c r="K1261" s="14">
        <v>0.75045443600450601</v>
      </c>
      <c r="L1261" s="14">
        <v>0.83522094833566296</v>
      </c>
      <c r="M1261" s="14"/>
      <c r="N1261" s="14">
        <v>0.67209140551048896</v>
      </c>
      <c r="O1261" s="14">
        <v>0.71324603986352797</v>
      </c>
      <c r="P1261" s="14">
        <v>0.73854112305991804</v>
      </c>
      <c r="Q1261" s="14">
        <v>0.66405324914625197</v>
      </c>
      <c r="R1261" s="14"/>
      <c r="S1261" s="14">
        <v>0.577158417197292</v>
      </c>
      <c r="T1261" s="14">
        <v>0.77910120212822898</v>
      </c>
      <c r="U1261" s="14">
        <v>0.607501018889121</v>
      </c>
      <c r="V1261" s="14">
        <v>0.80029829075847403</v>
      </c>
      <c r="W1261" s="14">
        <v>0.69345432234320104</v>
      </c>
      <c r="X1261" s="14">
        <v>0.70442670166141097</v>
      </c>
      <c r="Y1261" s="14">
        <v>0.75899184637337203</v>
      </c>
      <c r="Z1261" s="14">
        <v>0.64666747965296101</v>
      </c>
      <c r="AA1261" s="14">
        <v>0.59071233640342602</v>
      </c>
      <c r="AB1261" s="14">
        <v>0.81576025713907097</v>
      </c>
      <c r="AC1261" s="14">
        <v>0.70951595979326298</v>
      </c>
      <c r="AD1261" s="14">
        <v>0.75130650426227996</v>
      </c>
      <c r="AE1261" s="14"/>
      <c r="AF1261" s="14">
        <v>0.74987568339618504</v>
      </c>
      <c r="AG1261" s="14">
        <v>0.58409879716556201</v>
      </c>
      <c r="AH1261" s="14">
        <v>0.72473504313619797</v>
      </c>
      <c r="AI1261" s="14">
        <v>0.71527259560849699</v>
      </c>
      <c r="AJ1261" s="14">
        <v>0.75557928695805399</v>
      </c>
      <c r="AK1261" s="14"/>
      <c r="AL1261" s="14">
        <v>0.70940625990116901</v>
      </c>
      <c r="AM1261" s="14">
        <v>0.57495135063610003</v>
      </c>
      <c r="AN1261" s="14">
        <v>0.751942641301932</v>
      </c>
      <c r="AO1261" s="14"/>
      <c r="AP1261" s="14">
        <v>0.69805324446140804</v>
      </c>
      <c r="AQ1261" s="14">
        <v>0.69160412155610196</v>
      </c>
      <c r="AR1261" s="14"/>
      <c r="AS1261" s="14">
        <v>0.70627673128865398</v>
      </c>
      <c r="AT1261" s="14">
        <v>0.68312634865148503</v>
      </c>
      <c r="AU1261" s="14"/>
      <c r="AV1261" s="14">
        <v>0.66093906204118702</v>
      </c>
      <c r="AW1261" s="14">
        <v>0.70858521383957596</v>
      </c>
      <c r="AX1261" s="14"/>
      <c r="AY1261" s="14">
        <v>0.71030066091892696</v>
      </c>
      <c r="AZ1261" s="14">
        <v>0.65735844703555202</v>
      </c>
      <c r="BA1261" s="14"/>
      <c r="BB1261" s="14">
        <v>0.69098081153082902</v>
      </c>
      <c r="BC1261" s="14">
        <v>0.65062602111269696</v>
      </c>
    </row>
    <row r="1262" spans="2:55" x14ac:dyDescent="0.35">
      <c r="B1262" t="s">
        <v>205</v>
      </c>
      <c r="C1262" s="14">
        <v>0.113052903799892</v>
      </c>
      <c r="D1262" s="14">
        <v>8.0866210108424597E-2</v>
      </c>
      <c r="E1262" s="14">
        <v>0.15191828832631599</v>
      </c>
      <c r="F1262" s="14"/>
      <c r="G1262" s="14">
        <v>0.14554257098001699</v>
      </c>
      <c r="H1262" s="14">
        <v>4.8397554534116101E-2</v>
      </c>
      <c r="I1262" s="14">
        <v>8.68001190372793E-2</v>
      </c>
      <c r="J1262" s="14">
        <v>0.14784159572653</v>
      </c>
      <c r="K1262" s="14">
        <v>0.15873519327744201</v>
      </c>
      <c r="L1262" s="14">
        <v>0.10605454293240001</v>
      </c>
      <c r="M1262" s="14"/>
      <c r="N1262" s="14">
        <v>0.101956783822158</v>
      </c>
      <c r="O1262" s="14">
        <v>0.13073246019596699</v>
      </c>
      <c r="P1262" s="14">
        <v>9.4345103024638499E-2</v>
      </c>
      <c r="Q1262" s="14">
        <v>0.127862256549888</v>
      </c>
      <c r="R1262" s="14"/>
      <c r="S1262" s="14">
        <v>8.0291708000736303E-2</v>
      </c>
      <c r="T1262" s="14">
        <v>6.6473857818284104E-2</v>
      </c>
      <c r="U1262" s="14">
        <v>0.21104268375628801</v>
      </c>
      <c r="V1262" s="14">
        <v>6.1625789396907701E-2</v>
      </c>
      <c r="W1262" s="14">
        <v>0.12149837762067001</v>
      </c>
      <c r="X1262" s="14">
        <v>0.12685697261760701</v>
      </c>
      <c r="Y1262" s="14">
        <v>0.10173882337156499</v>
      </c>
      <c r="Z1262" s="14">
        <v>0.123126404185149</v>
      </c>
      <c r="AA1262" s="14">
        <v>0.10990563868667901</v>
      </c>
      <c r="AB1262" s="14">
        <v>8.8366687061243204E-2</v>
      </c>
      <c r="AC1262" s="14">
        <v>0.21482582339768999</v>
      </c>
      <c r="AD1262" s="14">
        <v>0.24869349573772001</v>
      </c>
      <c r="AE1262" s="14"/>
      <c r="AF1262" s="14">
        <v>5.3952405965373297E-2</v>
      </c>
      <c r="AG1262" s="14">
        <v>0.180480138901457</v>
      </c>
      <c r="AH1262" s="14">
        <v>0.108284802073669</v>
      </c>
      <c r="AI1262" s="14">
        <v>0.104047825925086</v>
      </c>
      <c r="AJ1262" s="14">
        <v>3.9333382361395698E-2</v>
      </c>
      <c r="AK1262" s="14"/>
      <c r="AL1262" s="14">
        <v>0.11627297038081499</v>
      </c>
      <c r="AM1262" s="14">
        <v>9.6834737878414595E-2</v>
      </c>
      <c r="AN1262" s="14">
        <v>9.9240340523541998E-2</v>
      </c>
      <c r="AO1262" s="14"/>
      <c r="AP1262" s="14">
        <v>0.121284699775445</v>
      </c>
      <c r="AQ1262" s="14">
        <v>0.101720944528867</v>
      </c>
      <c r="AR1262" s="14"/>
      <c r="AS1262" s="14">
        <v>9.0647108500953394E-2</v>
      </c>
      <c r="AT1262" s="14">
        <v>0.140930758885076</v>
      </c>
      <c r="AU1262" s="14"/>
      <c r="AV1262" s="14">
        <v>9.0407159479632807E-2</v>
      </c>
      <c r="AW1262" s="14">
        <v>0.12588794638849399</v>
      </c>
      <c r="AX1262" s="14"/>
      <c r="AY1262" s="14">
        <v>9.8898574306237302E-2</v>
      </c>
      <c r="AZ1262" s="14">
        <v>0.123803669876611</v>
      </c>
      <c r="BA1262" s="14"/>
      <c r="BB1262" s="14">
        <v>0.10626340630537</v>
      </c>
      <c r="BC1262" s="14">
        <v>0.13713580433723399</v>
      </c>
    </row>
    <row r="1263" spans="2:55" x14ac:dyDescent="0.35">
      <c r="C1263" s="14"/>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c r="AC1263" s="14"/>
      <c r="AD1263" s="14"/>
      <c r="AE1263" s="14"/>
      <c r="AF1263" s="14"/>
      <c r="AG1263" s="14"/>
      <c r="AH1263" s="14"/>
      <c r="AI1263" s="14"/>
      <c r="AJ1263" s="14"/>
      <c r="AK1263" s="14"/>
      <c r="AL1263" s="14"/>
      <c r="AM1263" s="14"/>
      <c r="AN1263" s="14"/>
      <c r="AO1263" s="14"/>
      <c r="AP1263" s="14"/>
      <c r="AQ1263" s="14"/>
      <c r="AR1263" s="14"/>
      <c r="AS1263" s="14"/>
      <c r="AT1263" s="14"/>
      <c r="AU1263" s="14"/>
      <c r="AV1263" s="14"/>
      <c r="AW1263" s="14"/>
      <c r="AX1263" s="14"/>
      <c r="AY1263" s="14"/>
      <c r="AZ1263" s="14"/>
      <c r="BA1263" s="14"/>
      <c r="BB1263" s="14"/>
      <c r="BC1263" s="14"/>
    </row>
    <row r="1264" spans="2:55" x14ac:dyDescent="0.35">
      <c r="B1264" s="6" t="s">
        <v>478</v>
      </c>
      <c r="C1264" s="14"/>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c r="AD1264" s="14"/>
      <c r="AE1264" s="14"/>
      <c r="AF1264" s="14"/>
      <c r="AG1264" s="14"/>
      <c r="AH1264" s="14"/>
      <c r="AI1264" s="14"/>
      <c r="AJ1264" s="14"/>
      <c r="AK1264" s="14"/>
      <c r="AL1264" s="14"/>
      <c r="AM1264" s="14"/>
      <c r="AN1264" s="14"/>
      <c r="AO1264" s="14"/>
      <c r="AP1264" s="14"/>
      <c r="AQ1264" s="14"/>
      <c r="AR1264" s="14"/>
      <c r="AS1264" s="14"/>
      <c r="AT1264" s="14"/>
      <c r="AU1264" s="14"/>
      <c r="AV1264" s="14"/>
      <c r="AW1264" s="14"/>
      <c r="AX1264" s="14"/>
      <c r="AY1264" s="14"/>
      <c r="AZ1264" s="14"/>
      <c r="BA1264" s="14"/>
      <c r="BB1264" s="14"/>
      <c r="BC1264" s="14"/>
    </row>
    <row r="1265" spans="2:55" x14ac:dyDescent="0.35">
      <c r="B1265" s="21" t="s">
        <v>384</v>
      </c>
      <c r="C1265" s="14"/>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c r="AC1265" s="14"/>
      <c r="AD1265" s="14"/>
      <c r="AE1265" s="14"/>
      <c r="AF1265" s="14"/>
      <c r="AG1265" s="14"/>
      <c r="AH1265" s="14"/>
      <c r="AI1265" s="14"/>
      <c r="AJ1265" s="14"/>
      <c r="AK1265" s="14"/>
      <c r="AL1265" s="14"/>
      <c r="AM1265" s="14"/>
      <c r="AN1265" s="14"/>
      <c r="AO1265" s="14"/>
      <c r="AP1265" s="14"/>
      <c r="AQ1265" s="14"/>
      <c r="AR1265" s="14"/>
      <c r="AS1265" s="14"/>
      <c r="AT1265" s="14"/>
      <c r="AU1265" s="14"/>
      <c r="AV1265" s="14"/>
      <c r="AW1265" s="14"/>
      <c r="AX1265" s="14"/>
      <c r="AY1265" s="14"/>
      <c r="AZ1265" s="14"/>
      <c r="BA1265" s="14"/>
      <c r="BB1265" s="14"/>
      <c r="BC1265" s="14"/>
    </row>
    <row r="1266" spans="2:55" x14ac:dyDescent="0.35">
      <c r="B1266" t="s">
        <v>465</v>
      </c>
      <c r="C1266" s="14">
        <v>0.42723403183307801</v>
      </c>
      <c r="D1266" s="14">
        <v>0.40857144158871</v>
      </c>
      <c r="E1266" s="14">
        <v>0.44801885943418801</v>
      </c>
      <c r="F1266" s="14"/>
      <c r="G1266" s="14">
        <v>0.32009538301982698</v>
      </c>
      <c r="H1266" s="14">
        <v>0.48803045358145097</v>
      </c>
      <c r="I1266" s="14">
        <v>0.46797403911206698</v>
      </c>
      <c r="J1266" s="14">
        <v>0.38294539729045701</v>
      </c>
      <c r="K1266" s="14">
        <v>0.49120816488055202</v>
      </c>
      <c r="L1266" s="14">
        <v>0.414723419200211</v>
      </c>
      <c r="M1266" s="14"/>
      <c r="N1266" s="14">
        <v>0.472274349361475</v>
      </c>
      <c r="O1266" s="14">
        <v>0.38335061616460803</v>
      </c>
      <c r="P1266" s="14">
        <v>0.40868687507272</v>
      </c>
      <c r="Q1266" s="14">
        <v>0.432425070407018</v>
      </c>
      <c r="R1266" s="14"/>
      <c r="S1266" s="14">
        <v>0.434068579917394</v>
      </c>
      <c r="T1266" s="14">
        <v>0.41409207783089902</v>
      </c>
      <c r="U1266" s="14">
        <v>0.33234191975435301</v>
      </c>
      <c r="V1266" s="14">
        <v>0.28020421670708801</v>
      </c>
      <c r="W1266" s="14">
        <v>0.61291394484581796</v>
      </c>
      <c r="X1266" s="14">
        <v>0.45232530385561398</v>
      </c>
      <c r="Y1266" s="14">
        <v>0.44378674504371401</v>
      </c>
      <c r="Z1266" s="14">
        <v>0.33515095725774302</v>
      </c>
      <c r="AA1266" s="14">
        <v>0.50490357601369995</v>
      </c>
      <c r="AB1266" s="14">
        <v>0.44365517880514899</v>
      </c>
      <c r="AC1266" s="14">
        <v>0.41861150727652502</v>
      </c>
      <c r="AD1266" s="14">
        <v>0.444628256789871</v>
      </c>
      <c r="AE1266" s="14"/>
      <c r="AF1266" s="14">
        <v>0.408100803832666</v>
      </c>
      <c r="AG1266" s="14">
        <v>0.48728242897523</v>
      </c>
      <c r="AH1266" s="14">
        <v>0.38560570663218302</v>
      </c>
      <c r="AI1266" s="14">
        <v>0.435612434635755</v>
      </c>
      <c r="AJ1266" s="14">
        <v>0.49018370987919702</v>
      </c>
      <c r="AK1266" s="14"/>
      <c r="AL1266" s="14">
        <v>0.42488960503116502</v>
      </c>
      <c r="AM1266" s="14">
        <v>0.45801331507127202</v>
      </c>
      <c r="AN1266" s="14">
        <v>0.39830799973902598</v>
      </c>
      <c r="AO1266" s="14"/>
      <c r="AP1266" s="14">
        <v>0.37324823943028201</v>
      </c>
      <c r="AQ1266" s="14">
        <v>0.47544362372286297</v>
      </c>
      <c r="AR1266" s="14"/>
      <c r="AS1266" s="14">
        <v>0.39482703059928098</v>
      </c>
      <c r="AT1266" s="14">
        <v>0.49079930415544498</v>
      </c>
      <c r="AU1266" s="14"/>
      <c r="AV1266" s="14">
        <v>0.46914597431869598</v>
      </c>
      <c r="AW1266" s="14">
        <v>0.41648134661122299</v>
      </c>
      <c r="AX1266" s="14"/>
      <c r="AY1266" s="14">
        <v>0.418818358557624</v>
      </c>
      <c r="AZ1266" s="14">
        <v>0.471636103656285</v>
      </c>
      <c r="BA1266" s="14"/>
      <c r="BB1266" s="14">
        <v>0.42370073504600902</v>
      </c>
      <c r="BC1266" s="14">
        <v>0.47914036892777001</v>
      </c>
    </row>
    <row r="1267" spans="2:55" x14ac:dyDescent="0.35">
      <c r="B1267" t="s">
        <v>466</v>
      </c>
      <c r="C1267" s="14">
        <v>0.46361118533007001</v>
      </c>
      <c r="D1267" s="14">
        <v>0.50687037007161295</v>
      </c>
      <c r="E1267" s="14">
        <v>0.41543273393375801</v>
      </c>
      <c r="F1267" s="14"/>
      <c r="G1267" s="14">
        <v>0.622910546606117</v>
      </c>
      <c r="H1267" s="14">
        <v>0.44678104040525801</v>
      </c>
      <c r="I1267" s="14">
        <v>0.381128882641185</v>
      </c>
      <c r="J1267" s="14">
        <v>0.47764230673830699</v>
      </c>
      <c r="K1267" s="14">
        <v>0.39155349301755099</v>
      </c>
      <c r="L1267" s="14">
        <v>0.452005091362428</v>
      </c>
      <c r="M1267" s="14"/>
      <c r="N1267" s="14">
        <v>0.445166866959531</v>
      </c>
      <c r="O1267" s="14">
        <v>0.52596666511270596</v>
      </c>
      <c r="P1267" s="14">
        <v>0.44080950999119101</v>
      </c>
      <c r="Q1267" s="14">
        <v>0.44229210757418702</v>
      </c>
      <c r="R1267" s="14"/>
      <c r="S1267" s="14">
        <v>0.45757534769920299</v>
      </c>
      <c r="T1267" s="14">
        <v>0.43905406845387202</v>
      </c>
      <c r="U1267" s="14">
        <v>0.524975369731847</v>
      </c>
      <c r="V1267" s="14">
        <v>0.60664355920927004</v>
      </c>
      <c r="W1267" s="14">
        <v>0.30726708425791099</v>
      </c>
      <c r="X1267" s="14">
        <v>0.45772360936197598</v>
      </c>
      <c r="Y1267" s="14">
        <v>0.44157931327337502</v>
      </c>
      <c r="Z1267" s="14">
        <v>0.53103380806447398</v>
      </c>
      <c r="AA1267" s="14">
        <v>0.40648923272435999</v>
      </c>
      <c r="AB1267" s="14">
        <v>0.44525382610202802</v>
      </c>
      <c r="AC1267" s="14">
        <v>0.46526419563122401</v>
      </c>
      <c r="AD1267" s="14">
        <v>0.55537174321012905</v>
      </c>
      <c r="AE1267" s="14"/>
      <c r="AF1267" s="14">
        <v>0.46904926073265002</v>
      </c>
      <c r="AG1267" s="14">
        <v>0.39871152939276899</v>
      </c>
      <c r="AH1267" s="14">
        <v>0.46439210614770798</v>
      </c>
      <c r="AI1267" s="14">
        <v>0.46318770914346202</v>
      </c>
      <c r="AJ1267" s="14">
        <v>0.50981629012080298</v>
      </c>
      <c r="AK1267" s="14"/>
      <c r="AL1267" s="14">
        <v>0.45640161080546099</v>
      </c>
      <c r="AM1267" s="14">
        <v>0.45614458744759001</v>
      </c>
      <c r="AN1267" s="14">
        <v>0.57367140991779197</v>
      </c>
      <c r="AO1267" s="14"/>
      <c r="AP1267" s="14">
        <v>0.51166557277648606</v>
      </c>
      <c r="AQ1267" s="14">
        <v>0.41888427235692899</v>
      </c>
      <c r="AR1267" s="14"/>
      <c r="AS1267" s="14">
        <v>0.48731649425905699</v>
      </c>
      <c r="AT1267" s="14">
        <v>0.41504473705239803</v>
      </c>
      <c r="AU1267" s="14"/>
      <c r="AV1267" s="14">
        <v>0.47231493704099498</v>
      </c>
      <c r="AW1267" s="14">
        <v>0.46100258512389602</v>
      </c>
      <c r="AX1267" s="14"/>
      <c r="AY1267" s="14">
        <v>0.48838645872563102</v>
      </c>
      <c r="AZ1267" s="14">
        <v>0.36290831045643501</v>
      </c>
      <c r="BA1267" s="14"/>
      <c r="BB1267" s="14">
        <v>0.46949726588676399</v>
      </c>
      <c r="BC1267" s="14">
        <v>0.40053748370611097</v>
      </c>
    </row>
    <row r="1268" spans="2:55" x14ac:dyDescent="0.35">
      <c r="B1268" t="s">
        <v>205</v>
      </c>
      <c r="C1268" s="14">
        <v>0.109154782836852</v>
      </c>
      <c r="D1268" s="14">
        <v>8.4558188339677404E-2</v>
      </c>
      <c r="E1268" s="14">
        <v>0.136548406632053</v>
      </c>
      <c r="F1268" s="14"/>
      <c r="G1268" s="14">
        <v>5.6994070374056599E-2</v>
      </c>
      <c r="H1268" s="14">
        <v>6.5188506013290404E-2</v>
      </c>
      <c r="I1268" s="14">
        <v>0.150897078246747</v>
      </c>
      <c r="J1268" s="14">
        <v>0.139412295971236</v>
      </c>
      <c r="K1268" s="14">
        <v>0.117238342101897</v>
      </c>
      <c r="L1268" s="14">
        <v>0.13327148943736</v>
      </c>
      <c r="M1268" s="14"/>
      <c r="N1268" s="14">
        <v>8.2558783678994399E-2</v>
      </c>
      <c r="O1268" s="14">
        <v>9.0682718722686101E-2</v>
      </c>
      <c r="P1268" s="14">
        <v>0.15050361493608899</v>
      </c>
      <c r="Q1268" s="14">
        <v>0.12528282201879501</v>
      </c>
      <c r="R1268" s="14"/>
      <c r="S1268" s="14">
        <v>0.108356072383403</v>
      </c>
      <c r="T1268" s="14">
        <v>0.14685385371522899</v>
      </c>
      <c r="U1268" s="14">
        <v>0.14268271051379999</v>
      </c>
      <c r="V1268" s="14">
        <v>0.11315222408364201</v>
      </c>
      <c r="W1268" s="14">
        <v>7.9818970896270505E-2</v>
      </c>
      <c r="X1268" s="14">
        <v>8.9951086782409997E-2</v>
      </c>
      <c r="Y1268" s="14">
        <v>0.11463394168291099</v>
      </c>
      <c r="Z1268" s="14">
        <v>0.133815234677782</v>
      </c>
      <c r="AA1268" s="14">
        <v>8.8607191261939403E-2</v>
      </c>
      <c r="AB1268" s="14">
        <v>0.111090995092823</v>
      </c>
      <c r="AC1268" s="14">
        <v>0.116124297092251</v>
      </c>
      <c r="AD1268" s="14">
        <v>0</v>
      </c>
      <c r="AE1268" s="14"/>
      <c r="AF1268" s="14">
        <v>0.122849935434684</v>
      </c>
      <c r="AG1268" s="14">
        <v>0.114006041632</v>
      </c>
      <c r="AH1268" s="14">
        <v>0.150002187220109</v>
      </c>
      <c r="AI1268" s="14">
        <v>0.10119985622078199</v>
      </c>
      <c r="AJ1268" s="14">
        <v>0</v>
      </c>
      <c r="AK1268" s="14"/>
      <c r="AL1268" s="14">
        <v>0.11870878416337401</v>
      </c>
      <c r="AM1268" s="14">
        <v>8.58420974811379E-2</v>
      </c>
      <c r="AN1268" s="14">
        <v>2.8020590343182099E-2</v>
      </c>
      <c r="AO1268" s="14"/>
      <c r="AP1268" s="14">
        <v>0.115086187793231</v>
      </c>
      <c r="AQ1268" s="14">
        <v>0.105672103920208</v>
      </c>
      <c r="AR1268" s="14"/>
      <c r="AS1268" s="14">
        <v>0.117856475141662</v>
      </c>
      <c r="AT1268" s="14">
        <v>9.4155958792156699E-2</v>
      </c>
      <c r="AU1268" s="14"/>
      <c r="AV1268" s="14">
        <v>5.8539088640308899E-2</v>
      </c>
      <c r="AW1268" s="14">
        <v>0.122516068264881</v>
      </c>
      <c r="AX1268" s="14"/>
      <c r="AY1268" s="14">
        <v>9.2795182716745001E-2</v>
      </c>
      <c r="AZ1268" s="14">
        <v>0.16545558588728099</v>
      </c>
      <c r="BA1268" s="14"/>
      <c r="BB1268" s="14">
        <v>0.106801999067227</v>
      </c>
      <c r="BC1268" s="14">
        <v>0.120322147366119</v>
      </c>
    </row>
    <row r="1269" spans="2:55" x14ac:dyDescent="0.35">
      <c r="C1269" s="14"/>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c r="AC1269" s="14"/>
      <c r="AD1269" s="14"/>
      <c r="AE1269" s="14"/>
      <c r="AF1269" s="14"/>
      <c r="AG1269" s="14"/>
      <c r="AH1269" s="14"/>
      <c r="AI1269" s="14"/>
      <c r="AJ1269" s="14"/>
      <c r="AK1269" s="14"/>
      <c r="AL1269" s="14"/>
      <c r="AM1269" s="14"/>
      <c r="AN1269" s="14"/>
      <c r="AO1269" s="14"/>
      <c r="AP1269" s="14"/>
      <c r="AQ1269" s="14"/>
      <c r="AR1269" s="14"/>
      <c r="AS1269" s="14"/>
      <c r="AT1269" s="14"/>
      <c r="AU1269" s="14"/>
      <c r="AV1269" s="14"/>
      <c r="AW1269" s="14"/>
      <c r="AX1269" s="14"/>
      <c r="AY1269" s="14"/>
      <c r="AZ1269" s="14"/>
      <c r="BA1269" s="14"/>
      <c r="BB1269" s="14"/>
      <c r="BC1269" s="14"/>
    </row>
    <row r="1270" spans="2:55" x14ac:dyDescent="0.35">
      <c r="B1270" s="6" t="s">
        <v>479</v>
      </c>
      <c r="C1270" s="14"/>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c r="AD1270" s="14"/>
      <c r="AE1270" s="14"/>
      <c r="AF1270" s="14"/>
      <c r="AG1270" s="14"/>
      <c r="AH1270" s="14"/>
      <c r="AI1270" s="14"/>
      <c r="AJ1270" s="14"/>
      <c r="AK1270" s="14"/>
      <c r="AL1270" s="14"/>
      <c r="AM1270" s="14"/>
      <c r="AN1270" s="14"/>
      <c r="AO1270" s="14"/>
      <c r="AP1270" s="14"/>
      <c r="AQ1270" s="14"/>
      <c r="AR1270" s="14"/>
      <c r="AS1270" s="14"/>
      <c r="AT1270" s="14"/>
      <c r="AU1270" s="14"/>
      <c r="AV1270" s="14"/>
      <c r="AW1270" s="14"/>
      <c r="AX1270" s="14"/>
      <c r="AY1270" s="14"/>
      <c r="AZ1270" s="14"/>
      <c r="BA1270" s="14"/>
      <c r="BB1270" s="14"/>
      <c r="BC1270" s="14"/>
    </row>
    <row r="1271" spans="2:55" x14ac:dyDescent="0.35">
      <c r="B1271" s="21" t="s">
        <v>384</v>
      </c>
      <c r="C1271" s="14"/>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c r="AC1271" s="14"/>
      <c r="AD1271" s="14"/>
      <c r="AE1271" s="14"/>
      <c r="AF1271" s="14"/>
      <c r="AG1271" s="14"/>
      <c r="AH1271" s="14"/>
      <c r="AI1271" s="14"/>
      <c r="AJ1271" s="14"/>
      <c r="AK1271" s="14"/>
      <c r="AL1271" s="14"/>
      <c r="AM1271" s="14"/>
      <c r="AN1271" s="14"/>
      <c r="AO1271" s="14"/>
      <c r="AP1271" s="14"/>
      <c r="AQ1271" s="14"/>
      <c r="AR1271" s="14"/>
      <c r="AS1271" s="14"/>
      <c r="AT1271" s="14"/>
      <c r="AU1271" s="14"/>
      <c r="AV1271" s="14"/>
      <c r="AW1271" s="14"/>
      <c r="AX1271" s="14"/>
      <c r="AY1271" s="14"/>
      <c r="AZ1271" s="14"/>
      <c r="BA1271" s="14"/>
      <c r="BB1271" s="14"/>
      <c r="BC1271" s="14"/>
    </row>
    <row r="1272" spans="2:55" x14ac:dyDescent="0.35">
      <c r="B1272" t="s">
        <v>465</v>
      </c>
      <c r="C1272" s="14">
        <v>0.62164984591503702</v>
      </c>
      <c r="D1272" s="14">
        <v>0.59144763615961005</v>
      </c>
      <c r="E1272" s="14">
        <v>0.65057746284060602</v>
      </c>
      <c r="F1272" s="14"/>
      <c r="G1272" s="14">
        <v>0.67784625541673804</v>
      </c>
      <c r="H1272" s="14">
        <v>0.60841864759136099</v>
      </c>
      <c r="I1272" s="14">
        <v>0.62515544514066701</v>
      </c>
      <c r="J1272" s="14">
        <v>0.601032109153114</v>
      </c>
      <c r="K1272" s="14">
        <v>0.726185608881317</v>
      </c>
      <c r="L1272" s="14">
        <v>0.54243953970761405</v>
      </c>
      <c r="M1272" s="14"/>
      <c r="N1272" s="14">
        <v>0.66683126698428596</v>
      </c>
      <c r="O1272" s="14">
        <v>0.55380180345134999</v>
      </c>
      <c r="P1272" s="14">
        <v>0.67647614890524499</v>
      </c>
      <c r="Q1272" s="14">
        <v>0.59693325436662203</v>
      </c>
      <c r="R1272" s="14"/>
      <c r="S1272" s="14">
        <v>0.63927350746674605</v>
      </c>
      <c r="T1272" s="14">
        <v>0.63912530772407505</v>
      </c>
      <c r="U1272" s="14">
        <v>0.62603559414036403</v>
      </c>
      <c r="V1272" s="14">
        <v>0.56096985897902796</v>
      </c>
      <c r="W1272" s="14">
        <v>0.59571182763653796</v>
      </c>
      <c r="X1272" s="14">
        <v>0.68256023323202597</v>
      </c>
      <c r="Y1272" s="14">
        <v>0.619248867579685</v>
      </c>
      <c r="Z1272" s="14">
        <v>0.64294934148308103</v>
      </c>
      <c r="AA1272" s="14">
        <v>0.60899722873821405</v>
      </c>
      <c r="AB1272" s="14">
        <v>0.61546966938815095</v>
      </c>
      <c r="AC1272" s="14">
        <v>0.73950198761282104</v>
      </c>
      <c r="AD1272" s="14">
        <v>0.40183798795264303</v>
      </c>
      <c r="AE1272" s="14"/>
      <c r="AF1272" s="14">
        <v>0.64641783774209705</v>
      </c>
      <c r="AG1272" s="14">
        <v>0.632273151956525</v>
      </c>
      <c r="AH1272" s="14">
        <v>0.63805326756817005</v>
      </c>
      <c r="AI1272" s="14">
        <v>0.61075920527605299</v>
      </c>
      <c r="AJ1272" s="14">
        <v>0.54772621189452297</v>
      </c>
      <c r="AK1272" s="14"/>
      <c r="AL1272" s="14">
        <v>0.62242330831723902</v>
      </c>
      <c r="AM1272" s="14">
        <v>0.67685141019029904</v>
      </c>
      <c r="AN1272" s="14">
        <v>0.53425349583438198</v>
      </c>
      <c r="AO1272" s="14"/>
      <c r="AP1272" s="14">
        <v>0.57267031376573996</v>
      </c>
      <c r="AQ1272" s="14">
        <v>0.65873640484149898</v>
      </c>
      <c r="AR1272" s="14"/>
      <c r="AS1272" s="14">
        <v>0.60716057361298403</v>
      </c>
      <c r="AT1272" s="14">
        <v>0.64624096636867001</v>
      </c>
      <c r="AU1272" s="14"/>
      <c r="AV1272" s="14">
        <v>0.65707381202427395</v>
      </c>
      <c r="AW1272" s="14">
        <v>0.61512628886093601</v>
      </c>
      <c r="AX1272" s="14"/>
      <c r="AY1272" s="14">
        <v>0.62614067632222303</v>
      </c>
      <c r="AZ1272" s="14">
        <v>0.62119140563856301</v>
      </c>
      <c r="BA1272" s="14"/>
      <c r="BB1272" s="14">
        <v>0.61126407396349602</v>
      </c>
      <c r="BC1272" s="14">
        <v>0.72384608579832899</v>
      </c>
    </row>
    <row r="1273" spans="2:55" x14ac:dyDescent="0.35">
      <c r="B1273" t="s">
        <v>466</v>
      </c>
      <c r="C1273" s="14">
        <v>0.29021116146336801</v>
      </c>
      <c r="D1273" s="14">
        <v>0.31167603646140501</v>
      </c>
      <c r="E1273" s="14">
        <v>0.26965214653278602</v>
      </c>
      <c r="F1273" s="14"/>
      <c r="G1273" s="14">
        <v>0.25938251186493799</v>
      </c>
      <c r="H1273" s="14">
        <v>0.32740336412897297</v>
      </c>
      <c r="I1273" s="14">
        <v>0.32549366512735001</v>
      </c>
      <c r="J1273" s="14">
        <v>0.24470265751026399</v>
      </c>
      <c r="K1273" s="14">
        <v>0.18487616041706301</v>
      </c>
      <c r="L1273" s="14">
        <v>0.352654057232622</v>
      </c>
      <c r="M1273" s="14"/>
      <c r="N1273" s="14">
        <v>0.26687727818373802</v>
      </c>
      <c r="O1273" s="14">
        <v>0.34073742932315798</v>
      </c>
      <c r="P1273" s="14">
        <v>0.21055705598150501</v>
      </c>
      <c r="Q1273" s="14">
        <v>0.32760519647748798</v>
      </c>
      <c r="R1273" s="14"/>
      <c r="S1273" s="14">
        <v>0.30695475283371798</v>
      </c>
      <c r="T1273" s="14">
        <v>0.31634295280816299</v>
      </c>
      <c r="U1273" s="14">
        <v>0.323685615437594</v>
      </c>
      <c r="V1273" s="14">
        <v>0.326435399562507</v>
      </c>
      <c r="W1273" s="14">
        <v>0.29641115544674002</v>
      </c>
      <c r="X1273" s="14">
        <v>0.26323375026288598</v>
      </c>
      <c r="Y1273" s="14">
        <v>0.307200736080952</v>
      </c>
      <c r="Z1273" s="14">
        <v>0.220620542345253</v>
      </c>
      <c r="AA1273" s="14">
        <v>0.23944052563805401</v>
      </c>
      <c r="AB1273" s="14">
        <v>0.21696805094744501</v>
      </c>
      <c r="AC1273" s="14">
        <v>0.21794118400012699</v>
      </c>
      <c r="AD1273" s="14">
        <v>0.43529337714051902</v>
      </c>
      <c r="AE1273" s="14"/>
      <c r="AF1273" s="14">
        <v>0.31433324164254001</v>
      </c>
      <c r="AG1273" s="14">
        <v>0.25219307436841298</v>
      </c>
      <c r="AH1273" s="14">
        <v>0.28724232456732601</v>
      </c>
      <c r="AI1273" s="14">
        <v>0.27819934511333799</v>
      </c>
      <c r="AJ1273" s="14">
        <v>0.33365546634820398</v>
      </c>
      <c r="AK1273" s="14"/>
      <c r="AL1273" s="14">
        <v>0.28067249251145499</v>
      </c>
      <c r="AM1273" s="14">
        <v>0.30226363618223401</v>
      </c>
      <c r="AN1273" s="14">
        <v>0.38111058427206201</v>
      </c>
      <c r="AO1273" s="14"/>
      <c r="AP1273" s="14">
        <v>0.33063379989321501</v>
      </c>
      <c r="AQ1273" s="14">
        <v>0.25844025457513697</v>
      </c>
      <c r="AR1273" s="14"/>
      <c r="AS1273" s="14">
        <v>0.33207754266706402</v>
      </c>
      <c r="AT1273" s="14">
        <v>0.243684700220652</v>
      </c>
      <c r="AU1273" s="14"/>
      <c r="AV1273" s="14">
        <v>0.291941288097746</v>
      </c>
      <c r="AW1273" s="14">
        <v>0.28887145729900399</v>
      </c>
      <c r="AX1273" s="14"/>
      <c r="AY1273" s="14">
        <v>0.30090331239969498</v>
      </c>
      <c r="AZ1273" s="14">
        <v>0.27314167806753298</v>
      </c>
      <c r="BA1273" s="14"/>
      <c r="BB1273" s="14">
        <v>0.31062673316470002</v>
      </c>
      <c r="BC1273" s="14">
        <v>0.19616991060321301</v>
      </c>
    </row>
    <row r="1274" spans="2:55" x14ac:dyDescent="0.35">
      <c r="B1274" t="s">
        <v>205</v>
      </c>
      <c r="C1274" s="14">
        <v>8.8138992621594303E-2</v>
      </c>
      <c r="D1274" s="14">
        <v>9.6876327378985494E-2</v>
      </c>
      <c r="E1274" s="14">
        <v>7.9770390626608095E-2</v>
      </c>
      <c r="F1274" s="14"/>
      <c r="G1274" s="14">
        <v>6.2771232718324105E-2</v>
      </c>
      <c r="H1274" s="14">
        <v>6.4177988279666004E-2</v>
      </c>
      <c r="I1274" s="14">
        <v>4.9350889731982601E-2</v>
      </c>
      <c r="J1274" s="14">
        <v>0.15426523333662201</v>
      </c>
      <c r="K1274" s="14">
        <v>8.8938230701620796E-2</v>
      </c>
      <c r="L1274" s="14">
        <v>0.104906403059763</v>
      </c>
      <c r="M1274" s="14"/>
      <c r="N1274" s="14">
        <v>6.6291454831976501E-2</v>
      </c>
      <c r="O1274" s="14">
        <v>0.105460767225493</v>
      </c>
      <c r="P1274" s="14">
        <v>0.11296679511325</v>
      </c>
      <c r="Q1274" s="14">
        <v>7.5461549155889901E-2</v>
      </c>
      <c r="R1274" s="14"/>
      <c r="S1274" s="14">
        <v>5.3771739699535803E-2</v>
      </c>
      <c r="T1274" s="14">
        <v>4.4531739467761997E-2</v>
      </c>
      <c r="U1274" s="14">
        <v>5.0278790422041697E-2</v>
      </c>
      <c r="V1274" s="14">
        <v>0.112594741458465</v>
      </c>
      <c r="W1274" s="14">
        <v>0.107877016916722</v>
      </c>
      <c r="X1274" s="14">
        <v>5.4206016505087898E-2</v>
      </c>
      <c r="Y1274" s="14">
        <v>7.3550396339363402E-2</v>
      </c>
      <c r="Z1274" s="14">
        <v>0.136430116171666</v>
      </c>
      <c r="AA1274" s="14">
        <v>0.15156224562373199</v>
      </c>
      <c r="AB1274" s="14">
        <v>0.16756227966440501</v>
      </c>
      <c r="AC1274" s="14">
        <v>4.2556828387051597E-2</v>
      </c>
      <c r="AD1274" s="14">
        <v>0.162868634906839</v>
      </c>
      <c r="AE1274" s="14"/>
      <c r="AF1274" s="14">
        <v>3.9248920615362802E-2</v>
      </c>
      <c r="AG1274" s="14">
        <v>0.115533773675063</v>
      </c>
      <c r="AH1274" s="14">
        <v>7.4704407864504094E-2</v>
      </c>
      <c r="AI1274" s="14">
        <v>0.11104144961060899</v>
      </c>
      <c r="AJ1274" s="14">
        <v>0.11861832175727299</v>
      </c>
      <c r="AK1274" s="14"/>
      <c r="AL1274" s="14">
        <v>9.6904199171306105E-2</v>
      </c>
      <c r="AM1274" s="14">
        <v>2.0884953627467302E-2</v>
      </c>
      <c r="AN1274" s="14">
        <v>8.46359198935554E-2</v>
      </c>
      <c r="AO1274" s="14"/>
      <c r="AP1274" s="14">
        <v>9.6695886341045201E-2</v>
      </c>
      <c r="AQ1274" s="14">
        <v>8.2823340583364199E-2</v>
      </c>
      <c r="AR1274" s="14"/>
      <c r="AS1274" s="14">
        <v>6.0761883719951497E-2</v>
      </c>
      <c r="AT1274" s="14">
        <v>0.110074333410678</v>
      </c>
      <c r="AU1274" s="14"/>
      <c r="AV1274" s="14">
        <v>5.0984899877980001E-2</v>
      </c>
      <c r="AW1274" s="14">
        <v>9.6002253840060503E-2</v>
      </c>
      <c r="AX1274" s="14"/>
      <c r="AY1274" s="14">
        <v>7.2956011278081601E-2</v>
      </c>
      <c r="AZ1274" s="14">
        <v>0.105666916293903</v>
      </c>
      <c r="BA1274" s="14"/>
      <c r="BB1274" s="14">
        <v>7.8109192871803498E-2</v>
      </c>
      <c r="BC1274" s="14">
        <v>7.99840035984581E-2</v>
      </c>
    </row>
    <row r="1275" spans="2:55" x14ac:dyDescent="0.35">
      <c r="C1275" s="14"/>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c r="AC1275" s="14"/>
      <c r="AD1275" s="14"/>
      <c r="AE1275" s="14"/>
      <c r="AF1275" s="14"/>
      <c r="AG1275" s="14"/>
      <c r="AH1275" s="14"/>
      <c r="AI1275" s="14"/>
      <c r="AJ1275" s="14"/>
      <c r="AK1275" s="14"/>
      <c r="AL1275" s="14"/>
      <c r="AM1275" s="14"/>
      <c r="AN1275" s="14"/>
      <c r="AO1275" s="14"/>
      <c r="AP1275" s="14"/>
      <c r="AQ1275" s="14"/>
      <c r="AR1275" s="14"/>
      <c r="AS1275" s="14"/>
      <c r="AT1275" s="14"/>
      <c r="AU1275" s="14"/>
      <c r="AV1275" s="14"/>
      <c r="AW1275" s="14"/>
      <c r="AX1275" s="14"/>
      <c r="AY1275" s="14"/>
      <c r="AZ1275" s="14"/>
      <c r="BA1275" s="14"/>
      <c r="BB1275" s="14"/>
      <c r="BC1275" s="14"/>
    </row>
    <row r="1276" spans="2:55" x14ac:dyDescent="0.35">
      <c r="B1276" s="6" t="s">
        <v>480</v>
      </c>
      <c r="C1276" s="14"/>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c r="AC1276" s="14"/>
      <c r="AD1276" s="14"/>
      <c r="AE1276" s="14"/>
      <c r="AF1276" s="14"/>
      <c r="AG1276" s="14"/>
      <c r="AH1276" s="14"/>
      <c r="AI1276" s="14"/>
      <c r="AJ1276" s="14"/>
      <c r="AK1276" s="14"/>
      <c r="AL1276" s="14"/>
      <c r="AM1276" s="14"/>
      <c r="AN1276" s="14"/>
      <c r="AO1276" s="14"/>
      <c r="AP1276" s="14"/>
      <c r="AQ1276" s="14"/>
      <c r="AR1276" s="14"/>
      <c r="AS1276" s="14"/>
      <c r="AT1276" s="14"/>
      <c r="AU1276" s="14"/>
      <c r="AV1276" s="14"/>
      <c r="AW1276" s="14"/>
      <c r="AX1276" s="14"/>
      <c r="AY1276" s="14"/>
      <c r="AZ1276" s="14"/>
      <c r="BA1276" s="14"/>
      <c r="BB1276" s="14"/>
      <c r="BC1276" s="14"/>
    </row>
    <row r="1277" spans="2:55" x14ac:dyDescent="0.35">
      <c r="B1277" s="21" t="s">
        <v>384</v>
      </c>
      <c r="C1277" s="14"/>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c r="AD1277" s="14"/>
      <c r="AE1277" s="14"/>
      <c r="AF1277" s="14"/>
      <c r="AG1277" s="14"/>
      <c r="AH1277" s="14"/>
      <c r="AI1277" s="14"/>
      <c r="AJ1277" s="14"/>
      <c r="AK1277" s="14"/>
      <c r="AL1277" s="14"/>
      <c r="AM1277" s="14"/>
      <c r="AN1277" s="14"/>
      <c r="AO1277" s="14"/>
      <c r="AP1277" s="14"/>
      <c r="AQ1277" s="14"/>
      <c r="AR1277" s="14"/>
      <c r="AS1277" s="14"/>
      <c r="AT1277" s="14"/>
      <c r="AU1277" s="14"/>
      <c r="AV1277" s="14"/>
      <c r="AW1277" s="14"/>
      <c r="AX1277" s="14"/>
      <c r="AY1277" s="14"/>
      <c r="AZ1277" s="14"/>
      <c r="BA1277" s="14"/>
      <c r="BB1277" s="14"/>
      <c r="BC1277" s="14"/>
    </row>
    <row r="1278" spans="2:55" x14ac:dyDescent="0.35">
      <c r="B1278" t="s">
        <v>465</v>
      </c>
      <c r="C1278" s="14">
        <v>0.52872647453362198</v>
      </c>
      <c r="D1278" s="14">
        <v>0.49834830083635101</v>
      </c>
      <c r="E1278" s="14">
        <v>0.55876058504807702</v>
      </c>
      <c r="F1278" s="14"/>
      <c r="G1278" s="14">
        <v>0.42973955538323899</v>
      </c>
      <c r="H1278" s="14">
        <v>0.52149569990370404</v>
      </c>
      <c r="I1278" s="14">
        <v>0.53699402965917498</v>
      </c>
      <c r="J1278" s="14">
        <v>0.52981660380761597</v>
      </c>
      <c r="K1278" s="14">
        <v>0.64688959693174397</v>
      </c>
      <c r="L1278" s="14">
        <v>0.500445463430644</v>
      </c>
      <c r="M1278" s="14"/>
      <c r="N1278" s="14">
        <v>0.56577501899243299</v>
      </c>
      <c r="O1278" s="14">
        <v>0.51464655114511904</v>
      </c>
      <c r="P1278" s="14">
        <v>0.56401545545846499</v>
      </c>
      <c r="Q1278" s="14">
        <v>0.45869715282130902</v>
      </c>
      <c r="R1278" s="14"/>
      <c r="S1278" s="14">
        <v>0.58680635739158205</v>
      </c>
      <c r="T1278" s="14">
        <v>0.58203151283447196</v>
      </c>
      <c r="U1278" s="14">
        <v>0.46763331292937199</v>
      </c>
      <c r="V1278" s="14">
        <v>0.48866918393331399</v>
      </c>
      <c r="W1278" s="14">
        <v>0.59832883266455505</v>
      </c>
      <c r="X1278" s="14">
        <v>0.60950591458668602</v>
      </c>
      <c r="Y1278" s="14">
        <v>0.66389747173490998</v>
      </c>
      <c r="Z1278" s="14">
        <v>0.43702134263057901</v>
      </c>
      <c r="AA1278" s="14">
        <v>0.56036324850026398</v>
      </c>
      <c r="AB1278" s="14">
        <v>0.36838053257394998</v>
      </c>
      <c r="AC1278" s="14">
        <v>0.41191429038709598</v>
      </c>
      <c r="AD1278" s="14">
        <v>0.287946495894356</v>
      </c>
      <c r="AE1278" s="14"/>
      <c r="AF1278" s="14">
        <v>0.56931582685334703</v>
      </c>
      <c r="AG1278" s="14">
        <v>0.596299690208688</v>
      </c>
      <c r="AH1278" s="14">
        <v>0.46606368406010201</v>
      </c>
      <c r="AI1278" s="14">
        <v>0.58694204190895305</v>
      </c>
      <c r="AJ1278" s="14">
        <v>0.631718894887775</v>
      </c>
      <c r="AK1278" s="14"/>
      <c r="AL1278" s="14">
        <v>0.51823133993000203</v>
      </c>
      <c r="AM1278" s="14">
        <v>0.66356093660008197</v>
      </c>
      <c r="AN1278" s="14">
        <v>0.32799074844183801</v>
      </c>
      <c r="AO1278" s="14"/>
      <c r="AP1278" s="14">
        <v>0.45761655824686398</v>
      </c>
      <c r="AQ1278" s="14">
        <v>0.57581613029958401</v>
      </c>
      <c r="AR1278" s="14"/>
      <c r="AS1278" s="14">
        <v>0.521052014336017</v>
      </c>
      <c r="AT1278" s="14">
        <v>0.536067333749909</v>
      </c>
      <c r="AU1278" s="14"/>
      <c r="AV1278" s="14">
        <v>0.63003302014436502</v>
      </c>
      <c r="AW1278" s="14">
        <v>0.497313738237534</v>
      </c>
      <c r="AX1278" s="14"/>
      <c r="AY1278" s="14">
        <v>0.547469300926133</v>
      </c>
      <c r="AZ1278" s="14">
        <v>0.46271104980316702</v>
      </c>
      <c r="BA1278" s="14"/>
      <c r="BB1278" s="14">
        <v>0.54515982175554401</v>
      </c>
      <c r="BC1278" s="14">
        <v>0.42330449976004803</v>
      </c>
    </row>
    <row r="1279" spans="2:55" x14ac:dyDescent="0.35">
      <c r="B1279" t="s">
        <v>466</v>
      </c>
      <c r="C1279" s="14">
        <v>0.368116923978282</v>
      </c>
      <c r="D1279" s="14">
        <v>0.41896300639517198</v>
      </c>
      <c r="E1279" s="14">
        <v>0.31578305270398499</v>
      </c>
      <c r="F1279" s="14"/>
      <c r="G1279" s="14">
        <v>0.47642969189974399</v>
      </c>
      <c r="H1279" s="14">
        <v>0.37514065315853301</v>
      </c>
      <c r="I1279" s="14">
        <v>0.31628949228376602</v>
      </c>
      <c r="J1279" s="14">
        <v>0.37144821112950399</v>
      </c>
      <c r="K1279" s="14">
        <v>0.26009442515507403</v>
      </c>
      <c r="L1279" s="14">
        <v>0.41204681807182197</v>
      </c>
      <c r="M1279" s="14"/>
      <c r="N1279" s="14">
        <v>0.35550851373648201</v>
      </c>
      <c r="O1279" s="14">
        <v>0.37084544814981801</v>
      </c>
      <c r="P1279" s="14">
        <v>0.338578002600737</v>
      </c>
      <c r="Q1279" s="14">
        <v>0.41175430787920803</v>
      </c>
      <c r="R1279" s="14"/>
      <c r="S1279" s="14">
        <v>0.34006649315766901</v>
      </c>
      <c r="T1279" s="14">
        <v>0.35980712059256598</v>
      </c>
      <c r="U1279" s="14">
        <v>0.391797369202527</v>
      </c>
      <c r="V1279" s="14">
        <v>0.45551831770394602</v>
      </c>
      <c r="W1279" s="14">
        <v>0.30350527950173001</v>
      </c>
      <c r="X1279" s="14">
        <v>0.27129376884985201</v>
      </c>
      <c r="Y1279" s="14">
        <v>0.247579936518251</v>
      </c>
      <c r="Z1279" s="14">
        <v>0.195023652283664</v>
      </c>
      <c r="AA1279" s="14">
        <v>0.26104967151793501</v>
      </c>
      <c r="AB1279" s="14">
        <v>0.53376264641808902</v>
      </c>
      <c r="AC1279" s="14">
        <v>0.45429475097660399</v>
      </c>
      <c r="AD1279" s="14">
        <v>0.71205350410564405</v>
      </c>
      <c r="AE1279" s="14"/>
      <c r="AF1279" s="14">
        <v>0.34595593256185497</v>
      </c>
      <c r="AG1279" s="14">
        <v>0.30515474567192602</v>
      </c>
      <c r="AH1279" s="14">
        <v>0.458313480708475</v>
      </c>
      <c r="AI1279" s="14">
        <v>0.306793839952057</v>
      </c>
      <c r="AJ1279" s="14">
        <v>0.30634358920642801</v>
      </c>
      <c r="AK1279" s="14"/>
      <c r="AL1279" s="14">
        <v>0.377663214462649</v>
      </c>
      <c r="AM1279" s="14">
        <v>0.250780685774106</v>
      </c>
      <c r="AN1279" s="14">
        <v>0.53574497784018904</v>
      </c>
      <c r="AO1279" s="14"/>
      <c r="AP1279" s="14">
        <v>0.409990332910315</v>
      </c>
      <c r="AQ1279" s="14">
        <v>0.34150696593987101</v>
      </c>
      <c r="AR1279" s="14"/>
      <c r="AS1279" s="14">
        <v>0.39034349412173802</v>
      </c>
      <c r="AT1279" s="14">
        <v>0.35105721023554198</v>
      </c>
      <c r="AU1279" s="14"/>
      <c r="AV1279" s="14">
        <v>0.32383093444159</v>
      </c>
      <c r="AW1279" s="14">
        <v>0.39147338940649701</v>
      </c>
      <c r="AX1279" s="14"/>
      <c r="AY1279" s="14">
        <v>0.36091300478972999</v>
      </c>
      <c r="AZ1279" s="14">
        <v>0.42498263543082598</v>
      </c>
      <c r="BA1279" s="14"/>
      <c r="BB1279" s="14">
        <v>0.37555891292524202</v>
      </c>
      <c r="BC1279" s="14">
        <v>0.399831857634313</v>
      </c>
    </row>
    <row r="1280" spans="2:55" x14ac:dyDescent="0.35">
      <c r="B1280" t="s">
        <v>205</v>
      </c>
      <c r="C1280" s="14">
        <v>0.10315660148809599</v>
      </c>
      <c r="D1280" s="14">
        <v>8.2688692768476402E-2</v>
      </c>
      <c r="E1280" s="14">
        <v>0.12545636224793799</v>
      </c>
      <c r="F1280" s="14"/>
      <c r="G1280" s="14">
        <v>9.3830752717017005E-2</v>
      </c>
      <c r="H1280" s="14">
        <v>0.103363646937763</v>
      </c>
      <c r="I1280" s="14">
        <v>0.14671647805705901</v>
      </c>
      <c r="J1280" s="14">
        <v>9.8735185062879996E-2</v>
      </c>
      <c r="K1280" s="14">
        <v>9.3015977913182502E-2</v>
      </c>
      <c r="L1280" s="14">
        <v>8.7507718497533901E-2</v>
      </c>
      <c r="M1280" s="14"/>
      <c r="N1280" s="14">
        <v>7.8716467271085597E-2</v>
      </c>
      <c r="O1280" s="14">
        <v>0.11450800070506301</v>
      </c>
      <c r="P1280" s="14">
        <v>9.74065419407973E-2</v>
      </c>
      <c r="Q1280" s="14">
        <v>0.12954853929948301</v>
      </c>
      <c r="R1280" s="14"/>
      <c r="S1280" s="14">
        <v>7.3127149450749801E-2</v>
      </c>
      <c r="T1280" s="14">
        <v>5.8161366572962801E-2</v>
      </c>
      <c r="U1280" s="14">
        <v>0.14056931786810101</v>
      </c>
      <c r="V1280" s="14">
        <v>5.5812498362740402E-2</v>
      </c>
      <c r="W1280" s="14">
        <v>9.8165887833715201E-2</v>
      </c>
      <c r="X1280" s="14">
        <v>0.119200316563462</v>
      </c>
      <c r="Y1280" s="14">
        <v>8.8522591746839102E-2</v>
      </c>
      <c r="Z1280" s="14">
        <v>0.36795500508575701</v>
      </c>
      <c r="AA1280" s="14">
        <v>0.17858707998180101</v>
      </c>
      <c r="AB1280" s="14">
        <v>9.7856821007960504E-2</v>
      </c>
      <c r="AC1280" s="14">
        <v>0.133790958636299</v>
      </c>
      <c r="AD1280" s="14">
        <v>0</v>
      </c>
      <c r="AE1280" s="14"/>
      <c r="AF1280" s="14">
        <v>8.4728240584797901E-2</v>
      </c>
      <c r="AG1280" s="14">
        <v>9.8545564119386406E-2</v>
      </c>
      <c r="AH1280" s="14">
        <v>7.5622835231422506E-2</v>
      </c>
      <c r="AI1280" s="14">
        <v>0.10626411813899</v>
      </c>
      <c r="AJ1280" s="14">
        <v>6.19375159057967E-2</v>
      </c>
      <c r="AK1280" s="14"/>
      <c r="AL1280" s="14">
        <v>0.104105445607349</v>
      </c>
      <c r="AM1280" s="14">
        <v>8.5658377625811702E-2</v>
      </c>
      <c r="AN1280" s="14">
        <v>0.13626427371797301</v>
      </c>
      <c r="AO1280" s="14"/>
      <c r="AP1280" s="14">
        <v>0.13239310884282099</v>
      </c>
      <c r="AQ1280" s="14">
        <v>8.2676903760543999E-2</v>
      </c>
      <c r="AR1280" s="14"/>
      <c r="AS1280" s="14">
        <v>8.8604491542244604E-2</v>
      </c>
      <c r="AT1280" s="14">
        <v>0.112875456014549</v>
      </c>
      <c r="AU1280" s="14"/>
      <c r="AV1280" s="14">
        <v>4.6136045414045E-2</v>
      </c>
      <c r="AW1280" s="14">
        <v>0.11121287235596899</v>
      </c>
      <c r="AX1280" s="14"/>
      <c r="AY1280" s="14">
        <v>9.1617694284136506E-2</v>
      </c>
      <c r="AZ1280" s="14">
        <v>0.112306314766007</v>
      </c>
      <c r="BA1280" s="14"/>
      <c r="BB1280" s="14">
        <v>7.9281265319214297E-2</v>
      </c>
      <c r="BC1280" s="14">
        <v>0.17686364260564</v>
      </c>
    </row>
    <row r="1281" spans="2:55" x14ac:dyDescent="0.35">
      <c r="C1281" s="14"/>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c r="AC1281" s="14"/>
      <c r="AD1281" s="14"/>
      <c r="AE1281" s="14"/>
      <c r="AF1281" s="14"/>
      <c r="AG1281" s="14"/>
      <c r="AH1281" s="14"/>
      <c r="AI1281" s="14"/>
      <c r="AJ1281" s="14"/>
      <c r="AK1281" s="14"/>
      <c r="AL1281" s="14"/>
      <c r="AM1281" s="14"/>
      <c r="AN1281" s="14"/>
      <c r="AO1281" s="14"/>
      <c r="AP1281" s="14"/>
      <c r="AQ1281" s="14"/>
      <c r="AR1281" s="14"/>
      <c r="AS1281" s="14"/>
      <c r="AT1281" s="14"/>
      <c r="AU1281" s="14"/>
      <c r="AV1281" s="14"/>
      <c r="AW1281" s="14"/>
      <c r="AX1281" s="14"/>
      <c r="AY1281" s="14"/>
      <c r="AZ1281" s="14"/>
      <c r="BA1281" s="14"/>
      <c r="BB1281" s="14"/>
      <c r="BC1281" s="14"/>
    </row>
    <row r="1282" spans="2:55" x14ac:dyDescent="0.35">
      <c r="B1282" s="6" t="s">
        <v>481</v>
      </c>
      <c r="C1282" s="14"/>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c r="AD1282" s="14"/>
      <c r="AE1282" s="14"/>
      <c r="AF1282" s="14"/>
      <c r="AG1282" s="14"/>
      <c r="AH1282" s="14"/>
      <c r="AI1282" s="14"/>
      <c r="AJ1282" s="14"/>
      <c r="AK1282" s="14"/>
      <c r="AL1282" s="14"/>
      <c r="AM1282" s="14"/>
      <c r="AN1282" s="14"/>
      <c r="AO1282" s="14"/>
      <c r="AP1282" s="14"/>
      <c r="AQ1282" s="14"/>
      <c r="AR1282" s="14"/>
      <c r="AS1282" s="14"/>
      <c r="AT1282" s="14"/>
      <c r="AU1282" s="14"/>
      <c r="AV1282" s="14"/>
      <c r="AW1282" s="14"/>
      <c r="AX1282" s="14"/>
      <c r="AY1282" s="14"/>
      <c r="AZ1282" s="14"/>
      <c r="BA1282" s="14"/>
      <c r="BB1282" s="14"/>
      <c r="BC1282" s="14"/>
    </row>
    <row r="1283" spans="2:55" x14ac:dyDescent="0.35">
      <c r="B1283" s="21" t="s">
        <v>384</v>
      </c>
      <c r="C1283" s="14"/>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c r="AC1283" s="14"/>
      <c r="AD1283" s="14"/>
      <c r="AE1283" s="14"/>
      <c r="AF1283" s="14"/>
      <c r="AG1283" s="14"/>
      <c r="AH1283" s="14"/>
      <c r="AI1283" s="14"/>
      <c r="AJ1283" s="14"/>
      <c r="AK1283" s="14"/>
      <c r="AL1283" s="14"/>
      <c r="AM1283" s="14"/>
      <c r="AN1283" s="14"/>
      <c r="AO1283" s="14"/>
      <c r="AP1283" s="14"/>
      <c r="AQ1283" s="14"/>
      <c r="AR1283" s="14"/>
      <c r="AS1283" s="14"/>
      <c r="AT1283" s="14"/>
      <c r="AU1283" s="14"/>
      <c r="AV1283" s="14"/>
      <c r="AW1283" s="14"/>
      <c r="AX1283" s="14"/>
      <c r="AY1283" s="14"/>
      <c r="AZ1283" s="14"/>
      <c r="BA1283" s="14"/>
      <c r="BB1283" s="14"/>
      <c r="BC1283" s="14"/>
    </row>
    <row r="1284" spans="2:55" x14ac:dyDescent="0.35">
      <c r="B1284" t="s">
        <v>465</v>
      </c>
      <c r="C1284" s="14">
        <v>0.39788456230239799</v>
      </c>
      <c r="D1284" s="14">
        <v>0.38388782835381002</v>
      </c>
      <c r="E1284" s="14">
        <v>0.41416183098109099</v>
      </c>
      <c r="F1284" s="14"/>
      <c r="G1284" s="14">
        <v>0.25936139016118798</v>
      </c>
      <c r="H1284" s="14">
        <v>0.443592727620789</v>
      </c>
      <c r="I1284" s="14">
        <v>0.50321259330846502</v>
      </c>
      <c r="J1284" s="14">
        <v>0.32678979951084502</v>
      </c>
      <c r="K1284" s="14">
        <v>0.49671205453906703</v>
      </c>
      <c r="L1284" s="14">
        <v>0.37063213712895499</v>
      </c>
      <c r="M1284" s="14"/>
      <c r="N1284" s="14">
        <v>0.43157459436422002</v>
      </c>
      <c r="O1284" s="14">
        <v>0.41326405753913298</v>
      </c>
      <c r="P1284" s="14">
        <v>0.338101752788667</v>
      </c>
      <c r="Q1284" s="14">
        <v>0.401851289941761</v>
      </c>
      <c r="R1284" s="14"/>
      <c r="S1284" s="14">
        <v>0.42555555110084597</v>
      </c>
      <c r="T1284" s="14">
        <v>0.47394917075840198</v>
      </c>
      <c r="U1284" s="14">
        <v>0.361842564733031</v>
      </c>
      <c r="V1284" s="14">
        <v>0.30354300714239402</v>
      </c>
      <c r="W1284" s="14">
        <v>0.34892608914005502</v>
      </c>
      <c r="X1284" s="14">
        <v>0.47052032780339298</v>
      </c>
      <c r="Y1284" s="14">
        <v>0.48415065939298702</v>
      </c>
      <c r="Z1284" s="14">
        <v>0.33423245200417401</v>
      </c>
      <c r="AA1284" s="14">
        <v>0.473391570615391</v>
      </c>
      <c r="AB1284" s="14">
        <v>0.31714072219905698</v>
      </c>
      <c r="AC1284" s="14">
        <v>0.42777950032468698</v>
      </c>
      <c r="AD1284" s="14">
        <v>0.21590201011549401</v>
      </c>
      <c r="AE1284" s="14"/>
      <c r="AF1284" s="14">
        <v>0.44195222637964499</v>
      </c>
      <c r="AG1284" s="14">
        <v>0.436955530716998</v>
      </c>
      <c r="AH1284" s="14">
        <v>0.364445310249365</v>
      </c>
      <c r="AI1284" s="14">
        <v>0.43489026794358299</v>
      </c>
      <c r="AJ1284" s="14">
        <v>0.29507401287604901</v>
      </c>
      <c r="AK1284" s="14"/>
      <c r="AL1284" s="14">
        <v>0.37984728926190903</v>
      </c>
      <c r="AM1284" s="14">
        <v>0.47548215325188298</v>
      </c>
      <c r="AN1284" s="14">
        <v>0.445646681922379</v>
      </c>
      <c r="AO1284" s="14"/>
      <c r="AP1284" s="14">
        <v>0.40025059545493502</v>
      </c>
      <c r="AQ1284" s="14">
        <v>0.39739330151538999</v>
      </c>
      <c r="AR1284" s="14"/>
      <c r="AS1284" s="14">
        <v>0.40786548191400601</v>
      </c>
      <c r="AT1284" s="14">
        <v>0.39127009327013401</v>
      </c>
      <c r="AU1284" s="14"/>
      <c r="AV1284" s="14">
        <v>0.40363260873935802</v>
      </c>
      <c r="AW1284" s="14">
        <v>0.39663782171699702</v>
      </c>
      <c r="AX1284" s="14"/>
      <c r="AY1284" s="14">
        <v>0.39513778123266102</v>
      </c>
      <c r="AZ1284" s="14">
        <v>0.34240552316061901</v>
      </c>
      <c r="BA1284" s="14"/>
      <c r="BB1284" s="14">
        <v>0.39233623475773699</v>
      </c>
      <c r="BC1284" s="14">
        <v>0.40252782593437098</v>
      </c>
    </row>
    <row r="1285" spans="2:55" x14ac:dyDescent="0.35">
      <c r="B1285" t="s">
        <v>466</v>
      </c>
      <c r="C1285" s="14">
        <v>0.46869190732202698</v>
      </c>
      <c r="D1285" s="14">
        <v>0.48724395130200698</v>
      </c>
      <c r="E1285" s="14">
        <v>0.44711711669513798</v>
      </c>
      <c r="F1285" s="14"/>
      <c r="G1285" s="14">
        <v>0.62881853473086402</v>
      </c>
      <c r="H1285" s="14">
        <v>0.48235297634013602</v>
      </c>
      <c r="I1285" s="14">
        <v>0.40923958643211</v>
      </c>
      <c r="J1285" s="14">
        <v>0.47636449438137402</v>
      </c>
      <c r="K1285" s="14">
        <v>0.33385859762992098</v>
      </c>
      <c r="L1285" s="14">
        <v>0.44844405613114602</v>
      </c>
      <c r="M1285" s="14"/>
      <c r="N1285" s="14">
        <v>0.44693314132519302</v>
      </c>
      <c r="O1285" s="14">
        <v>0.42309021251316298</v>
      </c>
      <c r="P1285" s="14">
        <v>0.53108779487665303</v>
      </c>
      <c r="Q1285" s="14">
        <v>0.48043145406272503</v>
      </c>
      <c r="R1285" s="14"/>
      <c r="S1285" s="14">
        <v>0.51531121419589898</v>
      </c>
      <c r="T1285" s="14">
        <v>0.47090439644036802</v>
      </c>
      <c r="U1285" s="14">
        <v>0.37581387238103903</v>
      </c>
      <c r="V1285" s="14">
        <v>0.67652665853301597</v>
      </c>
      <c r="W1285" s="14">
        <v>0.45442631382646398</v>
      </c>
      <c r="X1285" s="14">
        <v>0.476583151695116</v>
      </c>
      <c r="Y1285" s="14">
        <v>0.38886014326332902</v>
      </c>
      <c r="Z1285" s="14">
        <v>0.27741926427923402</v>
      </c>
      <c r="AA1285" s="14">
        <v>0.346016603072552</v>
      </c>
      <c r="AB1285" s="14">
        <v>0.413301169271244</v>
      </c>
      <c r="AC1285" s="14">
        <v>0.51027924219685195</v>
      </c>
      <c r="AD1285" s="14">
        <v>0.70234142709926295</v>
      </c>
      <c r="AE1285" s="14"/>
      <c r="AF1285" s="14">
        <v>0.42880755668277498</v>
      </c>
      <c r="AG1285" s="14">
        <v>0.42274010076245699</v>
      </c>
      <c r="AH1285" s="14">
        <v>0.47454721976576297</v>
      </c>
      <c r="AI1285" s="14">
        <v>0.45399601367735698</v>
      </c>
      <c r="AJ1285" s="14">
        <v>0.534595907583299</v>
      </c>
      <c r="AK1285" s="14"/>
      <c r="AL1285" s="14">
        <v>0.46860770949434999</v>
      </c>
      <c r="AM1285" s="14">
        <v>0.43109001947091702</v>
      </c>
      <c r="AN1285" s="14">
        <v>0.554353318077621</v>
      </c>
      <c r="AO1285" s="14"/>
      <c r="AP1285" s="14">
        <v>0.47257984840635398</v>
      </c>
      <c r="AQ1285" s="14">
        <v>0.46538890474439798</v>
      </c>
      <c r="AR1285" s="14"/>
      <c r="AS1285" s="14">
        <v>0.48070595238824099</v>
      </c>
      <c r="AT1285" s="14">
        <v>0.440758624984534</v>
      </c>
      <c r="AU1285" s="14"/>
      <c r="AV1285" s="14">
        <v>0.48481262078597398</v>
      </c>
      <c r="AW1285" s="14">
        <v>0.46584868636447802</v>
      </c>
      <c r="AX1285" s="14"/>
      <c r="AY1285" s="14">
        <v>0.47440061269726502</v>
      </c>
      <c r="AZ1285" s="14">
        <v>0.52218388349812395</v>
      </c>
      <c r="BA1285" s="14"/>
      <c r="BB1285" s="14">
        <v>0.47872774591917999</v>
      </c>
      <c r="BC1285" s="14">
        <v>0.42008640429215899</v>
      </c>
    </row>
    <row r="1286" spans="2:55" x14ac:dyDescent="0.35">
      <c r="B1286" t="s">
        <v>205</v>
      </c>
      <c r="C1286" s="14">
        <v>0.133423530375575</v>
      </c>
      <c r="D1286" s="14">
        <v>0.12886822034418299</v>
      </c>
      <c r="E1286" s="14">
        <v>0.13872105232377099</v>
      </c>
      <c r="F1286" s="14"/>
      <c r="G1286" s="14">
        <v>0.111820075107948</v>
      </c>
      <c r="H1286" s="14">
        <v>7.4054296039075304E-2</v>
      </c>
      <c r="I1286" s="14">
        <v>8.7547820259425604E-2</v>
      </c>
      <c r="J1286" s="14">
        <v>0.19684570610778099</v>
      </c>
      <c r="K1286" s="14">
        <v>0.16942934783101199</v>
      </c>
      <c r="L1286" s="14">
        <v>0.18092380673989999</v>
      </c>
      <c r="M1286" s="14"/>
      <c r="N1286" s="14">
        <v>0.121492264310587</v>
      </c>
      <c r="O1286" s="14">
        <v>0.16364572994770499</v>
      </c>
      <c r="P1286" s="14">
        <v>0.13081045233468</v>
      </c>
      <c r="Q1286" s="14">
        <v>0.117717255995514</v>
      </c>
      <c r="R1286" s="14"/>
      <c r="S1286" s="14">
        <v>5.9133234703254801E-2</v>
      </c>
      <c r="T1286" s="14">
        <v>5.5146432801230202E-2</v>
      </c>
      <c r="U1286" s="14">
        <v>0.26234356288593003</v>
      </c>
      <c r="V1286" s="14">
        <v>1.99303343245897E-2</v>
      </c>
      <c r="W1286" s="14">
        <v>0.196647597033481</v>
      </c>
      <c r="X1286" s="14">
        <v>5.28965205014904E-2</v>
      </c>
      <c r="Y1286" s="14">
        <v>0.126989197343684</v>
      </c>
      <c r="Z1286" s="14">
        <v>0.38834828371659202</v>
      </c>
      <c r="AA1286" s="14">
        <v>0.180591826312056</v>
      </c>
      <c r="AB1286" s="14">
        <v>0.26955810852969903</v>
      </c>
      <c r="AC1286" s="14">
        <v>6.1941257478461402E-2</v>
      </c>
      <c r="AD1286" s="14">
        <v>8.1756562785243E-2</v>
      </c>
      <c r="AE1286" s="14"/>
      <c r="AF1286" s="14">
        <v>0.12924021693758</v>
      </c>
      <c r="AG1286" s="14">
        <v>0.14030436852054501</v>
      </c>
      <c r="AH1286" s="14">
        <v>0.161007469984872</v>
      </c>
      <c r="AI1286" s="14">
        <v>0.11111371837906001</v>
      </c>
      <c r="AJ1286" s="14">
        <v>0.17033007954065299</v>
      </c>
      <c r="AK1286" s="14"/>
      <c r="AL1286" s="14">
        <v>0.15154500124374101</v>
      </c>
      <c r="AM1286" s="14">
        <v>9.3427827277200004E-2</v>
      </c>
      <c r="AN1286" s="14">
        <v>0</v>
      </c>
      <c r="AO1286" s="14"/>
      <c r="AP1286" s="14">
        <v>0.127169556138711</v>
      </c>
      <c r="AQ1286" s="14">
        <v>0.13721779374021201</v>
      </c>
      <c r="AR1286" s="14"/>
      <c r="AS1286" s="14">
        <v>0.111428565697752</v>
      </c>
      <c r="AT1286" s="14">
        <v>0.16797128174533199</v>
      </c>
      <c r="AU1286" s="14"/>
      <c r="AV1286" s="14">
        <v>0.111554770474668</v>
      </c>
      <c r="AW1286" s="14">
        <v>0.13751349191852399</v>
      </c>
      <c r="AX1286" s="14"/>
      <c r="AY1286" s="14">
        <v>0.13046160607007401</v>
      </c>
      <c r="AZ1286" s="14">
        <v>0.13541059334125699</v>
      </c>
      <c r="BA1286" s="14"/>
      <c r="BB1286" s="14">
        <v>0.12893601932308399</v>
      </c>
      <c r="BC1286" s="14">
        <v>0.17738576977347001</v>
      </c>
    </row>
    <row r="1287" spans="2:55" x14ac:dyDescent="0.35">
      <c r="C1287" s="14"/>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c r="AC1287" s="14"/>
      <c r="AD1287" s="14"/>
      <c r="AE1287" s="14"/>
      <c r="AF1287" s="14"/>
      <c r="AG1287" s="14"/>
      <c r="AH1287" s="14"/>
      <c r="AI1287" s="14"/>
      <c r="AJ1287" s="14"/>
      <c r="AK1287" s="14"/>
      <c r="AL1287" s="14"/>
      <c r="AM1287" s="14"/>
      <c r="AN1287" s="14"/>
      <c r="AO1287" s="14"/>
      <c r="AP1287" s="14"/>
      <c r="AQ1287" s="14"/>
      <c r="AR1287" s="14"/>
      <c r="AS1287" s="14"/>
      <c r="AT1287" s="14"/>
      <c r="AU1287" s="14"/>
      <c r="AV1287" s="14"/>
      <c r="AW1287" s="14"/>
      <c r="AX1287" s="14"/>
      <c r="AY1287" s="14"/>
      <c r="AZ1287" s="14"/>
      <c r="BA1287" s="14"/>
      <c r="BB1287" s="14"/>
      <c r="BC1287" s="14"/>
    </row>
    <row r="1288" spans="2:55" x14ac:dyDescent="0.35">
      <c r="B1288" s="6" t="s">
        <v>486</v>
      </c>
      <c r="C1288" s="14"/>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c r="AD1288" s="14"/>
      <c r="AE1288" s="14"/>
      <c r="AF1288" s="14"/>
      <c r="AG1288" s="14"/>
      <c r="AH1288" s="14"/>
      <c r="AI1288" s="14"/>
      <c r="AJ1288" s="14"/>
      <c r="AK1288" s="14"/>
      <c r="AL1288" s="14"/>
      <c r="AM1288" s="14"/>
      <c r="AN1288" s="14"/>
      <c r="AO1288" s="14"/>
      <c r="AP1288" s="14"/>
      <c r="AQ1288" s="14"/>
      <c r="AR1288" s="14"/>
      <c r="AS1288" s="14"/>
      <c r="AT1288" s="14"/>
      <c r="AU1288" s="14"/>
      <c r="AV1288" s="14"/>
      <c r="AW1288" s="14"/>
      <c r="AX1288" s="14"/>
      <c r="AY1288" s="14"/>
      <c r="AZ1288" s="14"/>
      <c r="BA1288" s="14"/>
      <c r="BB1288" s="14"/>
      <c r="BC1288" s="14"/>
    </row>
    <row r="1289" spans="2:55" x14ac:dyDescent="0.35">
      <c r="B1289" s="21" t="s">
        <v>82</v>
      </c>
      <c r="C1289" s="14"/>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c r="AC1289" s="14"/>
      <c r="AD1289" s="14"/>
      <c r="AE1289" s="14"/>
      <c r="AF1289" s="14"/>
      <c r="AG1289" s="14"/>
      <c r="AH1289" s="14"/>
      <c r="AI1289" s="14"/>
      <c r="AJ1289" s="14"/>
      <c r="AK1289" s="14"/>
      <c r="AL1289" s="14"/>
      <c r="AM1289" s="14"/>
      <c r="AN1289" s="14"/>
      <c r="AO1289" s="14"/>
      <c r="AP1289" s="14"/>
      <c r="AQ1289" s="14"/>
      <c r="AR1289" s="14"/>
      <c r="AS1289" s="14"/>
      <c r="AT1289" s="14"/>
      <c r="AU1289" s="14"/>
      <c r="AV1289" s="14"/>
      <c r="AW1289" s="14"/>
      <c r="AX1289" s="14"/>
      <c r="AY1289" s="14"/>
      <c r="AZ1289" s="14"/>
      <c r="BA1289" s="14"/>
      <c r="BB1289" s="14"/>
      <c r="BC1289" s="14"/>
    </row>
    <row r="1290" spans="2:55" x14ac:dyDescent="0.35">
      <c r="B1290" t="s">
        <v>482</v>
      </c>
      <c r="C1290" s="14">
        <v>0.26363861253628701</v>
      </c>
      <c r="D1290" s="14">
        <v>0.23759188645417101</v>
      </c>
      <c r="E1290" s="14">
        <v>0.28886180028587499</v>
      </c>
      <c r="F1290" s="14"/>
      <c r="G1290" s="14">
        <v>0.200168992867789</v>
      </c>
      <c r="H1290" s="14">
        <v>0.32112543519689601</v>
      </c>
      <c r="I1290" s="14">
        <v>0.26634139331246498</v>
      </c>
      <c r="J1290" s="14">
        <v>0.256202706974963</v>
      </c>
      <c r="K1290" s="14">
        <v>0.26050669627686301</v>
      </c>
      <c r="L1290" s="14">
        <v>0.26454325433470399</v>
      </c>
      <c r="M1290" s="14"/>
      <c r="N1290" s="14">
        <v>0.31116736291710401</v>
      </c>
      <c r="O1290" s="14">
        <v>0.245035063570502</v>
      </c>
      <c r="P1290" s="14">
        <v>0.26729212719239098</v>
      </c>
      <c r="Q1290" s="14">
        <v>0.22862954324029899</v>
      </c>
      <c r="R1290" s="14"/>
      <c r="S1290" s="14">
        <v>0.31892263209327598</v>
      </c>
      <c r="T1290" s="14">
        <v>0.27347542668560199</v>
      </c>
      <c r="U1290" s="14">
        <v>0.25223649301152601</v>
      </c>
      <c r="V1290" s="14">
        <v>0.23242523253398201</v>
      </c>
      <c r="W1290" s="14">
        <v>0.23914613191499901</v>
      </c>
      <c r="X1290" s="14">
        <v>0.27405371775322501</v>
      </c>
      <c r="Y1290" s="14">
        <v>0.235074593207383</v>
      </c>
      <c r="Z1290" s="14">
        <v>0.24044606762839801</v>
      </c>
      <c r="AA1290" s="14">
        <v>0.28444293293908901</v>
      </c>
      <c r="AB1290" s="14">
        <v>0.25283579130366601</v>
      </c>
      <c r="AC1290" s="14">
        <v>0.24840776526351499</v>
      </c>
      <c r="AD1290" s="14">
        <v>0.20207131284691601</v>
      </c>
      <c r="AE1290" s="14"/>
      <c r="AF1290" s="14">
        <v>0.287207169773743</v>
      </c>
      <c r="AG1290" s="14">
        <v>0.30869137402495</v>
      </c>
      <c r="AH1290" s="14">
        <v>0.24022797965078699</v>
      </c>
      <c r="AI1290" s="14">
        <v>0.21056687674663799</v>
      </c>
      <c r="AJ1290" s="14">
        <v>0.16590638460061399</v>
      </c>
      <c r="AK1290" s="14"/>
      <c r="AL1290" s="14">
        <v>0.26143021769226599</v>
      </c>
      <c r="AM1290" s="14">
        <v>0.30291885492988702</v>
      </c>
      <c r="AN1290" s="14">
        <v>0.22585935674062499</v>
      </c>
      <c r="AO1290" s="14"/>
      <c r="AP1290" s="14">
        <v>0.22191941132697501</v>
      </c>
      <c r="AQ1290" s="14">
        <v>0.30202610876456798</v>
      </c>
      <c r="AR1290" s="14"/>
      <c r="AS1290" s="14">
        <v>0.26033099225072798</v>
      </c>
      <c r="AT1290" s="14">
        <v>0.27772044748270802</v>
      </c>
      <c r="AU1290" s="14"/>
      <c r="AV1290" s="14">
        <v>0.33915431536103702</v>
      </c>
      <c r="AW1290" s="14">
        <v>0.23913590499110399</v>
      </c>
      <c r="AX1290" s="14"/>
      <c r="AY1290" s="14">
        <v>0.28029273802478899</v>
      </c>
      <c r="AZ1290" s="14">
        <v>0.274196838806331</v>
      </c>
      <c r="BA1290" s="14"/>
      <c r="BB1290" s="14">
        <v>0.281884938110606</v>
      </c>
      <c r="BC1290" s="14">
        <v>0.256654311932902</v>
      </c>
    </row>
    <row r="1291" spans="2:55" x14ac:dyDescent="0.35">
      <c r="B1291" t="s">
        <v>483</v>
      </c>
      <c r="C1291" s="14">
        <v>0.444185378917482</v>
      </c>
      <c r="D1291" s="14">
        <v>0.43222859301868799</v>
      </c>
      <c r="E1291" s="14">
        <v>0.45521168289281499</v>
      </c>
      <c r="F1291" s="14"/>
      <c r="G1291" s="14">
        <v>0.52315715365632098</v>
      </c>
      <c r="H1291" s="14">
        <v>0.42876573325081702</v>
      </c>
      <c r="I1291" s="14">
        <v>0.50638422187448695</v>
      </c>
      <c r="J1291" s="14">
        <v>0.44840654490132098</v>
      </c>
      <c r="K1291" s="14">
        <v>0.38095359116329403</v>
      </c>
      <c r="L1291" s="14">
        <v>0.39292909761546202</v>
      </c>
      <c r="M1291" s="14"/>
      <c r="N1291" s="14">
        <v>0.43847160446212802</v>
      </c>
      <c r="O1291" s="14">
        <v>0.441746044603469</v>
      </c>
      <c r="P1291" s="14">
        <v>0.446443751528316</v>
      </c>
      <c r="Q1291" s="14">
        <v>0.44841539815708298</v>
      </c>
      <c r="R1291" s="14"/>
      <c r="S1291" s="14">
        <v>0.46007026084546998</v>
      </c>
      <c r="T1291" s="14">
        <v>0.42628496520875803</v>
      </c>
      <c r="U1291" s="14">
        <v>0.38739149646773502</v>
      </c>
      <c r="V1291" s="14">
        <v>0.39177189917623501</v>
      </c>
      <c r="W1291" s="14">
        <v>0.484759595135765</v>
      </c>
      <c r="X1291" s="14">
        <v>0.41876301817299799</v>
      </c>
      <c r="Y1291" s="14">
        <v>0.43411289633573702</v>
      </c>
      <c r="Z1291" s="14">
        <v>0.56053760283716403</v>
      </c>
      <c r="AA1291" s="14">
        <v>0.44292769459593501</v>
      </c>
      <c r="AB1291" s="14">
        <v>0.45794037304162899</v>
      </c>
      <c r="AC1291" s="14">
        <v>0.50354638811963404</v>
      </c>
      <c r="AD1291" s="14">
        <v>0.47232228405044302</v>
      </c>
      <c r="AE1291" s="14"/>
      <c r="AF1291" s="14">
        <v>0.42676615898284698</v>
      </c>
      <c r="AG1291" s="14">
        <v>0.46022806251152298</v>
      </c>
      <c r="AH1291" s="14">
        <v>0.43659994031332899</v>
      </c>
      <c r="AI1291" s="14">
        <v>0.43219391773024401</v>
      </c>
      <c r="AJ1291" s="14">
        <v>0.51890573437437804</v>
      </c>
      <c r="AK1291" s="14"/>
      <c r="AL1291" s="14">
        <v>0.44668387928479197</v>
      </c>
      <c r="AM1291" s="14">
        <v>0.49835073883671599</v>
      </c>
      <c r="AN1291" s="14">
        <v>0.31245173402355197</v>
      </c>
      <c r="AO1291" s="14"/>
      <c r="AP1291" s="14">
        <v>0.44529869278011502</v>
      </c>
      <c r="AQ1291" s="14">
        <v>0.439247071578932</v>
      </c>
      <c r="AR1291" s="14"/>
      <c r="AS1291" s="14">
        <v>0.44239359950695201</v>
      </c>
      <c r="AT1291" s="14">
        <v>0.43749947318156002</v>
      </c>
      <c r="AU1291" s="14"/>
      <c r="AV1291" s="14">
        <v>0.43910561453156599</v>
      </c>
      <c r="AW1291" s="14">
        <v>0.44816600936695</v>
      </c>
      <c r="AX1291" s="14"/>
      <c r="AY1291" s="14">
        <v>0.44775957453859699</v>
      </c>
      <c r="AZ1291" s="14">
        <v>0.42285026706713102</v>
      </c>
      <c r="BA1291" s="14"/>
      <c r="BB1291" s="14">
        <v>0.44244038094952598</v>
      </c>
      <c r="BC1291" s="14">
        <v>0.47224126856440901</v>
      </c>
    </row>
    <row r="1292" spans="2:55" x14ac:dyDescent="0.35">
      <c r="B1292" t="s">
        <v>484</v>
      </c>
      <c r="C1292" s="14">
        <v>0.18234479373178999</v>
      </c>
      <c r="D1292" s="14">
        <v>0.20981645795911</v>
      </c>
      <c r="E1292" s="14">
        <v>0.15605611988800699</v>
      </c>
      <c r="F1292" s="14"/>
      <c r="G1292" s="14">
        <v>0.19089040906541199</v>
      </c>
      <c r="H1292" s="14">
        <v>0.192763390159394</v>
      </c>
      <c r="I1292" s="14">
        <v>0.13523232118565101</v>
      </c>
      <c r="J1292" s="14">
        <v>0.19593528836145099</v>
      </c>
      <c r="K1292" s="14">
        <v>0.206398290252856</v>
      </c>
      <c r="L1292" s="14">
        <v>0.17928927257503199</v>
      </c>
      <c r="M1292" s="14"/>
      <c r="N1292" s="14">
        <v>0.16249114565183301</v>
      </c>
      <c r="O1292" s="14">
        <v>0.197516573927598</v>
      </c>
      <c r="P1292" s="14">
        <v>0.182759130116707</v>
      </c>
      <c r="Q1292" s="14">
        <v>0.189088198021655</v>
      </c>
      <c r="R1292" s="14"/>
      <c r="S1292" s="14">
        <v>0.14642546442725299</v>
      </c>
      <c r="T1292" s="14">
        <v>0.17356985699116001</v>
      </c>
      <c r="U1292" s="14">
        <v>0.20993388750494699</v>
      </c>
      <c r="V1292" s="14">
        <v>0.249384392568679</v>
      </c>
      <c r="W1292" s="14">
        <v>0.176024114705706</v>
      </c>
      <c r="X1292" s="14">
        <v>0.191562686273614</v>
      </c>
      <c r="Y1292" s="14">
        <v>0.22569160344529801</v>
      </c>
      <c r="Z1292" s="14">
        <v>0.10861503088051901</v>
      </c>
      <c r="AA1292" s="14">
        <v>0.17970252298582501</v>
      </c>
      <c r="AB1292" s="14">
        <v>0.196938203275035</v>
      </c>
      <c r="AC1292" s="14">
        <v>0.110351814469132</v>
      </c>
      <c r="AD1292" s="14">
        <v>0.17053603190427699</v>
      </c>
      <c r="AE1292" s="14"/>
      <c r="AF1292" s="14">
        <v>0.201146442590174</v>
      </c>
      <c r="AG1292" s="14">
        <v>0.12947424097254401</v>
      </c>
      <c r="AH1292" s="14">
        <v>0.22704592472879601</v>
      </c>
      <c r="AI1292" s="14">
        <v>0.25142505545432797</v>
      </c>
      <c r="AJ1292" s="14">
        <v>0.225488413271315</v>
      </c>
      <c r="AK1292" s="14"/>
      <c r="AL1292" s="14">
        <v>0.18587081388542001</v>
      </c>
      <c r="AM1292" s="14">
        <v>0.15013168063102</v>
      </c>
      <c r="AN1292" s="14">
        <v>0.18869110565546901</v>
      </c>
      <c r="AO1292" s="14"/>
      <c r="AP1292" s="14">
        <v>0.211697575031214</v>
      </c>
      <c r="AQ1292" s="14">
        <v>0.16078366531121699</v>
      </c>
      <c r="AR1292" s="14"/>
      <c r="AS1292" s="14">
        <v>0.18374026909998001</v>
      </c>
      <c r="AT1292" s="14">
        <v>0.18256844052148999</v>
      </c>
      <c r="AU1292" s="14"/>
      <c r="AV1292" s="14">
        <v>0.14979006457376201</v>
      </c>
      <c r="AW1292" s="14">
        <v>0.191758779009472</v>
      </c>
      <c r="AX1292" s="14"/>
      <c r="AY1292" s="14">
        <v>0.17238685327976799</v>
      </c>
      <c r="AZ1292" s="14">
        <v>0.20080057753660799</v>
      </c>
      <c r="BA1292" s="14"/>
      <c r="BB1292" s="14">
        <v>0.174525942582543</v>
      </c>
      <c r="BC1292" s="14">
        <v>0.15794024276485</v>
      </c>
    </row>
    <row r="1293" spans="2:55" x14ac:dyDescent="0.35">
      <c r="B1293" t="s">
        <v>485</v>
      </c>
      <c r="C1293" s="14">
        <v>5.3044214663849502E-2</v>
      </c>
      <c r="D1293" s="14">
        <v>6.8217855528877797E-2</v>
      </c>
      <c r="E1293" s="14">
        <v>3.8383680715291198E-2</v>
      </c>
      <c r="F1293" s="14"/>
      <c r="G1293" s="14">
        <v>4.4415979548954598E-2</v>
      </c>
      <c r="H1293" s="14">
        <v>3.9540161658764998E-2</v>
      </c>
      <c r="I1293" s="14">
        <v>4.14624209826297E-2</v>
      </c>
      <c r="J1293" s="14">
        <v>4.4487576285169403E-2</v>
      </c>
      <c r="K1293" s="14">
        <v>7.6455251168909694E-2</v>
      </c>
      <c r="L1293" s="14">
        <v>7.0485332849868201E-2</v>
      </c>
      <c r="M1293" s="14"/>
      <c r="N1293" s="14">
        <v>4.4958854677577299E-2</v>
      </c>
      <c r="O1293" s="14">
        <v>5.2373812949159597E-2</v>
      </c>
      <c r="P1293" s="14">
        <v>4.8470440912415001E-2</v>
      </c>
      <c r="Q1293" s="14">
        <v>6.6910527638239403E-2</v>
      </c>
      <c r="R1293" s="14"/>
      <c r="S1293" s="14">
        <v>3.7559024957210099E-2</v>
      </c>
      <c r="T1293" s="14">
        <v>6.3992115989778206E-2</v>
      </c>
      <c r="U1293" s="14">
        <v>6.6608916284395997E-2</v>
      </c>
      <c r="V1293" s="14">
        <v>7.5466342751468907E-2</v>
      </c>
      <c r="W1293" s="14">
        <v>5.1189716795181403E-2</v>
      </c>
      <c r="X1293" s="14">
        <v>6.5597261699495896E-2</v>
      </c>
      <c r="Y1293" s="14">
        <v>4.30392284238474E-2</v>
      </c>
      <c r="Z1293" s="14">
        <v>3.6847119490126701E-2</v>
      </c>
      <c r="AA1293" s="14">
        <v>3.2510183252100297E-2</v>
      </c>
      <c r="AB1293" s="14">
        <v>4.4803090352196602E-2</v>
      </c>
      <c r="AC1293" s="14">
        <v>6.8002264942035498E-2</v>
      </c>
      <c r="AD1293" s="14">
        <v>6.4621277331011001E-2</v>
      </c>
      <c r="AE1293" s="14"/>
      <c r="AF1293" s="14">
        <v>4.3189264486306E-2</v>
      </c>
      <c r="AG1293" s="14">
        <v>5.0974615412991003E-2</v>
      </c>
      <c r="AH1293" s="14">
        <v>5.4413664472269301E-2</v>
      </c>
      <c r="AI1293" s="14">
        <v>6.5103127921999099E-2</v>
      </c>
      <c r="AJ1293" s="14">
        <v>2.94113082822632E-2</v>
      </c>
      <c r="AK1293" s="14"/>
      <c r="AL1293" s="14">
        <v>4.88210619501716E-2</v>
      </c>
      <c r="AM1293" s="14">
        <v>3.1107686628514399E-2</v>
      </c>
      <c r="AN1293" s="14">
        <v>0.15252644702516799</v>
      </c>
      <c r="AO1293" s="14"/>
      <c r="AP1293" s="14">
        <v>6.1641697874448703E-2</v>
      </c>
      <c r="AQ1293" s="14">
        <v>4.3931997115630401E-2</v>
      </c>
      <c r="AR1293" s="14"/>
      <c r="AS1293" s="14">
        <v>5.9234463451450899E-2</v>
      </c>
      <c r="AT1293" s="14">
        <v>4.6410585911882803E-2</v>
      </c>
      <c r="AU1293" s="14"/>
      <c r="AV1293" s="14">
        <v>4.25842396753481E-2</v>
      </c>
      <c r="AW1293" s="14">
        <v>5.6639548550309601E-2</v>
      </c>
      <c r="AX1293" s="14"/>
      <c r="AY1293" s="14">
        <v>5.3812898820344499E-2</v>
      </c>
      <c r="AZ1293" s="14">
        <v>2.8065291456510998E-2</v>
      </c>
      <c r="BA1293" s="14"/>
      <c r="BB1293" s="14">
        <v>5.7021791666126899E-2</v>
      </c>
      <c r="BC1293" s="14">
        <v>3.9214558061701099E-2</v>
      </c>
    </row>
    <row r="1294" spans="2:55" x14ac:dyDescent="0.35">
      <c r="B1294" t="s">
        <v>205</v>
      </c>
      <c r="C1294" s="14">
        <v>5.6787000150591099E-2</v>
      </c>
      <c r="D1294" s="14">
        <v>5.2145207039152597E-2</v>
      </c>
      <c r="E1294" s="14">
        <v>6.1486716218012001E-2</v>
      </c>
      <c r="F1294" s="14"/>
      <c r="G1294" s="14">
        <v>4.1367464861522402E-2</v>
      </c>
      <c r="H1294" s="14">
        <v>1.7805279734127301E-2</v>
      </c>
      <c r="I1294" s="14">
        <v>5.0579642644767303E-2</v>
      </c>
      <c r="J1294" s="14">
        <v>5.49678834770954E-2</v>
      </c>
      <c r="K1294" s="14">
        <v>7.5686171138077393E-2</v>
      </c>
      <c r="L1294" s="14">
        <v>9.2753042624934404E-2</v>
      </c>
      <c r="M1294" s="14"/>
      <c r="N1294" s="14">
        <v>4.2911032291357398E-2</v>
      </c>
      <c r="O1294" s="14">
        <v>6.3328504949271502E-2</v>
      </c>
      <c r="P1294" s="14">
        <v>5.5034550250171101E-2</v>
      </c>
      <c r="Q1294" s="14">
        <v>6.6956332942722602E-2</v>
      </c>
      <c r="R1294" s="14"/>
      <c r="S1294" s="14">
        <v>3.7022617676790499E-2</v>
      </c>
      <c r="T1294" s="14">
        <v>6.26776351247018E-2</v>
      </c>
      <c r="U1294" s="14">
        <v>8.3829206731395794E-2</v>
      </c>
      <c r="V1294" s="14">
        <v>5.0952132969635598E-2</v>
      </c>
      <c r="W1294" s="14">
        <v>4.8880441448348598E-2</v>
      </c>
      <c r="X1294" s="14">
        <v>5.0023316100666501E-2</v>
      </c>
      <c r="Y1294" s="14">
        <v>6.2081678587735098E-2</v>
      </c>
      <c r="Z1294" s="14">
        <v>5.3554179163792001E-2</v>
      </c>
      <c r="AA1294" s="14">
        <v>6.0416666227051101E-2</v>
      </c>
      <c r="AB1294" s="14">
        <v>4.74825420274732E-2</v>
      </c>
      <c r="AC1294" s="14">
        <v>6.9691767205683403E-2</v>
      </c>
      <c r="AD1294" s="14">
        <v>9.0449093867352906E-2</v>
      </c>
      <c r="AE1294" s="14"/>
      <c r="AF1294" s="14">
        <v>4.1690964166929897E-2</v>
      </c>
      <c r="AG1294" s="14">
        <v>5.0631707077992701E-2</v>
      </c>
      <c r="AH1294" s="14">
        <v>4.17124908348179E-2</v>
      </c>
      <c r="AI1294" s="14">
        <v>4.07110221467901E-2</v>
      </c>
      <c r="AJ1294" s="14">
        <v>6.0288159471429799E-2</v>
      </c>
      <c r="AK1294" s="14"/>
      <c r="AL1294" s="14">
        <v>5.7194027187350498E-2</v>
      </c>
      <c r="AM1294" s="14">
        <v>1.7491038973863001E-2</v>
      </c>
      <c r="AN1294" s="14">
        <v>0.120471356555187</v>
      </c>
      <c r="AO1294" s="14"/>
      <c r="AP1294" s="14">
        <v>5.9442622987247902E-2</v>
      </c>
      <c r="AQ1294" s="14">
        <v>5.4011157229651899E-2</v>
      </c>
      <c r="AR1294" s="14"/>
      <c r="AS1294" s="14">
        <v>5.4300675690888901E-2</v>
      </c>
      <c r="AT1294" s="14">
        <v>5.5801052902359101E-2</v>
      </c>
      <c r="AU1294" s="14"/>
      <c r="AV1294" s="14">
        <v>2.9365765858287301E-2</v>
      </c>
      <c r="AW1294" s="14">
        <v>6.4299758082164093E-2</v>
      </c>
      <c r="AX1294" s="14"/>
      <c r="AY1294" s="14">
        <v>4.5747935336501698E-2</v>
      </c>
      <c r="AZ1294" s="14">
        <v>7.4087025133419304E-2</v>
      </c>
      <c r="BA1294" s="14"/>
      <c r="BB1294" s="14">
        <v>4.4126946691198002E-2</v>
      </c>
      <c r="BC1294" s="14">
        <v>7.3949618676137696E-2</v>
      </c>
    </row>
    <row r="1295" spans="2:55" x14ac:dyDescent="0.35">
      <c r="C1295" s="14"/>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c r="AC1295" s="14"/>
      <c r="AD1295" s="14"/>
      <c r="AE1295" s="14"/>
      <c r="AF1295" s="14"/>
      <c r="AG1295" s="14"/>
      <c r="AH1295" s="14"/>
      <c r="AI1295" s="14"/>
      <c r="AJ1295" s="14"/>
      <c r="AK1295" s="14"/>
      <c r="AL1295" s="14"/>
      <c r="AM1295" s="14"/>
      <c r="AN1295" s="14"/>
      <c r="AO1295" s="14"/>
      <c r="AP1295" s="14"/>
      <c r="AQ1295" s="14"/>
      <c r="AR1295" s="14"/>
      <c r="AS1295" s="14"/>
      <c r="AT1295" s="14"/>
      <c r="AU1295" s="14"/>
      <c r="AV1295" s="14"/>
      <c r="AW1295" s="14"/>
      <c r="AX1295" s="14"/>
      <c r="AY1295" s="14"/>
      <c r="AZ1295" s="14"/>
      <c r="BA1295" s="14"/>
      <c r="BB1295" s="14"/>
      <c r="BC1295" s="14"/>
    </row>
    <row r="1296" spans="2:55" x14ac:dyDescent="0.35">
      <c r="B1296" s="6" t="s">
        <v>487</v>
      </c>
      <c r="C1296" s="14"/>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c r="AD1296" s="14"/>
      <c r="AE1296" s="14"/>
      <c r="AF1296" s="14"/>
      <c r="AG1296" s="14"/>
      <c r="AH1296" s="14"/>
      <c r="AI1296" s="14"/>
      <c r="AJ1296" s="14"/>
      <c r="AK1296" s="14"/>
      <c r="AL1296" s="14"/>
      <c r="AM1296" s="14"/>
      <c r="AN1296" s="14"/>
      <c r="AO1296" s="14"/>
      <c r="AP1296" s="14"/>
      <c r="AQ1296" s="14"/>
      <c r="AR1296" s="14"/>
      <c r="AS1296" s="14"/>
      <c r="AT1296" s="14"/>
      <c r="AU1296" s="14"/>
      <c r="AV1296" s="14"/>
      <c r="AW1296" s="14"/>
      <c r="AX1296" s="14"/>
      <c r="AY1296" s="14"/>
      <c r="AZ1296" s="14"/>
      <c r="BA1296" s="14"/>
      <c r="BB1296" s="14"/>
      <c r="BC1296" s="14"/>
    </row>
    <row r="1297" spans="2:55" x14ac:dyDescent="0.35">
      <c r="B1297" s="21" t="s">
        <v>82</v>
      </c>
      <c r="C1297" s="14"/>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c r="AC1297" s="14"/>
      <c r="AD1297" s="14"/>
      <c r="AE1297" s="14"/>
      <c r="AF1297" s="14"/>
      <c r="AG1297" s="14"/>
      <c r="AH1297" s="14"/>
      <c r="AI1297" s="14"/>
      <c r="AJ1297" s="14"/>
      <c r="AK1297" s="14"/>
      <c r="AL1297" s="14"/>
      <c r="AM1297" s="14"/>
      <c r="AN1297" s="14"/>
      <c r="AO1297" s="14"/>
      <c r="AP1297" s="14"/>
      <c r="AQ1297" s="14"/>
      <c r="AR1297" s="14"/>
      <c r="AS1297" s="14"/>
      <c r="AT1297" s="14"/>
      <c r="AU1297" s="14"/>
      <c r="AV1297" s="14"/>
      <c r="AW1297" s="14"/>
      <c r="AX1297" s="14"/>
      <c r="AY1297" s="14"/>
      <c r="AZ1297" s="14"/>
      <c r="BA1297" s="14"/>
      <c r="BB1297" s="14"/>
      <c r="BC1297" s="14"/>
    </row>
    <row r="1298" spans="2:55" x14ac:dyDescent="0.35">
      <c r="B1298" t="s">
        <v>482</v>
      </c>
      <c r="C1298" s="14">
        <v>0.365611586610049</v>
      </c>
      <c r="D1298" s="14">
        <v>0.31391622360624299</v>
      </c>
      <c r="E1298" s="14">
        <v>0.41422362863873502</v>
      </c>
      <c r="F1298" s="14"/>
      <c r="G1298" s="14">
        <v>0.32315294436409098</v>
      </c>
      <c r="H1298" s="14">
        <v>0.369033081440582</v>
      </c>
      <c r="I1298" s="14">
        <v>0.33427703313674201</v>
      </c>
      <c r="J1298" s="14">
        <v>0.387812600209193</v>
      </c>
      <c r="K1298" s="14">
        <v>0.39489581059054801</v>
      </c>
      <c r="L1298" s="14">
        <v>0.37869570728464702</v>
      </c>
      <c r="M1298" s="14"/>
      <c r="N1298" s="14">
        <v>0.38117670775409701</v>
      </c>
      <c r="O1298" s="14">
        <v>0.36504803959750798</v>
      </c>
      <c r="P1298" s="14">
        <v>0.35501302889650099</v>
      </c>
      <c r="Q1298" s="14">
        <v>0.359483989226559</v>
      </c>
      <c r="R1298" s="14"/>
      <c r="S1298" s="14">
        <v>0.40893592726997402</v>
      </c>
      <c r="T1298" s="14">
        <v>0.38350636435636998</v>
      </c>
      <c r="U1298" s="14">
        <v>0.355628517212291</v>
      </c>
      <c r="V1298" s="14">
        <v>0.341029121589698</v>
      </c>
      <c r="W1298" s="14">
        <v>0.41123855210738203</v>
      </c>
      <c r="X1298" s="14">
        <v>0.35437730630077102</v>
      </c>
      <c r="Y1298" s="14">
        <v>0.33608149078710597</v>
      </c>
      <c r="Z1298" s="14">
        <v>0.31731632088344103</v>
      </c>
      <c r="AA1298" s="14">
        <v>0.37919716359539402</v>
      </c>
      <c r="AB1298" s="14">
        <v>0.32524857363726301</v>
      </c>
      <c r="AC1298" s="14">
        <v>0.395749122903999</v>
      </c>
      <c r="AD1298" s="14">
        <v>0.27819041835943698</v>
      </c>
      <c r="AE1298" s="14"/>
      <c r="AF1298" s="14">
        <v>0.34189332684846602</v>
      </c>
      <c r="AG1298" s="14">
        <v>0.42400378198029198</v>
      </c>
      <c r="AH1298" s="14">
        <v>0.32923007213109601</v>
      </c>
      <c r="AI1298" s="14">
        <v>0.32586876883648602</v>
      </c>
      <c r="AJ1298" s="14">
        <v>0.32344156759264597</v>
      </c>
      <c r="AK1298" s="14"/>
      <c r="AL1298" s="14">
        <v>0.36261757979584303</v>
      </c>
      <c r="AM1298" s="14">
        <v>0.38331282346493101</v>
      </c>
      <c r="AN1298" s="14">
        <v>0.37730046047107701</v>
      </c>
      <c r="AO1298" s="14"/>
      <c r="AP1298" s="14">
        <v>0.31277263620304002</v>
      </c>
      <c r="AQ1298" s="14">
        <v>0.41451667169380102</v>
      </c>
      <c r="AR1298" s="14"/>
      <c r="AS1298" s="14">
        <v>0.33405870451464797</v>
      </c>
      <c r="AT1298" s="14">
        <v>0.41495073585807302</v>
      </c>
      <c r="AU1298" s="14"/>
      <c r="AV1298" s="14">
        <v>0.37332009165593499</v>
      </c>
      <c r="AW1298" s="14">
        <v>0.36538739706454199</v>
      </c>
      <c r="AX1298" s="14"/>
      <c r="AY1298" s="14">
        <v>0.371709581785373</v>
      </c>
      <c r="AZ1298" s="14">
        <v>0.44217319578393599</v>
      </c>
      <c r="BA1298" s="14"/>
      <c r="BB1298" s="14">
        <v>0.37186843606340197</v>
      </c>
      <c r="BC1298" s="14">
        <v>0.39572478183417498</v>
      </c>
    </row>
    <row r="1299" spans="2:55" x14ac:dyDescent="0.35">
      <c r="B1299" t="s">
        <v>483</v>
      </c>
      <c r="C1299" s="14">
        <v>0.40478674460833203</v>
      </c>
      <c r="D1299" s="14">
        <v>0.428050713752965</v>
      </c>
      <c r="E1299" s="14">
        <v>0.38326144387146099</v>
      </c>
      <c r="F1299" s="14"/>
      <c r="G1299" s="14">
        <v>0.451927504705189</v>
      </c>
      <c r="H1299" s="14">
        <v>0.40770844373315701</v>
      </c>
      <c r="I1299" s="14">
        <v>0.461056745766314</v>
      </c>
      <c r="J1299" s="14">
        <v>0.40506870655162702</v>
      </c>
      <c r="K1299" s="14">
        <v>0.34147440086409098</v>
      </c>
      <c r="L1299" s="14">
        <v>0.367666701085609</v>
      </c>
      <c r="M1299" s="14"/>
      <c r="N1299" s="14">
        <v>0.40816991845165401</v>
      </c>
      <c r="O1299" s="14">
        <v>0.40351210642639501</v>
      </c>
      <c r="P1299" s="14">
        <v>0.41555011772496397</v>
      </c>
      <c r="Q1299" s="14">
        <v>0.39039981236017601</v>
      </c>
      <c r="R1299" s="14"/>
      <c r="S1299" s="14">
        <v>0.43283252503353098</v>
      </c>
      <c r="T1299" s="14">
        <v>0.39683527335241398</v>
      </c>
      <c r="U1299" s="14">
        <v>0.36358996175791097</v>
      </c>
      <c r="V1299" s="14">
        <v>0.40714376504875999</v>
      </c>
      <c r="W1299" s="14">
        <v>0.42619198075994202</v>
      </c>
      <c r="X1299" s="14">
        <v>0.41446062563569303</v>
      </c>
      <c r="Y1299" s="14">
        <v>0.36486823191513601</v>
      </c>
      <c r="Z1299" s="14">
        <v>0.46843213435888797</v>
      </c>
      <c r="AA1299" s="14">
        <v>0.41844159456984498</v>
      </c>
      <c r="AB1299" s="14">
        <v>0.40157201527268399</v>
      </c>
      <c r="AC1299" s="14">
        <v>0.35262308103878298</v>
      </c>
      <c r="AD1299" s="14">
        <v>0.4000061718672</v>
      </c>
      <c r="AE1299" s="14"/>
      <c r="AF1299" s="14">
        <v>0.41405160598062501</v>
      </c>
      <c r="AG1299" s="14">
        <v>0.41709474009523501</v>
      </c>
      <c r="AH1299" s="14">
        <v>0.42451488905778501</v>
      </c>
      <c r="AI1299" s="14">
        <v>0.40415509751861001</v>
      </c>
      <c r="AJ1299" s="14">
        <v>0.46109458119347901</v>
      </c>
      <c r="AK1299" s="14"/>
      <c r="AL1299" s="14">
        <v>0.40880720296676798</v>
      </c>
      <c r="AM1299" s="14">
        <v>0.44864748761312701</v>
      </c>
      <c r="AN1299" s="14">
        <v>0.26942292956507102</v>
      </c>
      <c r="AO1299" s="14"/>
      <c r="AP1299" s="14">
        <v>0.40739929663511198</v>
      </c>
      <c r="AQ1299" s="14">
        <v>0.39811375584717401</v>
      </c>
      <c r="AR1299" s="14"/>
      <c r="AS1299" s="14">
        <v>0.42766404143189501</v>
      </c>
      <c r="AT1299" s="14">
        <v>0.37344512755165898</v>
      </c>
      <c r="AU1299" s="14"/>
      <c r="AV1299" s="14">
        <v>0.430178592053239</v>
      </c>
      <c r="AW1299" s="14">
        <v>0.40185951637019901</v>
      </c>
      <c r="AX1299" s="14"/>
      <c r="AY1299" s="14">
        <v>0.41461707736437797</v>
      </c>
      <c r="AZ1299" s="14">
        <v>0.37966669101108103</v>
      </c>
      <c r="BA1299" s="14"/>
      <c r="BB1299" s="14">
        <v>0.406914777782863</v>
      </c>
      <c r="BC1299" s="14">
        <v>0.40488307456185502</v>
      </c>
    </row>
    <row r="1300" spans="2:55" x14ac:dyDescent="0.35">
      <c r="B1300" t="s">
        <v>484</v>
      </c>
      <c r="C1300" s="14">
        <v>0.15658037005806399</v>
      </c>
      <c r="D1300" s="14">
        <v>0.17908300457316501</v>
      </c>
      <c r="E1300" s="14">
        <v>0.13506799140769599</v>
      </c>
      <c r="F1300" s="14"/>
      <c r="G1300" s="14">
        <v>0.161979579257889</v>
      </c>
      <c r="H1300" s="14">
        <v>0.171624665263827</v>
      </c>
      <c r="I1300" s="14">
        <v>0.133355617236915</v>
      </c>
      <c r="J1300" s="14">
        <v>0.144450647420584</v>
      </c>
      <c r="K1300" s="14">
        <v>0.16859947844847301</v>
      </c>
      <c r="L1300" s="14">
        <v>0.16138729394364501</v>
      </c>
      <c r="M1300" s="14"/>
      <c r="N1300" s="14">
        <v>0.15484444951618401</v>
      </c>
      <c r="O1300" s="14">
        <v>0.15223132275673801</v>
      </c>
      <c r="P1300" s="14">
        <v>0.15601599716941</v>
      </c>
      <c r="Q1300" s="14">
        <v>0.16471740960051101</v>
      </c>
      <c r="R1300" s="14"/>
      <c r="S1300" s="14">
        <v>0.114208906720878</v>
      </c>
      <c r="T1300" s="14">
        <v>0.14470089893211299</v>
      </c>
      <c r="U1300" s="14">
        <v>0.20300783875977399</v>
      </c>
      <c r="V1300" s="14">
        <v>0.190141139263929</v>
      </c>
      <c r="W1300" s="14">
        <v>9.37503106039458E-2</v>
      </c>
      <c r="X1300" s="14">
        <v>0.150265813561136</v>
      </c>
      <c r="Y1300" s="14">
        <v>0.207481374943501</v>
      </c>
      <c r="Z1300" s="14">
        <v>0.13973555826947701</v>
      </c>
      <c r="AA1300" s="14">
        <v>0.12973074828515599</v>
      </c>
      <c r="AB1300" s="14">
        <v>0.17731536870801501</v>
      </c>
      <c r="AC1300" s="14">
        <v>0.14202395896912101</v>
      </c>
      <c r="AD1300" s="14">
        <v>0.29350628729634098</v>
      </c>
      <c r="AE1300" s="14"/>
      <c r="AF1300" s="14">
        <v>0.183190695957855</v>
      </c>
      <c r="AG1300" s="14">
        <v>9.8217239411855395E-2</v>
      </c>
      <c r="AH1300" s="14">
        <v>0.19201931499320199</v>
      </c>
      <c r="AI1300" s="14">
        <v>0.192629262976242</v>
      </c>
      <c r="AJ1300" s="14">
        <v>0.16513482509319999</v>
      </c>
      <c r="AK1300" s="14"/>
      <c r="AL1300" s="14">
        <v>0.15914131508896001</v>
      </c>
      <c r="AM1300" s="14">
        <v>0.12189900160233599</v>
      </c>
      <c r="AN1300" s="14">
        <v>0.18115773288168699</v>
      </c>
      <c r="AO1300" s="14"/>
      <c r="AP1300" s="14">
        <v>0.183896095371888</v>
      </c>
      <c r="AQ1300" s="14">
        <v>0.13666106093598701</v>
      </c>
      <c r="AR1300" s="14"/>
      <c r="AS1300" s="14">
        <v>0.168978344154631</v>
      </c>
      <c r="AT1300" s="14">
        <v>0.136856631558783</v>
      </c>
      <c r="AU1300" s="14"/>
      <c r="AV1300" s="14">
        <v>0.14183174034364199</v>
      </c>
      <c r="AW1300" s="14">
        <v>0.15626170469494899</v>
      </c>
      <c r="AX1300" s="14"/>
      <c r="AY1300" s="14">
        <v>0.15077066859105101</v>
      </c>
      <c r="AZ1300" s="14">
        <v>0.109708411684424</v>
      </c>
      <c r="BA1300" s="14"/>
      <c r="BB1300" s="14">
        <v>0.15240661173167599</v>
      </c>
      <c r="BC1300" s="14">
        <v>0.116201531485243</v>
      </c>
    </row>
    <row r="1301" spans="2:55" x14ac:dyDescent="0.35">
      <c r="B1301" t="s">
        <v>485</v>
      </c>
      <c r="C1301" s="14">
        <v>3.7040355833970903E-2</v>
      </c>
      <c r="D1301" s="14">
        <v>4.6526863643648497E-2</v>
      </c>
      <c r="E1301" s="14">
        <v>2.78860520333865E-2</v>
      </c>
      <c r="F1301" s="14"/>
      <c r="G1301" s="14">
        <v>2.9525385156451998E-2</v>
      </c>
      <c r="H1301" s="14">
        <v>3.6958561542818999E-2</v>
      </c>
      <c r="I1301" s="14">
        <v>3.4656559023164897E-2</v>
      </c>
      <c r="J1301" s="14">
        <v>2.6206889018205198E-2</v>
      </c>
      <c r="K1301" s="14">
        <v>4.3197248396260199E-2</v>
      </c>
      <c r="L1301" s="14">
        <v>4.8703066711959501E-2</v>
      </c>
      <c r="M1301" s="14"/>
      <c r="N1301" s="14">
        <v>3.2379532684538997E-2</v>
      </c>
      <c r="O1301" s="14">
        <v>3.0333533377465902E-2</v>
      </c>
      <c r="P1301" s="14">
        <v>4.28436041355321E-2</v>
      </c>
      <c r="Q1301" s="14">
        <v>4.4240397163870598E-2</v>
      </c>
      <c r="R1301" s="14"/>
      <c r="S1301" s="14">
        <v>2.86931310248245E-2</v>
      </c>
      <c r="T1301" s="14">
        <v>4.4148278019428701E-2</v>
      </c>
      <c r="U1301" s="14">
        <v>2.8563103374912399E-2</v>
      </c>
      <c r="V1301" s="14">
        <v>2.96260110174787E-2</v>
      </c>
      <c r="W1301" s="14">
        <v>4.6886946016477103E-2</v>
      </c>
      <c r="X1301" s="14">
        <v>3.7982468354112897E-2</v>
      </c>
      <c r="Y1301" s="14">
        <v>3.1814168147995203E-2</v>
      </c>
      <c r="Z1301" s="14">
        <v>3.6847119490126701E-2</v>
      </c>
      <c r="AA1301" s="14">
        <v>3.3851763328007503E-2</v>
      </c>
      <c r="AB1301" s="14">
        <v>6.0895279032720399E-2</v>
      </c>
      <c r="AC1301" s="14">
        <v>3.1297474816405602E-2</v>
      </c>
      <c r="AD1301" s="14">
        <v>2.8297122477021201E-2</v>
      </c>
      <c r="AE1301" s="14"/>
      <c r="AF1301" s="14">
        <v>4.1394375588230101E-2</v>
      </c>
      <c r="AG1301" s="14">
        <v>3.1823869623279502E-2</v>
      </c>
      <c r="AH1301" s="14">
        <v>2.74635769882417E-2</v>
      </c>
      <c r="AI1301" s="14">
        <v>4.0005141158280501E-2</v>
      </c>
      <c r="AJ1301" s="14">
        <v>0</v>
      </c>
      <c r="AK1301" s="14"/>
      <c r="AL1301" s="14">
        <v>3.3373522889138703E-2</v>
      </c>
      <c r="AM1301" s="14">
        <v>3.3248003690794899E-2</v>
      </c>
      <c r="AN1301" s="14">
        <v>9.6426012200811803E-2</v>
      </c>
      <c r="AO1301" s="14"/>
      <c r="AP1301" s="14">
        <v>4.88788459407902E-2</v>
      </c>
      <c r="AQ1301" s="14">
        <v>2.5980067649348699E-2</v>
      </c>
      <c r="AR1301" s="14"/>
      <c r="AS1301" s="14">
        <v>3.11714615439663E-2</v>
      </c>
      <c r="AT1301" s="14">
        <v>4.5840299920114499E-2</v>
      </c>
      <c r="AU1301" s="14"/>
      <c r="AV1301" s="14">
        <v>2.4904944654033701E-2</v>
      </c>
      <c r="AW1301" s="14">
        <v>4.10558567673842E-2</v>
      </c>
      <c r="AX1301" s="14"/>
      <c r="AY1301" s="14">
        <v>3.24182895010168E-2</v>
      </c>
      <c r="AZ1301" s="14">
        <v>4.46084835219051E-2</v>
      </c>
      <c r="BA1301" s="14"/>
      <c r="BB1301" s="14">
        <v>3.8519572398931202E-2</v>
      </c>
      <c r="BC1301" s="14">
        <v>3.7729123209167402E-2</v>
      </c>
    </row>
    <row r="1302" spans="2:55" x14ac:dyDescent="0.35">
      <c r="B1302" t="s">
        <v>205</v>
      </c>
      <c r="C1302" s="14">
        <v>3.59809428895837E-2</v>
      </c>
      <c r="D1302" s="14">
        <v>3.2423194423978098E-2</v>
      </c>
      <c r="E1302" s="14">
        <v>3.9560884048721601E-2</v>
      </c>
      <c r="F1302" s="14"/>
      <c r="G1302" s="14">
        <v>3.3414586516379199E-2</v>
      </c>
      <c r="H1302" s="14">
        <v>1.46752480196151E-2</v>
      </c>
      <c r="I1302" s="14">
        <v>3.6654044836864401E-2</v>
      </c>
      <c r="J1302" s="14">
        <v>3.6461156800391102E-2</v>
      </c>
      <c r="K1302" s="14">
        <v>5.1833061700628E-2</v>
      </c>
      <c r="L1302" s="14">
        <v>4.35472309741387E-2</v>
      </c>
      <c r="M1302" s="14"/>
      <c r="N1302" s="14">
        <v>2.3429391593526101E-2</v>
      </c>
      <c r="O1302" s="14">
        <v>4.8874997841892899E-2</v>
      </c>
      <c r="P1302" s="14">
        <v>3.0577252073592701E-2</v>
      </c>
      <c r="Q1302" s="14">
        <v>4.1158391648883803E-2</v>
      </c>
      <c r="R1302" s="14"/>
      <c r="S1302" s="14">
        <v>1.53295099507913E-2</v>
      </c>
      <c r="T1302" s="14">
        <v>3.0809185339673601E-2</v>
      </c>
      <c r="U1302" s="14">
        <v>4.9210578895110997E-2</v>
      </c>
      <c r="V1302" s="14">
        <v>3.2059963080133799E-2</v>
      </c>
      <c r="W1302" s="14">
        <v>2.1932210512253601E-2</v>
      </c>
      <c r="X1302" s="14">
        <v>4.2913786148286899E-2</v>
      </c>
      <c r="Y1302" s="14">
        <v>5.9754734206261199E-2</v>
      </c>
      <c r="Z1302" s="14">
        <v>3.7668866998067797E-2</v>
      </c>
      <c r="AA1302" s="14">
        <v>3.8778730221597203E-2</v>
      </c>
      <c r="AB1302" s="14">
        <v>3.49687633493172E-2</v>
      </c>
      <c r="AC1302" s="14">
        <v>7.8306362271691604E-2</v>
      </c>
      <c r="AD1302" s="14">
        <v>0</v>
      </c>
      <c r="AE1302" s="14"/>
      <c r="AF1302" s="14">
        <v>1.9469995624823998E-2</v>
      </c>
      <c r="AG1302" s="14">
        <v>2.8860368889338E-2</v>
      </c>
      <c r="AH1302" s="14">
        <v>2.6772146829675401E-2</v>
      </c>
      <c r="AI1302" s="14">
        <v>3.7341729510381699E-2</v>
      </c>
      <c r="AJ1302" s="14">
        <v>5.0329026120674802E-2</v>
      </c>
      <c r="AK1302" s="14"/>
      <c r="AL1302" s="14">
        <v>3.6060379259290502E-2</v>
      </c>
      <c r="AM1302" s="14">
        <v>1.2892683628811401E-2</v>
      </c>
      <c r="AN1302" s="14">
        <v>7.5692864881353003E-2</v>
      </c>
      <c r="AO1302" s="14"/>
      <c r="AP1302" s="14">
        <v>4.7053125849169999E-2</v>
      </c>
      <c r="AQ1302" s="14">
        <v>2.4728443873688701E-2</v>
      </c>
      <c r="AR1302" s="14"/>
      <c r="AS1302" s="14">
        <v>3.8127448354859601E-2</v>
      </c>
      <c r="AT1302" s="14">
        <v>2.8907205111370099E-2</v>
      </c>
      <c r="AU1302" s="14"/>
      <c r="AV1302" s="14">
        <v>2.97646312931511E-2</v>
      </c>
      <c r="AW1302" s="14">
        <v>3.5435525102924997E-2</v>
      </c>
      <c r="AX1302" s="14"/>
      <c r="AY1302" s="14">
        <v>3.0484382758180599E-2</v>
      </c>
      <c r="AZ1302" s="14">
        <v>2.3843217998654301E-2</v>
      </c>
      <c r="BA1302" s="14"/>
      <c r="BB1302" s="14">
        <v>3.02906020231281E-2</v>
      </c>
      <c r="BC1302" s="14">
        <v>4.5461488909559498E-2</v>
      </c>
    </row>
    <row r="1303" spans="2:55" x14ac:dyDescent="0.35">
      <c r="C1303" s="14"/>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c r="AD1303" s="14"/>
      <c r="AE1303" s="14"/>
      <c r="AF1303" s="14"/>
      <c r="AG1303" s="14"/>
      <c r="AH1303" s="14"/>
      <c r="AI1303" s="14"/>
      <c r="AJ1303" s="14"/>
      <c r="AK1303" s="14"/>
      <c r="AL1303" s="14"/>
      <c r="AM1303" s="14"/>
      <c r="AN1303" s="14"/>
      <c r="AO1303" s="14"/>
      <c r="AP1303" s="14"/>
      <c r="AQ1303" s="14"/>
      <c r="AR1303" s="14"/>
      <c r="AS1303" s="14"/>
      <c r="AT1303" s="14"/>
      <c r="AU1303" s="14"/>
      <c r="AV1303" s="14"/>
      <c r="AW1303" s="14"/>
      <c r="AX1303" s="14"/>
      <c r="AY1303" s="14"/>
      <c r="AZ1303" s="14"/>
      <c r="BA1303" s="14"/>
      <c r="BB1303" s="14"/>
      <c r="BC1303" s="14"/>
    </row>
    <row r="1304" spans="2:55" x14ac:dyDescent="0.35">
      <c r="B1304" s="6" t="s">
        <v>491</v>
      </c>
      <c r="C1304" s="14"/>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c r="AC1304" s="14"/>
      <c r="AD1304" s="14"/>
      <c r="AE1304" s="14"/>
      <c r="AF1304" s="14"/>
      <c r="AG1304" s="14"/>
      <c r="AH1304" s="14"/>
      <c r="AI1304" s="14"/>
      <c r="AJ1304" s="14"/>
      <c r="AK1304" s="14"/>
      <c r="AL1304" s="14"/>
      <c r="AM1304" s="14"/>
      <c r="AN1304" s="14"/>
      <c r="AO1304" s="14"/>
      <c r="AP1304" s="14"/>
      <c r="AQ1304" s="14"/>
      <c r="AR1304" s="14"/>
      <c r="AS1304" s="14"/>
      <c r="AT1304" s="14"/>
      <c r="AU1304" s="14"/>
      <c r="AV1304" s="14"/>
      <c r="AW1304" s="14"/>
      <c r="AX1304" s="14"/>
      <c r="AY1304" s="14"/>
      <c r="AZ1304" s="14"/>
      <c r="BA1304" s="14"/>
      <c r="BB1304" s="14"/>
      <c r="BC1304" s="14"/>
    </row>
    <row r="1305" spans="2:55" x14ac:dyDescent="0.35">
      <c r="B1305" s="21" t="s">
        <v>82</v>
      </c>
      <c r="C1305" s="14"/>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C1305" s="14"/>
      <c r="AD1305" s="14"/>
      <c r="AE1305" s="14"/>
      <c r="AF1305" s="14"/>
      <c r="AG1305" s="14"/>
      <c r="AH1305" s="14"/>
      <c r="AI1305" s="14"/>
      <c r="AJ1305" s="14"/>
      <c r="AK1305" s="14"/>
      <c r="AL1305" s="14"/>
      <c r="AM1305" s="14"/>
      <c r="AN1305" s="14"/>
      <c r="AO1305" s="14"/>
      <c r="AP1305" s="14"/>
      <c r="AQ1305" s="14"/>
      <c r="AR1305" s="14"/>
      <c r="AS1305" s="14"/>
      <c r="AT1305" s="14"/>
      <c r="AU1305" s="14"/>
      <c r="AV1305" s="14"/>
      <c r="AW1305" s="14"/>
      <c r="AX1305" s="14"/>
      <c r="AY1305" s="14"/>
      <c r="AZ1305" s="14"/>
      <c r="BA1305" s="14"/>
      <c r="BB1305" s="14"/>
      <c r="BC1305" s="14"/>
    </row>
    <row r="1306" spans="2:55" x14ac:dyDescent="0.35">
      <c r="B1306" t="s">
        <v>488</v>
      </c>
      <c r="C1306" s="14">
        <v>0.62492661747826395</v>
      </c>
      <c r="D1306" s="14">
        <v>0.59420795922180303</v>
      </c>
      <c r="E1306" s="14">
        <v>0.65480532435393701</v>
      </c>
      <c r="F1306" s="14"/>
      <c r="G1306" s="14">
        <v>0.62756657102861002</v>
      </c>
      <c r="H1306" s="14">
        <v>0.61536046901152497</v>
      </c>
      <c r="I1306" s="14">
        <v>0.66563462622271297</v>
      </c>
      <c r="J1306" s="14">
        <v>0.64290001677374398</v>
      </c>
      <c r="K1306" s="14">
        <v>0.63278760565106296</v>
      </c>
      <c r="L1306" s="14">
        <v>0.57800246678193401</v>
      </c>
      <c r="M1306" s="14"/>
      <c r="N1306" s="14">
        <v>0.64404920936266297</v>
      </c>
      <c r="O1306" s="14">
        <v>0.61554152797893402</v>
      </c>
      <c r="P1306" s="14">
        <v>0.59260346600179603</v>
      </c>
      <c r="Q1306" s="14">
        <v>0.64143228634184402</v>
      </c>
      <c r="R1306" s="14"/>
      <c r="S1306" s="14">
        <v>0.63695441951639498</v>
      </c>
      <c r="T1306" s="14">
        <v>0.659599169431067</v>
      </c>
      <c r="U1306" s="14">
        <v>0.60520694054253499</v>
      </c>
      <c r="V1306" s="14">
        <v>0.56073714038631195</v>
      </c>
      <c r="W1306" s="14">
        <v>0.65757968689402702</v>
      </c>
      <c r="X1306" s="14">
        <v>0.64286857339786396</v>
      </c>
      <c r="Y1306" s="14">
        <v>0.65816149656346701</v>
      </c>
      <c r="Z1306" s="14">
        <v>0.63916884029038401</v>
      </c>
      <c r="AA1306" s="14">
        <v>0.65671646574009501</v>
      </c>
      <c r="AB1306" s="14">
        <v>0.58837102049589896</v>
      </c>
      <c r="AC1306" s="14">
        <v>0.55569698118599797</v>
      </c>
      <c r="AD1306" s="14">
        <v>0.53505586722015497</v>
      </c>
      <c r="AE1306" s="14"/>
      <c r="AF1306" s="14">
        <v>0.59384760694568395</v>
      </c>
      <c r="AG1306" s="14">
        <v>0.670189307488959</v>
      </c>
      <c r="AH1306" s="14">
        <v>0.611198451012128</v>
      </c>
      <c r="AI1306" s="14">
        <v>0.59088679242710296</v>
      </c>
      <c r="AJ1306" s="14">
        <v>0.63619013336971197</v>
      </c>
      <c r="AK1306" s="14"/>
      <c r="AL1306" s="14">
        <v>0.63147535862388204</v>
      </c>
      <c r="AM1306" s="14">
        <v>0.60039892317228205</v>
      </c>
      <c r="AN1306" s="14">
        <v>0.57425166155632101</v>
      </c>
      <c r="AO1306" s="14"/>
      <c r="AP1306" s="14">
        <v>0.54209773644654302</v>
      </c>
      <c r="AQ1306" s="14">
        <v>0.69719206182932403</v>
      </c>
      <c r="AR1306" s="14"/>
      <c r="AS1306" s="14">
        <v>0.54062653960844698</v>
      </c>
      <c r="AT1306" s="14">
        <v>0.75029043967948905</v>
      </c>
      <c r="AU1306" s="14"/>
      <c r="AV1306" s="14">
        <v>0.64305295587561395</v>
      </c>
      <c r="AW1306" s="14">
        <v>0.62126880873394197</v>
      </c>
      <c r="AX1306" s="14"/>
      <c r="AY1306" s="14">
        <v>0.58517533435660596</v>
      </c>
      <c r="AZ1306" s="14">
        <v>0.88324302794492904</v>
      </c>
      <c r="BA1306" s="14"/>
      <c r="BB1306" s="14">
        <v>0.58397707956098599</v>
      </c>
      <c r="BC1306" s="14">
        <v>0.80224667582773102</v>
      </c>
    </row>
    <row r="1307" spans="2:55" x14ac:dyDescent="0.35">
      <c r="B1307" t="s">
        <v>489</v>
      </c>
      <c r="C1307" s="14">
        <v>0.34848262792245199</v>
      </c>
      <c r="D1307" s="14">
        <v>0.38114200723701702</v>
      </c>
      <c r="E1307" s="14">
        <v>0.316630599781071</v>
      </c>
      <c r="F1307" s="14"/>
      <c r="G1307" s="14">
        <v>0.299634846750021</v>
      </c>
      <c r="H1307" s="14">
        <v>0.358859927197965</v>
      </c>
      <c r="I1307" s="14">
        <v>0.30613766321478503</v>
      </c>
      <c r="J1307" s="14">
        <v>0.34632318725690803</v>
      </c>
      <c r="K1307" s="14">
        <v>0.34585045381250201</v>
      </c>
      <c r="L1307" s="14">
        <v>0.41028672006989703</v>
      </c>
      <c r="M1307" s="14"/>
      <c r="N1307" s="14">
        <v>0.34575442285023</v>
      </c>
      <c r="O1307" s="14">
        <v>0.361414989727188</v>
      </c>
      <c r="P1307" s="14">
        <v>0.36322804011796</v>
      </c>
      <c r="Q1307" s="14">
        <v>0.32582511470310299</v>
      </c>
      <c r="R1307" s="14"/>
      <c r="S1307" s="14">
        <v>0.32066871146343401</v>
      </c>
      <c r="T1307" s="14">
        <v>0.30296935597951002</v>
      </c>
      <c r="U1307" s="14">
        <v>0.36775377968711598</v>
      </c>
      <c r="V1307" s="14">
        <v>0.380943370467411</v>
      </c>
      <c r="W1307" s="14">
        <v>0.334346154330117</v>
      </c>
      <c r="X1307" s="14">
        <v>0.33922491008734301</v>
      </c>
      <c r="Y1307" s="14">
        <v>0.32940686489709498</v>
      </c>
      <c r="Z1307" s="14">
        <v>0.33769280290220799</v>
      </c>
      <c r="AA1307" s="14">
        <v>0.32727930475893102</v>
      </c>
      <c r="AB1307" s="14">
        <v>0.39412682307393299</v>
      </c>
      <c r="AC1307" s="14">
        <v>0.42510727151022598</v>
      </c>
      <c r="AD1307" s="14">
        <v>0.46494413277984498</v>
      </c>
      <c r="AE1307" s="14"/>
      <c r="AF1307" s="14">
        <v>0.390027926860532</v>
      </c>
      <c r="AG1307" s="14">
        <v>0.30418333814093501</v>
      </c>
      <c r="AH1307" s="14">
        <v>0.37865032746616001</v>
      </c>
      <c r="AI1307" s="14">
        <v>0.38332091518552402</v>
      </c>
      <c r="AJ1307" s="14">
        <v>0.31351925533981201</v>
      </c>
      <c r="AK1307" s="14"/>
      <c r="AL1307" s="14">
        <v>0.34368753149842002</v>
      </c>
      <c r="AM1307" s="14">
        <v>0.35995991474946198</v>
      </c>
      <c r="AN1307" s="14">
        <v>0.39705763526188997</v>
      </c>
      <c r="AO1307" s="14"/>
      <c r="AP1307" s="14">
        <v>0.436491310570502</v>
      </c>
      <c r="AQ1307" s="14">
        <v>0.27852554435455901</v>
      </c>
      <c r="AR1307" s="14"/>
      <c r="AS1307" s="14">
        <v>0.43354335810890399</v>
      </c>
      <c r="AT1307" s="14">
        <v>0.23564890384239501</v>
      </c>
      <c r="AU1307" s="14"/>
      <c r="AV1307" s="14">
        <v>0.32284878809623702</v>
      </c>
      <c r="AW1307" s="14">
        <v>0.36173858467363301</v>
      </c>
      <c r="AX1307" s="14"/>
      <c r="AY1307" s="14">
        <v>0.39036132949138902</v>
      </c>
      <c r="AZ1307" s="14">
        <v>0.105269631538169</v>
      </c>
      <c r="BA1307" s="14"/>
      <c r="BB1307" s="14">
        <v>0.399570567931545</v>
      </c>
      <c r="BC1307" s="14">
        <v>0.15980233562635601</v>
      </c>
    </row>
    <row r="1308" spans="2:55" x14ac:dyDescent="0.35">
      <c r="B1308" t="s">
        <v>490</v>
      </c>
      <c r="C1308" s="14">
        <v>2.6590754599283999E-2</v>
      </c>
      <c r="D1308" s="14">
        <v>2.4650033541179402E-2</v>
      </c>
      <c r="E1308" s="14">
        <v>2.8564075864991399E-2</v>
      </c>
      <c r="F1308" s="14"/>
      <c r="G1308" s="14">
        <v>7.2798582221369396E-2</v>
      </c>
      <c r="H1308" s="14">
        <v>2.5779603790510801E-2</v>
      </c>
      <c r="I1308" s="14">
        <v>2.82277105625027E-2</v>
      </c>
      <c r="J1308" s="14">
        <v>1.07767959693478E-2</v>
      </c>
      <c r="K1308" s="14">
        <v>2.1361940536435701E-2</v>
      </c>
      <c r="L1308" s="14">
        <v>1.1710813148168801E-2</v>
      </c>
      <c r="M1308" s="14"/>
      <c r="N1308" s="14">
        <v>1.0196367787106799E-2</v>
      </c>
      <c r="O1308" s="14">
        <v>2.30434822938782E-2</v>
      </c>
      <c r="P1308" s="14">
        <v>4.41684938802447E-2</v>
      </c>
      <c r="Q1308" s="14">
        <v>3.2742598955053201E-2</v>
      </c>
      <c r="R1308" s="14"/>
      <c r="S1308" s="14">
        <v>4.23768690201703E-2</v>
      </c>
      <c r="T1308" s="14">
        <v>3.7431474589423697E-2</v>
      </c>
      <c r="U1308" s="14">
        <v>2.7039279770349599E-2</v>
      </c>
      <c r="V1308" s="14">
        <v>5.8319489146277298E-2</v>
      </c>
      <c r="W1308" s="14">
        <v>8.0741587758561308E-3</v>
      </c>
      <c r="X1308" s="14">
        <v>1.79065165147935E-2</v>
      </c>
      <c r="Y1308" s="14">
        <v>1.2431638539437901E-2</v>
      </c>
      <c r="Z1308" s="14">
        <v>2.3138356807408202E-2</v>
      </c>
      <c r="AA1308" s="14">
        <v>1.6004229500974701E-2</v>
      </c>
      <c r="AB1308" s="14">
        <v>1.7502156430167899E-2</v>
      </c>
      <c r="AC1308" s="14">
        <v>1.9195747303776E-2</v>
      </c>
      <c r="AD1308" s="14">
        <v>0</v>
      </c>
      <c r="AE1308" s="14"/>
      <c r="AF1308" s="14">
        <v>1.6124466193783198E-2</v>
      </c>
      <c r="AG1308" s="14">
        <v>2.5627354370105701E-2</v>
      </c>
      <c r="AH1308" s="14">
        <v>1.01512215217122E-2</v>
      </c>
      <c r="AI1308" s="14">
        <v>2.57922923873731E-2</v>
      </c>
      <c r="AJ1308" s="14">
        <v>5.0290611290475899E-2</v>
      </c>
      <c r="AK1308" s="14"/>
      <c r="AL1308" s="14">
        <v>2.4837109877698198E-2</v>
      </c>
      <c r="AM1308" s="14">
        <v>3.9641162078255097E-2</v>
      </c>
      <c r="AN1308" s="14">
        <v>2.8690703181788301E-2</v>
      </c>
      <c r="AO1308" s="14"/>
      <c r="AP1308" s="14">
        <v>2.14109529829546E-2</v>
      </c>
      <c r="AQ1308" s="14">
        <v>2.4282393816117499E-2</v>
      </c>
      <c r="AR1308" s="14"/>
      <c r="AS1308" s="14">
        <v>2.58301022826487E-2</v>
      </c>
      <c r="AT1308" s="14">
        <v>1.4060656478115999E-2</v>
      </c>
      <c r="AU1308" s="14"/>
      <c r="AV1308" s="14">
        <v>3.4098256028149899E-2</v>
      </c>
      <c r="AW1308" s="14">
        <v>1.6992606592424901E-2</v>
      </c>
      <c r="AX1308" s="14"/>
      <c r="AY1308" s="14">
        <v>2.4463336152005001E-2</v>
      </c>
      <c r="AZ1308" s="14">
        <v>1.14873405169016E-2</v>
      </c>
      <c r="BA1308" s="14"/>
      <c r="BB1308" s="14">
        <v>1.6452352507468699E-2</v>
      </c>
      <c r="BC1308" s="14">
        <v>3.7950988545913202E-2</v>
      </c>
    </row>
    <row r="1309" spans="2:55" x14ac:dyDescent="0.35">
      <c r="C1309" s="14"/>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c r="AD1309" s="14"/>
      <c r="AE1309" s="14"/>
      <c r="AF1309" s="14"/>
      <c r="AG1309" s="14"/>
      <c r="AH1309" s="14"/>
      <c r="AI1309" s="14"/>
      <c r="AJ1309" s="14"/>
      <c r="AK1309" s="14"/>
      <c r="AL1309" s="14"/>
      <c r="AM1309" s="14"/>
      <c r="AN1309" s="14"/>
      <c r="AO1309" s="14"/>
      <c r="AP1309" s="14"/>
      <c r="AQ1309" s="14"/>
      <c r="AR1309" s="14"/>
      <c r="AS1309" s="14"/>
      <c r="AT1309" s="14"/>
      <c r="AU1309" s="14"/>
      <c r="AV1309" s="14"/>
      <c r="AW1309" s="14"/>
      <c r="AX1309" s="14"/>
      <c r="AY1309" s="14"/>
      <c r="AZ1309" s="14"/>
      <c r="BA1309" s="14"/>
      <c r="BB1309" s="14"/>
      <c r="BC1309" s="14"/>
    </row>
    <row r="1310" spans="2:55" x14ac:dyDescent="0.35">
      <c r="B1310" s="6" t="s">
        <v>499</v>
      </c>
      <c r="C1310" s="14"/>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c r="AC1310" s="14"/>
      <c r="AD1310" s="14"/>
      <c r="AE1310" s="14"/>
      <c r="AF1310" s="14"/>
      <c r="AG1310" s="14"/>
      <c r="AH1310" s="14"/>
      <c r="AI1310" s="14"/>
      <c r="AJ1310" s="14"/>
      <c r="AK1310" s="14"/>
      <c r="AL1310" s="14"/>
      <c r="AM1310" s="14"/>
      <c r="AN1310" s="14"/>
      <c r="AO1310" s="14"/>
      <c r="AP1310" s="14"/>
      <c r="AQ1310" s="14"/>
      <c r="AR1310" s="14"/>
      <c r="AS1310" s="14"/>
      <c r="AT1310" s="14"/>
      <c r="AU1310" s="14"/>
      <c r="AV1310" s="14"/>
      <c r="AW1310" s="14"/>
      <c r="AX1310" s="14"/>
      <c r="AY1310" s="14"/>
      <c r="AZ1310" s="14"/>
      <c r="BA1310" s="14"/>
      <c r="BB1310" s="14"/>
      <c r="BC1310" s="14"/>
    </row>
    <row r="1311" spans="2:55" x14ac:dyDescent="0.35">
      <c r="B1311" s="21" t="s">
        <v>500</v>
      </c>
      <c r="C1311" s="14"/>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c r="AC1311" s="14"/>
      <c r="AD1311" s="14"/>
      <c r="AE1311" s="14"/>
      <c r="AF1311" s="14"/>
      <c r="AG1311" s="14"/>
      <c r="AH1311" s="14"/>
      <c r="AI1311" s="14"/>
      <c r="AJ1311" s="14"/>
      <c r="AK1311" s="14"/>
      <c r="AL1311" s="14"/>
      <c r="AM1311" s="14"/>
      <c r="AN1311" s="14"/>
      <c r="AO1311" s="14"/>
      <c r="AP1311" s="14"/>
      <c r="AQ1311" s="14"/>
      <c r="AR1311" s="14"/>
      <c r="AS1311" s="14"/>
      <c r="AT1311" s="14"/>
      <c r="AU1311" s="14"/>
      <c r="AV1311" s="14"/>
      <c r="AW1311" s="14"/>
      <c r="AX1311" s="14"/>
      <c r="AY1311" s="14"/>
      <c r="AZ1311" s="14"/>
      <c r="BA1311" s="14"/>
      <c r="BB1311" s="14"/>
      <c r="BC1311" s="14"/>
    </row>
    <row r="1312" spans="2:55" x14ac:dyDescent="0.35">
      <c r="B1312" t="s">
        <v>492</v>
      </c>
      <c r="C1312" s="14">
        <v>0.47570173546891897</v>
      </c>
      <c r="D1312" s="14">
        <v>0.45287374247911499</v>
      </c>
      <c r="E1312" s="14">
        <v>0.49436326642308698</v>
      </c>
      <c r="F1312" s="14"/>
      <c r="G1312" s="14">
        <v>0.43195890661830699</v>
      </c>
      <c r="H1312" s="14">
        <v>0.478437199381953</v>
      </c>
      <c r="I1312" s="14">
        <v>0.47810833837702998</v>
      </c>
      <c r="J1312" s="14">
        <v>0.57220802630648504</v>
      </c>
      <c r="K1312" s="14">
        <v>0.49505565769948301</v>
      </c>
      <c r="L1312" s="14">
        <v>0.400962204325919</v>
      </c>
      <c r="M1312" s="14"/>
      <c r="N1312" s="14">
        <v>0.43883259581534201</v>
      </c>
      <c r="O1312" s="14">
        <v>0.48477058614450502</v>
      </c>
      <c r="P1312" s="14">
        <v>0.47197854102197301</v>
      </c>
      <c r="Q1312" s="14">
        <v>0.50474925111490898</v>
      </c>
      <c r="R1312" s="14"/>
      <c r="S1312" s="14">
        <v>0.40961977986761999</v>
      </c>
      <c r="T1312" s="14">
        <v>0.51098475995853299</v>
      </c>
      <c r="U1312" s="14">
        <v>0.48782280937228201</v>
      </c>
      <c r="V1312" s="14">
        <v>0.46310746710085099</v>
      </c>
      <c r="W1312" s="14">
        <v>0.38571065756636003</v>
      </c>
      <c r="X1312" s="14">
        <v>0.48457058417912002</v>
      </c>
      <c r="Y1312" s="14">
        <v>0.52526498083327</v>
      </c>
      <c r="Z1312" s="14">
        <v>0.57040606107626302</v>
      </c>
      <c r="AA1312" s="14">
        <v>0.49224972247309401</v>
      </c>
      <c r="AB1312" s="14">
        <v>0.46401143590464999</v>
      </c>
      <c r="AC1312" s="14">
        <v>0.59813153999879398</v>
      </c>
      <c r="AD1312" s="14">
        <v>0.32205520934501503</v>
      </c>
      <c r="AE1312" s="14"/>
      <c r="AF1312" s="14">
        <v>0.48335810944935598</v>
      </c>
      <c r="AG1312" s="14">
        <v>0.48039889990710299</v>
      </c>
      <c r="AH1312" s="14">
        <v>0.51185956897963902</v>
      </c>
      <c r="AI1312" s="14">
        <v>0.44179246018744101</v>
      </c>
      <c r="AJ1312" s="14">
        <v>0.53254465242861304</v>
      </c>
      <c r="AK1312" s="14"/>
      <c r="AL1312" s="14">
        <v>0.48653144093006101</v>
      </c>
      <c r="AM1312" s="14">
        <v>0.45293352384587299</v>
      </c>
      <c r="AN1312" s="14">
        <v>0.34674761971929302</v>
      </c>
      <c r="AO1312" s="14"/>
      <c r="AP1312" s="14">
        <v>0.449574355094782</v>
      </c>
      <c r="AQ1312" s="14">
        <v>0.488870768949909</v>
      </c>
      <c r="AR1312" s="14"/>
      <c r="AS1312" s="14">
        <v>0.46698350680586198</v>
      </c>
      <c r="AT1312" s="14">
        <v>0.481257376460896</v>
      </c>
      <c r="AU1312" s="14"/>
      <c r="AV1312" s="14">
        <v>0.389314406366846</v>
      </c>
      <c r="AW1312" s="14">
        <v>0.50384741044394799</v>
      </c>
      <c r="AX1312" s="14"/>
      <c r="AY1312" s="14">
        <v>0.49200789727484101</v>
      </c>
      <c r="AZ1312" s="14">
        <v>0.43367457118147701</v>
      </c>
      <c r="BA1312" s="14"/>
      <c r="BB1312" s="14">
        <v>0.48222105235578999</v>
      </c>
      <c r="BC1312" s="14">
        <v>0.49394480950627201</v>
      </c>
    </row>
    <row r="1313" spans="2:55" x14ac:dyDescent="0.35">
      <c r="B1313" t="s">
        <v>493</v>
      </c>
      <c r="C1313" s="14">
        <v>0.44281211508477197</v>
      </c>
      <c r="D1313" s="14">
        <v>0.42572171165930001</v>
      </c>
      <c r="E1313" s="14">
        <v>0.45784468269057998</v>
      </c>
      <c r="F1313" s="14"/>
      <c r="G1313" s="14">
        <v>0.344468715759082</v>
      </c>
      <c r="H1313" s="14">
        <v>0.32109092563654901</v>
      </c>
      <c r="I1313" s="14">
        <v>0.46762687096286898</v>
      </c>
      <c r="J1313" s="14">
        <v>0.49266898262234199</v>
      </c>
      <c r="K1313" s="14">
        <v>0.51035725635331797</v>
      </c>
      <c r="L1313" s="14">
        <v>0.50159978709910702</v>
      </c>
      <c r="M1313" s="14"/>
      <c r="N1313" s="14">
        <v>0.42130810906969302</v>
      </c>
      <c r="O1313" s="14">
        <v>0.43964312496090702</v>
      </c>
      <c r="P1313" s="14">
        <v>0.43831461403897698</v>
      </c>
      <c r="Q1313" s="14">
        <v>0.47374110057413499</v>
      </c>
      <c r="R1313" s="14"/>
      <c r="S1313" s="14">
        <v>0.42389940811459798</v>
      </c>
      <c r="T1313" s="14">
        <v>0.45519799054121801</v>
      </c>
      <c r="U1313" s="14">
        <v>0.38288954550751397</v>
      </c>
      <c r="V1313" s="14">
        <v>0.478999406441451</v>
      </c>
      <c r="W1313" s="14">
        <v>0.514513313165334</v>
      </c>
      <c r="X1313" s="14">
        <v>0.40032981849668903</v>
      </c>
      <c r="Y1313" s="14">
        <v>0.52683697037886301</v>
      </c>
      <c r="Z1313" s="14">
        <v>0.54629187763998099</v>
      </c>
      <c r="AA1313" s="14">
        <v>0.37622814285790701</v>
      </c>
      <c r="AB1313" s="14">
        <v>0.39949261312114898</v>
      </c>
      <c r="AC1313" s="14">
        <v>0.42219773250787201</v>
      </c>
      <c r="AD1313" s="14">
        <v>0.53269209186035105</v>
      </c>
      <c r="AE1313" s="14"/>
      <c r="AF1313" s="14">
        <v>0.41291558872643502</v>
      </c>
      <c r="AG1313" s="14">
        <v>0.47778668137302499</v>
      </c>
      <c r="AH1313" s="14">
        <v>0.38201217583103603</v>
      </c>
      <c r="AI1313" s="14">
        <v>0.488561637797021</v>
      </c>
      <c r="AJ1313" s="14">
        <v>0.40722595631564701</v>
      </c>
      <c r="AK1313" s="14"/>
      <c r="AL1313" s="14">
        <v>0.449505053847714</v>
      </c>
      <c r="AM1313" s="14">
        <v>0.392400646459302</v>
      </c>
      <c r="AN1313" s="14">
        <v>0.43034582005553002</v>
      </c>
      <c r="AO1313" s="14"/>
      <c r="AP1313" s="14">
        <v>0.35977309007957697</v>
      </c>
      <c r="AQ1313" s="14">
        <v>0.49784329482130102</v>
      </c>
      <c r="AR1313" s="14"/>
      <c r="AS1313" s="14">
        <v>0.34127616877862998</v>
      </c>
      <c r="AT1313" s="14">
        <v>0.55327177862643995</v>
      </c>
      <c r="AU1313" s="14"/>
      <c r="AV1313" s="14">
        <v>0.445352697306718</v>
      </c>
      <c r="AW1313" s="14">
        <v>0.43940981272761598</v>
      </c>
      <c r="AX1313" s="14"/>
      <c r="AY1313" s="14">
        <v>0.36798632060749298</v>
      </c>
      <c r="AZ1313" s="14">
        <v>0.68971624598689896</v>
      </c>
      <c r="BA1313" s="14"/>
      <c r="BB1313" s="14">
        <v>0.39722142127258803</v>
      </c>
      <c r="BC1313" s="14">
        <v>0.53084608930738697</v>
      </c>
    </row>
    <row r="1314" spans="2:55" x14ac:dyDescent="0.35">
      <c r="B1314" t="s">
        <v>494</v>
      </c>
      <c r="C1314" s="14">
        <v>0.29796385135389403</v>
      </c>
      <c r="D1314" s="14">
        <v>0.30112445971306201</v>
      </c>
      <c r="E1314" s="14">
        <v>0.29461905779436098</v>
      </c>
      <c r="F1314" s="14"/>
      <c r="G1314" s="14">
        <v>0.31846832715198298</v>
      </c>
      <c r="H1314" s="14">
        <v>0.35687753905013597</v>
      </c>
      <c r="I1314" s="14">
        <v>0.35229468968917999</v>
      </c>
      <c r="J1314" s="14">
        <v>0.25076521939094698</v>
      </c>
      <c r="K1314" s="14">
        <v>0.33008122039910098</v>
      </c>
      <c r="L1314" s="14">
        <v>0.20011055083849699</v>
      </c>
      <c r="M1314" s="14"/>
      <c r="N1314" s="14">
        <v>0.355560065454124</v>
      </c>
      <c r="O1314" s="14">
        <v>0.26457943988131899</v>
      </c>
      <c r="P1314" s="14">
        <v>0.29576936903005502</v>
      </c>
      <c r="Q1314" s="14">
        <v>0.27008212468560899</v>
      </c>
      <c r="R1314" s="14"/>
      <c r="S1314" s="14">
        <v>0.37115900195215501</v>
      </c>
      <c r="T1314" s="14">
        <v>0.29799062070466398</v>
      </c>
      <c r="U1314" s="14">
        <v>0.31595201055967498</v>
      </c>
      <c r="V1314" s="14">
        <v>0.22017874318160099</v>
      </c>
      <c r="W1314" s="14">
        <v>0.245282402566847</v>
      </c>
      <c r="X1314" s="14">
        <v>0.25298823647208102</v>
      </c>
      <c r="Y1314" s="14">
        <v>0.260953506180582</v>
      </c>
      <c r="Z1314" s="14">
        <v>0.32868418144264699</v>
      </c>
      <c r="AA1314" s="14">
        <v>0.32904337689700702</v>
      </c>
      <c r="AB1314" s="14">
        <v>0.22612209736767999</v>
      </c>
      <c r="AC1314" s="14">
        <v>0.364367248646984</v>
      </c>
      <c r="AD1314" s="14">
        <v>0.44607928676638198</v>
      </c>
      <c r="AE1314" s="14"/>
      <c r="AF1314" s="14">
        <v>0.26235032746970199</v>
      </c>
      <c r="AG1314" s="14">
        <v>0.341133290192419</v>
      </c>
      <c r="AH1314" s="14">
        <v>0.32601070038245</v>
      </c>
      <c r="AI1314" s="14">
        <v>0.28776693052444302</v>
      </c>
      <c r="AJ1314" s="14">
        <v>0.32242712359852499</v>
      </c>
      <c r="AK1314" s="14"/>
      <c r="AL1314" s="14">
        <v>0.28573718548590199</v>
      </c>
      <c r="AM1314" s="14">
        <v>0.48327068239462401</v>
      </c>
      <c r="AN1314" s="14">
        <v>0.14828961523384701</v>
      </c>
      <c r="AO1314" s="14"/>
      <c r="AP1314" s="14">
        <v>0.21879985025610801</v>
      </c>
      <c r="AQ1314" s="14">
        <v>0.34794326504807399</v>
      </c>
      <c r="AR1314" s="14"/>
      <c r="AS1314" s="14">
        <v>0.29912959809596601</v>
      </c>
      <c r="AT1314" s="14">
        <v>0.30499796665082801</v>
      </c>
      <c r="AU1314" s="14"/>
      <c r="AV1314" s="14">
        <v>0.39220399964580699</v>
      </c>
      <c r="AW1314" s="14">
        <v>0.26404219696703901</v>
      </c>
      <c r="AX1314" s="14"/>
      <c r="AY1314" s="14">
        <v>0.30695922117468299</v>
      </c>
      <c r="AZ1314" s="14">
        <v>0.33928384389272898</v>
      </c>
      <c r="BA1314" s="14"/>
      <c r="BB1314" s="14">
        <v>0.30826071660377602</v>
      </c>
      <c r="BC1314" s="14">
        <v>0.270291155228294</v>
      </c>
    </row>
    <row r="1315" spans="2:55" x14ac:dyDescent="0.35">
      <c r="B1315" t="s">
        <v>495</v>
      </c>
      <c r="C1315" s="14">
        <v>0.23370928699843599</v>
      </c>
      <c r="D1315" s="14">
        <v>0.20937244760082399</v>
      </c>
      <c r="E1315" s="14">
        <v>0.254538207678638</v>
      </c>
      <c r="F1315" s="14"/>
      <c r="G1315" s="14">
        <v>0.35985619887075698</v>
      </c>
      <c r="H1315" s="14">
        <v>0.29628293599619399</v>
      </c>
      <c r="I1315" s="14">
        <v>0.24438380639962101</v>
      </c>
      <c r="J1315" s="14">
        <v>0.25939050841830602</v>
      </c>
      <c r="K1315" s="14">
        <v>0.17516160355903701</v>
      </c>
      <c r="L1315" s="14">
        <v>9.8284580920350501E-2</v>
      </c>
      <c r="M1315" s="14"/>
      <c r="N1315" s="14">
        <v>0.216467165255326</v>
      </c>
      <c r="O1315" s="14">
        <v>0.24918946191821401</v>
      </c>
      <c r="P1315" s="14">
        <v>0.222235608466786</v>
      </c>
      <c r="Q1315" s="14">
        <v>0.24844684782405599</v>
      </c>
      <c r="R1315" s="14"/>
      <c r="S1315" s="14">
        <v>0.29619248201565501</v>
      </c>
      <c r="T1315" s="14">
        <v>0.24348337039151899</v>
      </c>
      <c r="U1315" s="14">
        <v>0.178980990516106</v>
      </c>
      <c r="V1315" s="14">
        <v>0.22476199229873101</v>
      </c>
      <c r="W1315" s="14">
        <v>0.29994733261780099</v>
      </c>
      <c r="X1315" s="14">
        <v>0.25194609788324701</v>
      </c>
      <c r="Y1315" s="14">
        <v>0.173724047683774</v>
      </c>
      <c r="Z1315" s="14">
        <v>0.27735892374431698</v>
      </c>
      <c r="AA1315" s="14">
        <v>0.184828682251413</v>
      </c>
      <c r="AB1315" s="14">
        <v>0.21625323284199399</v>
      </c>
      <c r="AC1315" s="14">
        <v>0.20331289346390899</v>
      </c>
      <c r="AD1315" s="14">
        <v>0.22936185512198601</v>
      </c>
      <c r="AE1315" s="14"/>
      <c r="AF1315" s="14">
        <v>0.164990766065614</v>
      </c>
      <c r="AG1315" s="14">
        <v>0.30068837644878899</v>
      </c>
      <c r="AH1315" s="14">
        <v>0.176874835962639</v>
      </c>
      <c r="AI1315" s="14">
        <v>0.193132280368326</v>
      </c>
      <c r="AJ1315" s="14">
        <v>0.21225639953880701</v>
      </c>
      <c r="AK1315" s="14"/>
      <c r="AL1315" s="14">
        <v>0.23218546733770601</v>
      </c>
      <c r="AM1315" s="14">
        <v>0.25893181215243199</v>
      </c>
      <c r="AN1315" s="14">
        <v>0.211119246979597</v>
      </c>
      <c r="AO1315" s="14"/>
      <c r="AP1315" s="14">
        <v>0.212449962682868</v>
      </c>
      <c r="AQ1315" s="14">
        <v>0.24816819953615701</v>
      </c>
      <c r="AR1315" s="14"/>
      <c r="AS1315" s="14">
        <v>0.220460082362955</v>
      </c>
      <c r="AT1315" s="14">
        <v>0.24931078619840599</v>
      </c>
      <c r="AU1315" s="14"/>
      <c r="AV1315" s="14">
        <v>0.28025955499725402</v>
      </c>
      <c r="AW1315" s="14">
        <v>0.217179065609368</v>
      </c>
      <c r="AX1315" s="14"/>
      <c r="AY1315" s="14">
        <v>0.22982901670917899</v>
      </c>
      <c r="AZ1315" s="14">
        <v>0.287556021534777</v>
      </c>
      <c r="BA1315" s="14"/>
      <c r="BB1315" s="14">
        <v>0.208903312174371</v>
      </c>
      <c r="BC1315" s="14">
        <v>0.308828148844563</v>
      </c>
    </row>
    <row r="1316" spans="2:55" x14ac:dyDescent="0.35">
      <c r="B1316" t="s">
        <v>496</v>
      </c>
      <c r="C1316" s="14">
        <v>0.20525682473231399</v>
      </c>
      <c r="D1316" s="14">
        <v>0.19729752470578699</v>
      </c>
      <c r="E1316" s="14">
        <v>0.21148847139607799</v>
      </c>
      <c r="F1316" s="14"/>
      <c r="G1316" s="14">
        <v>0.264367967994521</v>
      </c>
      <c r="H1316" s="14">
        <v>0.26215816874867598</v>
      </c>
      <c r="I1316" s="14">
        <v>0.19260813649955399</v>
      </c>
      <c r="J1316" s="14">
        <v>0.137925462238288</v>
      </c>
      <c r="K1316" s="14">
        <v>0.16476081005416199</v>
      </c>
      <c r="L1316" s="14">
        <v>0.21570236845988999</v>
      </c>
      <c r="M1316" s="14"/>
      <c r="N1316" s="14">
        <v>0.26523436715884202</v>
      </c>
      <c r="O1316" s="14">
        <v>0.197170741543997</v>
      </c>
      <c r="P1316" s="14">
        <v>0.128885362915512</v>
      </c>
      <c r="Q1316" s="14">
        <v>0.208906272972329</v>
      </c>
      <c r="R1316" s="14"/>
      <c r="S1316" s="14">
        <v>0.29469313011559101</v>
      </c>
      <c r="T1316" s="14">
        <v>0.18485781107863999</v>
      </c>
      <c r="U1316" s="14">
        <v>0.23350324620792701</v>
      </c>
      <c r="V1316" s="14">
        <v>0.18679352617105899</v>
      </c>
      <c r="W1316" s="14">
        <v>0.20770496933150101</v>
      </c>
      <c r="X1316" s="14">
        <v>0.14407037509264201</v>
      </c>
      <c r="Y1316" s="14">
        <v>0.13483384167225199</v>
      </c>
      <c r="Z1316" s="14">
        <v>0.236648021592399</v>
      </c>
      <c r="AA1316" s="14">
        <v>0.21871505365726099</v>
      </c>
      <c r="AB1316" s="14">
        <v>0.17091557126272799</v>
      </c>
      <c r="AC1316" s="14">
        <v>0.17538235453266901</v>
      </c>
      <c r="AD1316" s="14">
        <v>0.28758696281567298</v>
      </c>
      <c r="AE1316" s="14"/>
      <c r="AF1316" s="14">
        <v>0.21552879852251899</v>
      </c>
      <c r="AG1316" s="14">
        <v>0.23213120058291201</v>
      </c>
      <c r="AH1316" s="14">
        <v>0.15448948955999101</v>
      </c>
      <c r="AI1316" s="14">
        <v>0.147095082100036</v>
      </c>
      <c r="AJ1316" s="14">
        <v>0.22790496951313099</v>
      </c>
      <c r="AK1316" s="14"/>
      <c r="AL1316" s="14">
        <v>0.19525195799460099</v>
      </c>
      <c r="AM1316" s="14">
        <v>0.283620755216482</v>
      </c>
      <c r="AN1316" s="14">
        <v>0.21832918467475601</v>
      </c>
      <c r="AO1316" s="14"/>
      <c r="AP1316" s="14">
        <v>0.17567077574596501</v>
      </c>
      <c r="AQ1316" s="14">
        <v>0.223167056237633</v>
      </c>
      <c r="AR1316" s="14"/>
      <c r="AS1316" s="14">
        <v>0.16806222715784999</v>
      </c>
      <c r="AT1316" s="14">
        <v>0.25442336983702402</v>
      </c>
      <c r="AU1316" s="14"/>
      <c r="AV1316" s="14">
        <v>0.31289429311665101</v>
      </c>
      <c r="AW1316" s="14">
        <v>0.16876912246467499</v>
      </c>
      <c r="AX1316" s="14"/>
      <c r="AY1316" s="14">
        <v>0.189098624807192</v>
      </c>
      <c r="AZ1316" s="14">
        <v>0.33406513805663102</v>
      </c>
      <c r="BA1316" s="14"/>
      <c r="BB1316" s="14">
        <v>0.20424789604843199</v>
      </c>
      <c r="BC1316" s="14">
        <v>0.20612906551024801</v>
      </c>
    </row>
    <row r="1317" spans="2:55" x14ac:dyDescent="0.35">
      <c r="B1317" t="s">
        <v>497</v>
      </c>
      <c r="C1317" s="14">
        <v>0.100082066309544</v>
      </c>
      <c r="D1317" s="14">
        <v>0.107580097612529</v>
      </c>
      <c r="E1317" s="14">
        <v>9.3737034462220203E-2</v>
      </c>
      <c r="F1317" s="14"/>
      <c r="G1317" s="14">
        <v>0.13703771863450501</v>
      </c>
      <c r="H1317" s="14">
        <v>8.9371613214142206E-2</v>
      </c>
      <c r="I1317" s="14">
        <v>8.7427016639811103E-2</v>
      </c>
      <c r="J1317" s="14">
        <v>0.108068405707407</v>
      </c>
      <c r="K1317" s="14">
        <v>5.9561951620626698E-2</v>
      </c>
      <c r="L1317" s="14">
        <v>0.117245815128123</v>
      </c>
      <c r="M1317" s="14"/>
      <c r="N1317" s="14">
        <v>7.3687148907843295E-2</v>
      </c>
      <c r="O1317" s="14">
        <v>0.12507212468096501</v>
      </c>
      <c r="P1317" s="14">
        <v>9.9206014200232506E-2</v>
      </c>
      <c r="Q1317" s="14">
        <v>0.105401938511826</v>
      </c>
      <c r="R1317" s="14"/>
      <c r="S1317" s="14">
        <v>6.0545918028267899E-2</v>
      </c>
      <c r="T1317" s="14">
        <v>0.107544994987169</v>
      </c>
      <c r="U1317" s="14">
        <v>0.16476078374558401</v>
      </c>
      <c r="V1317" s="14">
        <v>0.116368160152899</v>
      </c>
      <c r="W1317" s="14">
        <v>0.11162696532614701</v>
      </c>
      <c r="X1317" s="14">
        <v>0.13730473867738399</v>
      </c>
      <c r="Y1317" s="14">
        <v>6.2387050338457997E-2</v>
      </c>
      <c r="Z1317" s="14">
        <v>7.3905449707362306E-2</v>
      </c>
      <c r="AA1317" s="14">
        <v>6.4293091633104996E-2</v>
      </c>
      <c r="AB1317" s="14">
        <v>0.14177319955776299</v>
      </c>
      <c r="AC1317" s="14">
        <v>0.13298937806637401</v>
      </c>
      <c r="AD1317" s="14">
        <v>0</v>
      </c>
      <c r="AE1317" s="14"/>
      <c r="AF1317" s="14">
        <v>9.0543913229440706E-2</v>
      </c>
      <c r="AG1317" s="14">
        <v>7.0602380346237198E-2</v>
      </c>
      <c r="AH1317" s="14">
        <v>0.109334602232134</v>
      </c>
      <c r="AI1317" s="14">
        <v>9.1505699062035498E-2</v>
      </c>
      <c r="AJ1317" s="14">
        <v>0.107795291895164</v>
      </c>
      <c r="AK1317" s="14"/>
      <c r="AL1317" s="14">
        <v>0.102171581737958</v>
      </c>
      <c r="AM1317" s="14">
        <v>3.9132113209032898E-2</v>
      </c>
      <c r="AN1317" s="14">
        <v>0.17983152248897</v>
      </c>
      <c r="AO1317" s="14"/>
      <c r="AP1317" s="14">
        <v>0.15495011886590199</v>
      </c>
      <c r="AQ1317" s="14">
        <v>6.6888891583313403E-2</v>
      </c>
      <c r="AR1317" s="14"/>
      <c r="AS1317" s="14">
        <v>0.11829302956991999</v>
      </c>
      <c r="AT1317" s="14">
        <v>8.1303838354279803E-2</v>
      </c>
      <c r="AU1317" s="14"/>
      <c r="AV1317" s="14">
        <v>5.9175474652318302E-2</v>
      </c>
      <c r="AW1317" s="14">
        <v>0.114479938296298</v>
      </c>
      <c r="AX1317" s="14"/>
      <c r="AY1317" s="14">
        <v>0.106861170466353</v>
      </c>
      <c r="AZ1317" s="14">
        <v>7.5582832674649603E-2</v>
      </c>
      <c r="BA1317" s="14"/>
      <c r="BB1317" s="14">
        <v>9.2470321310222203E-2</v>
      </c>
      <c r="BC1317" s="14">
        <v>9.7639632275545493E-2</v>
      </c>
    </row>
    <row r="1318" spans="2:55" x14ac:dyDescent="0.35">
      <c r="B1318" t="s">
        <v>498</v>
      </c>
      <c r="C1318" s="14">
        <v>8.3259503379885594E-2</v>
      </c>
      <c r="D1318" s="14">
        <v>8.2151905161980093E-2</v>
      </c>
      <c r="E1318" s="14">
        <v>8.4489721913876104E-2</v>
      </c>
      <c r="F1318" s="14"/>
      <c r="G1318" s="14">
        <v>0.20108706834690701</v>
      </c>
      <c r="H1318" s="14">
        <v>0.114161691524372</v>
      </c>
      <c r="I1318" s="14">
        <v>5.1283881395623301E-2</v>
      </c>
      <c r="J1318" s="14">
        <v>7.1996304609859604E-2</v>
      </c>
      <c r="K1318" s="14">
        <v>5.3008382674515499E-2</v>
      </c>
      <c r="L1318" s="14">
        <v>3.4013048503906303E-2</v>
      </c>
      <c r="M1318" s="14"/>
      <c r="N1318" s="14">
        <v>7.2197070865006097E-2</v>
      </c>
      <c r="O1318" s="14">
        <v>7.1101138486316898E-2</v>
      </c>
      <c r="P1318" s="14">
        <v>8.0832922209477506E-2</v>
      </c>
      <c r="Q1318" s="14">
        <v>0.11012838068636099</v>
      </c>
      <c r="R1318" s="14"/>
      <c r="S1318" s="14">
        <v>8.4360420865835395E-2</v>
      </c>
      <c r="T1318" s="14">
        <v>7.5822573666969206E-2</v>
      </c>
      <c r="U1318" s="14">
        <v>3.3924330851500699E-2</v>
      </c>
      <c r="V1318" s="14">
        <v>6.8843713564326198E-2</v>
      </c>
      <c r="W1318" s="14">
        <v>0.12411618925647</v>
      </c>
      <c r="X1318" s="14">
        <v>9.9045543673676004E-2</v>
      </c>
      <c r="Y1318" s="14">
        <v>6.1025362123143898E-2</v>
      </c>
      <c r="Z1318" s="14">
        <v>6.8593622703632104E-2</v>
      </c>
      <c r="AA1318" s="14">
        <v>0.11071587321076801</v>
      </c>
      <c r="AB1318" s="14">
        <v>9.6732685295930501E-2</v>
      </c>
      <c r="AC1318" s="14">
        <v>9.0449077743321796E-2</v>
      </c>
      <c r="AD1318" s="14">
        <v>5.2886295078001799E-2</v>
      </c>
      <c r="AE1318" s="14"/>
      <c r="AF1318" s="14">
        <v>8.4074094413603195E-2</v>
      </c>
      <c r="AG1318" s="14">
        <v>8.7042922220484806E-2</v>
      </c>
      <c r="AH1318" s="14">
        <v>7.9166420610868607E-2</v>
      </c>
      <c r="AI1318" s="14">
        <v>9.6889539318765996E-2</v>
      </c>
      <c r="AJ1318" s="14">
        <v>0.14117803229291601</v>
      </c>
      <c r="AK1318" s="14"/>
      <c r="AL1318" s="14">
        <v>7.6348746505021201E-2</v>
      </c>
      <c r="AM1318" s="14">
        <v>0.18727465304285501</v>
      </c>
      <c r="AN1318" s="14">
        <v>0</v>
      </c>
      <c r="AO1318" s="14"/>
      <c r="AP1318" s="14">
        <v>8.4836943424365693E-2</v>
      </c>
      <c r="AQ1318" s="14">
        <v>7.6642050548215004E-2</v>
      </c>
      <c r="AR1318" s="14"/>
      <c r="AS1318" s="14">
        <v>7.2829581389764003E-2</v>
      </c>
      <c r="AT1318" s="14">
        <v>8.9548631394623796E-2</v>
      </c>
      <c r="AU1318" s="14"/>
      <c r="AV1318" s="14">
        <v>0.122965212778541</v>
      </c>
      <c r="AW1318" s="14">
        <v>6.6063065120220602E-2</v>
      </c>
      <c r="AX1318" s="14"/>
      <c r="AY1318" s="14">
        <v>7.9578381740001106E-2</v>
      </c>
      <c r="AZ1318" s="14">
        <v>0.11586964001356</v>
      </c>
      <c r="BA1318" s="14"/>
      <c r="BB1318" s="14">
        <v>7.5725912846407797E-2</v>
      </c>
      <c r="BC1318" s="14">
        <v>8.0398640047511696E-2</v>
      </c>
    </row>
    <row r="1319" spans="2:55" x14ac:dyDescent="0.35">
      <c r="C1319" s="14"/>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c r="AC1319" s="14"/>
      <c r="AD1319" s="14"/>
      <c r="AE1319" s="14"/>
      <c r="AF1319" s="14"/>
      <c r="AG1319" s="14"/>
      <c r="AH1319" s="14"/>
      <c r="AI1319" s="14"/>
      <c r="AJ1319" s="14"/>
      <c r="AK1319" s="14"/>
      <c r="AL1319" s="14"/>
      <c r="AM1319" s="14"/>
      <c r="AN1319" s="14"/>
      <c r="AO1319" s="14"/>
      <c r="AP1319" s="14"/>
      <c r="AQ1319" s="14"/>
      <c r="AR1319" s="14"/>
      <c r="AS1319" s="14"/>
      <c r="AT1319" s="14"/>
      <c r="AU1319" s="14"/>
      <c r="AV1319" s="14"/>
      <c r="AW1319" s="14"/>
      <c r="AX1319" s="14"/>
      <c r="AY1319" s="14"/>
      <c r="AZ1319" s="14"/>
      <c r="BA1319" s="14"/>
      <c r="BB1319" s="14"/>
      <c r="BC1319" s="14"/>
    </row>
    <row r="1320" spans="2:55" x14ac:dyDescent="0.35">
      <c r="B1320" s="6" t="s">
        <v>506</v>
      </c>
      <c r="C1320" s="14"/>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c r="AC1320" s="14"/>
      <c r="AD1320" s="14"/>
      <c r="AE1320" s="14"/>
      <c r="AF1320" s="14"/>
      <c r="AG1320" s="14"/>
      <c r="AH1320" s="14"/>
      <c r="AI1320" s="14"/>
      <c r="AJ1320" s="14"/>
      <c r="AK1320" s="14"/>
      <c r="AL1320" s="14"/>
      <c r="AM1320" s="14"/>
      <c r="AN1320" s="14"/>
      <c r="AO1320" s="14"/>
      <c r="AP1320" s="14"/>
      <c r="AQ1320" s="14"/>
      <c r="AR1320" s="14"/>
      <c r="AS1320" s="14"/>
      <c r="AT1320" s="14"/>
      <c r="AU1320" s="14"/>
      <c r="AV1320" s="14"/>
      <c r="AW1320" s="14"/>
      <c r="AX1320" s="14"/>
      <c r="AY1320" s="14"/>
      <c r="AZ1320" s="14"/>
      <c r="BA1320" s="14"/>
      <c r="BB1320" s="14"/>
      <c r="BC1320" s="14"/>
    </row>
    <row r="1321" spans="2:55" x14ac:dyDescent="0.35">
      <c r="B1321" s="21" t="s">
        <v>628</v>
      </c>
      <c r="C1321" s="14"/>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c r="AC1321" s="14"/>
      <c r="AD1321" s="14"/>
      <c r="AE1321" s="14"/>
      <c r="AF1321" s="14"/>
      <c r="AG1321" s="14"/>
      <c r="AH1321" s="14"/>
      <c r="AI1321" s="14"/>
      <c r="AJ1321" s="14"/>
      <c r="AK1321" s="14"/>
      <c r="AL1321" s="14"/>
      <c r="AM1321" s="14"/>
      <c r="AN1321" s="14"/>
      <c r="AO1321" s="14"/>
      <c r="AP1321" s="14"/>
      <c r="AQ1321" s="14"/>
      <c r="AR1321" s="14"/>
      <c r="AS1321" s="14"/>
      <c r="AT1321" s="14"/>
      <c r="AU1321" s="14"/>
      <c r="AV1321" s="14"/>
      <c r="AW1321" s="14"/>
      <c r="AX1321" s="14"/>
      <c r="AY1321" s="14"/>
      <c r="AZ1321" s="14"/>
      <c r="BA1321" s="14"/>
      <c r="BB1321" s="14"/>
      <c r="BC1321" s="14"/>
    </row>
    <row r="1322" spans="2:55" x14ac:dyDescent="0.35">
      <c r="B1322" t="s">
        <v>501</v>
      </c>
      <c r="C1322" s="14">
        <v>0.82092673965667495</v>
      </c>
      <c r="D1322" s="14">
        <v>0.87188206577371696</v>
      </c>
      <c r="E1322" s="14">
        <v>0.76980513843659504</v>
      </c>
      <c r="F1322" s="14"/>
      <c r="G1322" s="14">
        <v>0.73702962644901004</v>
      </c>
      <c r="H1322" s="14">
        <v>0.88235667717192501</v>
      </c>
      <c r="I1322" s="14">
        <v>0.67319327688915598</v>
      </c>
      <c r="J1322" s="14">
        <v>0.87308327803690899</v>
      </c>
      <c r="K1322" s="14">
        <v>0.92318696245792997</v>
      </c>
      <c r="L1322" s="14">
        <v>0.86770144863616905</v>
      </c>
      <c r="M1322" s="14"/>
      <c r="N1322" s="14">
        <v>0.89853467135726295</v>
      </c>
      <c r="O1322" s="14">
        <v>0.83654324314325601</v>
      </c>
      <c r="P1322" s="14">
        <v>0.86393968700293999</v>
      </c>
      <c r="Q1322" s="14">
        <v>0.70791463831996904</v>
      </c>
      <c r="R1322" s="14"/>
      <c r="S1322" s="14">
        <v>0.83416177467628805</v>
      </c>
      <c r="T1322" s="14">
        <v>0.84673115349219596</v>
      </c>
      <c r="U1322" s="14">
        <v>0.76086127391877201</v>
      </c>
      <c r="V1322" s="14">
        <v>0.88849726864383904</v>
      </c>
      <c r="W1322" s="14">
        <v>0.76792742307638195</v>
      </c>
      <c r="X1322" s="14">
        <v>0.82538152321776803</v>
      </c>
      <c r="Y1322" s="14">
        <v>0.63318769928299701</v>
      </c>
      <c r="Z1322" s="14">
        <v>0.66843981599446101</v>
      </c>
      <c r="AA1322" s="14">
        <v>0.78316028776522095</v>
      </c>
      <c r="AB1322" s="14">
        <v>0.94575885059916498</v>
      </c>
      <c r="AC1322" s="14">
        <v>0.87073072408643604</v>
      </c>
      <c r="AD1322" s="14">
        <v>0</v>
      </c>
      <c r="AE1322" s="14"/>
      <c r="AF1322" s="14">
        <v>0.870433004880525</v>
      </c>
      <c r="AG1322" s="14">
        <v>0.77507271815365197</v>
      </c>
      <c r="AH1322" s="14">
        <v>0.85325655642020304</v>
      </c>
      <c r="AI1322" s="14">
        <v>0.73560738046278595</v>
      </c>
      <c r="AJ1322" s="14">
        <v>0.87048601597517405</v>
      </c>
      <c r="AK1322" s="14"/>
      <c r="AL1322" s="14">
        <v>0.81715324545604595</v>
      </c>
      <c r="AM1322" s="14">
        <v>0.64232814131625404</v>
      </c>
      <c r="AN1322" s="14">
        <v>0.92642574878126605</v>
      </c>
      <c r="AO1322" s="14"/>
      <c r="AP1322" s="14">
        <v>0.79903739213708103</v>
      </c>
      <c r="AQ1322" s="14">
        <v>0.85324059425029397</v>
      </c>
      <c r="AR1322" s="14"/>
      <c r="AS1322" s="14">
        <v>0.85909780265965097</v>
      </c>
      <c r="AT1322" s="14">
        <v>0.74810058911935695</v>
      </c>
      <c r="AU1322" s="14"/>
      <c r="AV1322" s="14">
        <v>0.77343015090650102</v>
      </c>
      <c r="AW1322" s="14">
        <v>0.83742409951457397</v>
      </c>
      <c r="AX1322" s="14"/>
      <c r="AY1322" s="14">
        <v>0.87288266162292505</v>
      </c>
      <c r="AZ1322" s="14">
        <v>0.58900684635332101</v>
      </c>
      <c r="BA1322" s="14"/>
      <c r="BB1322" s="14">
        <v>0.87947046770465898</v>
      </c>
      <c r="BC1322" s="14">
        <v>0.71203367323538602</v>
      </c>
    </row>
    <row r="1323" spans="2:55" x14ac:dyDescent="0.35">
      <c r="B1323" t="s">
        <v>502</v>
      </c>
      <c r="C1323" s="14">
        <v>8.1736323299709507E-2</v>
      </c>
      <c r="D1323" s="14">
        <v>3.1162896779778099E-2</v>
      </c>
      <c r="E1323" s="14">
        <v>0.13247477872527999</v>
      </c>
      <c r="F1323" s="14"/>
      <c r="G1323" s="14">
        <v>7.6718475801993105E-2</v>
      </c>
      <c r="H1323" s="14">
        <v>0</v>
      </c>
      <c r="I1323" s="14">
        <v>0.10506984661940701</v>
      </c>
      <c r="J1323" s="14">
        <v>9.1903713177936899E-2</v>
      </c>
      <c r="K1323" s="14">
        <v>0</v>
      </c>
      <c r="L1323" s="14">
        <v>0.146666079603541</v>
      </c>
      <c r="M1323" s="14"/>
      <c r="N1323" s="14">
        <v>3.3874773731720702E-2</v>
      </c>
      <c r="O1323" s="14">
        <v>6.6959043311809699E-2</v>
      </c>
      <c r="P1323" s="14">
        <v>5.0204612352980599E-2</v>
      </c>
      <c r="Q1323" s="14">
        <v>0.161606079354608</v>
      </c>
      <c r="R1323" s="14"/>
      <c r="S1323" s="14">
        <v>8.7196501652440805E-2</v>
      </c>
      <c r="T1323" s="14">
        <v>6.0263841676055099E-2</v>
      </c>
      <c r="U1323" s="14">
        <v>5.5644185868831499E-2</v>
      </c>
      <c r="V1323" s="14">
        <v>0</v>
      </c>
      <c r="W1323" s="14">
        <v>0</v>
      </c>
      <c r="X1323" s="14">
        <v>0.170208998360384</v>
      </c>
      <c r="Y1323" s="14">
        <v>0.18350965134652999</v>
      </c>
      <c r="Z1323" s="14">
        <v>0</v>
      </c>
      <c r="AA1323" s="14">
        <v>0.21683971223477899</v>
      </c>
      <c r="AB1323" s="14">
        <v>0</v>
      </c>
      <c r="AC1323" s="14">
        <v>0.174754131863781</v>
      </c>
      <c r="AD1323" s="14">
        <v>0</v>
      </c>
      <c r="AE1323" s="14"/>
      <c r="AF1323" s="14">
        <v>3.92307304626607E-2</v>
      </c>
      <c r="AG1323" s="14">
        <v>0.161893680064394</v>
      </c>
      <c r="AH1323" s="14">
        <v>7.1712917761155001E-2</v>
      </c>
      <c r="AI1323" s="14">
        <v>9.5504535050059305E-2</v>
      </c>
      <c r="AJ1323" s="14">
        <v>0.129513984024826</v>
      </c>
      <c r="AK1323" s="14"/>
      <c r="AL1323" s="14">
        <v>7.9005290447246496E-2</v>
      </c>
      <c r="AM1323" s="14">
        <v>0.18276262750998301</v>
      </c>
      <c r="AN1323" s="14">
        <v>6.53849082738098E-2</v>
      </c>
      <c r="AO1323" s="14"/>
      <c r="AP1323" s="14">
        <v>4.39750451863819E-2</v>
      </c>
      <c r="AQ1323" s="14">
        <v>0.13748090175875399</v>
      </c>
      <c r="AR1323" s="14"/>
      <c r="AS1323" s="14">
        <v>5.6525732914475997E-2</v>
      </c>
      <c r="AT1323" s="14">
        <v>0.127418642432331</v>
      </c>
      <c r="AU1323" s="14"/>
      <c r="AV1323" s="14">
        <v>0.107838780069997</v>
      </c>
      <c r="AW1323" s="14">
        <v>7.8943915957477795E-2</v>
      </c>
      <c r="AX1323" s="14"/>
      <c r="AY1323" s="14">
        <v>5.7498664726574E-2</v>
      </c>
      <c r="AZ1323" s="14">
        <v>0.15092955978929601</v>
      </c>
      <c r="BA1323" s="14"/>
      <c r="BB1323" s="14">
        <v>4.32552432709652E-2</v>
      </c>
      <c r="BC1323" s="14">
        <v>0.17992784194138201</v>
      </c>
    </row>
    <row r="1324" spans="2:55" x14ac:dyDescent="0.35">
      <c r="B1324" t="s">
        <v>184</v>
      </c>
      <c r="C1324" s="14">
        <v>4.4361722301042898E-2</v>
      </c>
      <c r="D1324" s="14">
        <v>6.1252643944764998E-2</v>
      </c>
      <c r="E1324" s="14">
        <v>2.7415682969912401E-2</v>
      </c>
      <c r="F1324" s="14"/>
      <c r="G1324" s="14">
        <v>5.2632194622273698E-2</v>
      </c>
      <c r="H1324" s="14">
        <v>0</v>
      </c>
      <c r="I1324" s="14">
        <v>9.1167658689137301E-2</v>
      </c>
      <c r="J1324" s="14">
        <v>3.5013008785154197E-2</v>
      </c>
      <c r="K1324" s="14">
        <v>7.6813037542070001E-2</v>
      </c>
      <c r="L1324" s="14">
        <v>3.12819367720229E-2</v>
      </c>
      <c r="M1324" s="14"/>
      <c r="N1324" s="14">
        <v>6.7590554911016301E-2</v>
      </c>
      <c r="O1324" s="14">
        <v>7.4307025699866594E-2</v>
      </c>
      <c r="P1324" s="14">
        <v>0</v>
      </c>
      <c r="Q1324" s="14">
        <v>2.4706498932549899E-2</v>
      </c>
      <c r="R1324" s="14"/>
      <c r="S1324" s="14">
        <v>0</v>
      </c>
      <c r="T1324" s="14">
        <v>9.3005004831749102E-2</v>
      </c>
      <c r="U1324" s="14">
        <v>5.4636824971386798E-2</v>
      </c>
      <c r="V1324" s="14">
        <v>0</v>
      </c>
      <c r="W1324" s="14">
        <v>0.122075846026948</v>
      </c>
      <c r="X1324" s="14">
        <v>5.4116866322564898E-2</v>
      </c>
      <c r="Y1324" s="14">
        <v>0</v>
      </c>
      <c r="Z1324" s="14">
        <v>0</v>
      </c>
      <c r="AA1324" s="14">
        <v>0</v>
      </c>
      <c r="AB1324" s="14">
        <v>5.4241149400835097E-2</v>
      </c>
      <c r="AC1324" s="14">
        <v>0</v>
      </c>
      <c r="AD1324" s="14">
        <v>0</v>
      </c>
      <c r="AE1324" s="14"/>
      <c r="AF1324" s="14">
        <v>3.7503754288015202E-2</v>
      </c>
      <c r="AG1324" s="14">
        <v>2.65230654464754E-2</v>
      </c>
      <c r="AH1324" s="14">
        <v>7.50305258186416E-2</v>
      </c>
      <c r="AI1324" s="14">
        <v>6.9054190488496994E-2</v>
      </c>
      <c r="AJ1324" s="14">
        <v>0</v>
      </c>
      <c r="AK1324" s="14"/>
      <c r="AL1324" s="14">
        <v>5.1349238209767299E-2</v>
      </c>
      <c r="AM1324" s="14">
        <v>0</v>
      </c>
      <c r="AN1324" s="14">
        <v>0</v>
      </c>
      <c r="AO1324" s="14"/>
      <c r="AP1324" s="14">
        <v>6.3436385000973497E-2</v>
      </c>
      <c r="AQ1324" s="14">
        <v>1.6203008280163401E-2</v>
      </c>
      <c r="AR1324" s="14"/>
      <c r="AS1324" s="14">
        <v>3.94616352357543E-2</v>
      </c>
      <c r="AT1324" s="14">
        <v>5.5124359306960899E-2</v>
      </c>
      <c r="AU1324" s="14"/>
      <c r="AV1324" s="14">
        <v>4.9086979555774297E-2</v>
      </c>
      <c r="AW1324" s="14">
        <v>3.2423335571384097E-2</v>
      </c>
      <c r="AX1324" s="14"/>
      <c r="AY1324" s="14">
        <v>1.8857766437321399E-2</v>
      </c>
      <c r="AZ1324" s="14">
        <v>0.26006359385738298</v>
      </c>
      <c r="BA1324" s="14"/>
      <c r="BB1324" s="14">
        <v>2.2499490107623601E-2</v>
      </c>
      <c r="BC1324" s="14">
        <v>0.10271414598366101</v>
      </c>
    </row>
    <row r="1325" spans="2:55" x14ac:dyDescent="0.35">
      <c r="B1325" t="s">
        <v>503</v>
      </c>
      <c r="C1325" s="14">
        <v>3.6129799262908498E-2</v>
      </c>
      <c r="D1325" s="14">
        <v>3.39022865830143E-2</v>
      </c>
      <c r="E1325" s="14">
        <v>3.8364580660885703E-2</v>
      </c>
      <c r="F1325" s="14"/>
      <c r="G1325" s="14">
        <v>0.101885469070863</v>
      </c>
      <c r="H1325" s="14">
        <v>0</v>
      </c>
      <c r="I1325" s="14">
        <v>0.108693043476652</v>
      </c>
      <c r="J1325" s="14">
        <v>0</v>
      </c>
      <c r="K1325" s="14">
        <v>0</v>
      </c>
      <c r="L1325" s="14">
        <v>0</v>
      </c>
      <c r="M1325" s="14"/>
      <c r="N1325" s="14">
        <v>4.9287545099619502E-2</v>
      </c>
      <c r="O1325" s="14">
        <v>0</v>
      </c>
      <c r="P1325" s="14">
        <v>9.2250212778705501E-2</v>
      </c>
      <c r="Q1325" s="14">
        <v>2.57943135967037E-2</v>
      </c>
      <c r="R1325" s="14"/>
      <c r="S1325" s="14">
        <v>7.8641723671271299E-2</v>
      </c>
      <c r="T1325" s="14">
        <v>0</v>
      </c>
      <c r="U1325" s="14">
        <v>7.3213529372178301E-2</v>
      </c>
      <c r="V1325" s="14">
        <v>0.111502731356161</v>
      </c>
      <c r="W1325" s="14">
        <v>0.122723828534393</v>
      </c>
      <c r="X1325" s="14">
        <v>0</v>
      </c>
      <c r="Y1325" s="14">
        <v>0</v>
      </c>
      <c r="Z1325" s="14">
        <v>0</v>
      </c>
      <c r="AA1325" s="14">
        <v>0</v>
      </c>
      <c r="AB1325" s="14">
        <v>0</v>
      </c>
      <c r="AC1325" s="14">
        <v>0</v>
      </c>
      <c r="AD1325" s="14">
        <v>0</v>
      </c>
      <c r="AE1325" s="14"/>
      <c r="AF1325" s="14">
        <v>5.2832510368799102E-2</v>
      </c>
      <c r="AG1325" s="14">
        <v>6.3712934048719902E-2</v>
      </c>
      <c r="AH1325" s="14">
        <v>0</v>
      </c>
      <c r="AI1325" s="14">
        <v>0</v>
      </c>
      <c r="AJ1325" s="14">
        <v>0</v>
      </c>
      <c r="AK1325" s="14"/>
      <c r="AL1325" s="14">
        <v>2.2167568465326599E-2</v>
      </c>
      <c r="AM1325" s="14">
        <v>0.43471265841407403</v>
      </c>
      <c r="AN1325" s="14">
        <v>0</v>
      </c>
      <c r="AO1325" s="14"/>
      <c r="AP1325" s="14">
        <v>4.91449091219157E-2</v>
      </c>
      <c r="AQ1325" s="14">
        <v>1.6916418547586801E-2</v>
      </c>
      <c r="AR1325" s="14"/>
      <c r="AS1325" s="14">
        <v>1.6919075259604802E-2</v>
      </c>
      <c r="AT1325" s="14">
        <v>6.9210166459137301E-2</v>
      </c>
      <c r="AU1325" s="14"/>
      <c r="AV1325" s="14">
        <v>6.9740990901639904E-2</v>
      </c>
      <c r="AW1325" s="14">
        <v>3.1056655268992001E-2</v>
      </c>
      <c r="AX1325" s="14"/>
      <c r="AY1325" s="14">
        <v>2.35886674816E-2</v>
      </c>
      <c r="AZ1325" s="14">
        <v>0</v>
      </c>
      <c r="BA1325" s="14"/>
      <c r="BB1325" s="14">
        <v>4.3712347140583703E-2</v>
      </c>
      <c r="BC1325" s="14">
        <v>7.3963379680503802E-2</v>
      </c>
    </row>
    <row r="1326" spans="2:55" x14ac:dyDescent="0.35">
      <c r="B1326" t="s">
        <v>504</v>
      </c>
      <c r="C1326" s="14">
        <v>2.6487400448045002E-2</v>
      </c>
      <c r="D1326" s="14">
        <v>3.4728372778613001E-2</v>
      </c>
      <c r="E1326" s="14">
        <v>1.82195365513186E-2</v>
      </c>
      <c r="F1326" s="14"/>
      <c r="G1326" s="14">
        <v>4.7424363924452199E-2</v>
      </c>
      <c r="H1326" s="14">
        <v>5.0832321697741399E-2</v>
      </c>
      <c r="I1326" s="14">
        <v>6.34371909578368E-2</v>
      </c>
      <c r="J1326" s="14">
        <v>0</v>
      </c>
      <c r="K1326" s="14">
        <v>0</v>
      </c>
      <c r="L1326" s="14">
        <v>0</v>
      </c>
      <c r="M1326" s="14"/>
      <c r="N1326" s="14">
        <v>0</v>
      </c>
      <c r="O1326" s="14">
        <v>0</v>
      </c>
      <c r="P1326" s="14">
        <v>4.3810100218354298E-2</v>
      </c>
      <c r="Q1326" s="14">
        <v>6.5670296208042003E-2</v>
      </c>
      <c r="R1326" s="14"/>
      <c r="S1326" s="14">
        <v>0</v>
      </c>
      <c r="T1326" s="14">
        <v>0</v>
      </c>
      <c r="U1326" s="14">
        <v>0</v>
      </c>
      <c r="V1326" s="14">
        <v>0</v>
      </c>
      <c r="W1326" s="14">
        <v>0.10999673089667</v>
      </c>
      <c r="X1326" s="14">
        <v>0</v>
      </c>
      <c r="Y1326" s="14">
        <v>0.183302649370472</v>
      </c>
      <c r="Z1326" s="14">
        <v>0</v>
      </c>
      <c r="AA1326" s="14">
        <v>0</v>
      </c>
      <c r="AB1326" s="14">
        <v>0</v>
      </c>
      <c r="AC1326" s="14">
        <v>0.12926927591356399</v>
      </c>
      <c r="AD1326" s="14">
        <v>0</v>
      </c>
      <c r="AE1326" s="14"/>
      <c r="AF1326" s="14">
        <v>0</v>
      </c>
      <c r="AG1326" s="14">
        <v>3.71851724310297E-2</v>
      </c>
      <c r="AH1326" s="14">
        <v>0</v>
      </c>
      <c r="AI1326" s="14">
        <v>0</v>
      </c>
      <c r="AJ1326" s="14">
        <v>0</v>
      </c>
      <c r="AK1326" s="14"/>
      <c r="AL1326" s="14">
        <v>3.0659491214843598E-2</v>
      </c>
      <c r="AM1326" s="14">
        <v>0</v>
      </c>
      <c r="AN1326" s="14">
        <v>0</v>
      </c>
      <c r="AO1326" s="14"/>
      <c r="AP1326" s="14">
        <v>4.4429918311958E-2</v>
      </c>
      <c r="AQ1326" s="14">
        <v>0</v>
      </c>
      <c r="AR1326" s="14"/>
      <c r="AS1326" s="14">
        <v>2.8019262094535299E-2</v>
      </c>
      <c r="AT1326" s="14">
        <v>2.5792210914967799E-2</v>
      </c>
      <c r="AU1326" s="14"/>
      <c r="AV1326" s="14">
        <v>0</v>
      </c>
      <c r="AW1326" s="14">
        <v>3.1660100591409897E-2</v>
      </c>
      <c r="AX1326" s="14"/>
      <c r="AY1326" s="14">
        <v>2.60879734206159E-2</v>
      </c>
      <c r="AZ1326" s="14">
        <v>0</v>
      </c>
      <c r="BA1326" s="14"/>
      <c r="BB1326" s="14">
        <v>1.6050197761569001E-2</v>
      </c>
      <c r="BC1326" s="14">
        <v>5.8431937794850397E-2</v>
      </c>
    </row>
    <row r="1327" spans="2:55" x14ac:dyDescent="0.35">
      <c r="B1327" t="s">
        <v>505</v>
      </c>
      <c r="C1327" s="14">
        <v>2.4409626572619102E-2</v>
      </c>
      <c r="D1327" s="14">
        <v>0</v>
      </c>
      <c r="E1327" s="14">
        <v>4.8898905528664202E-2</v>
      </c>
      <c r="F1327" s="14"/>
      <c r="G1327" s="14">
        <v>7.4442876262820895E-2</v>
      </c>
      <c r="H1327" s="14">
        <v>6.6811001130334099E-2</v>
      </c>
      <c r="I1327" s="14">
        <v>0</v>
      </c>
      <c r="J1327" s="14">
        <v>0</v>
      </c>
      <c r="K1327" s="14">
        <v>0</v>
      </c>
      <c r="L1327" s="14">
        <v>0</v>
      </c>
      <c r="M1327" s="14"/>
      <c r="N1327" s="14">
        <v>0</v>
      </c>
      <c r="O1327" s="14">
        <v>4.4381375690134998E-2</v>
      </c>
      <c r="P1327" s="14">
        <v>0</v>
      </c>
      <c r="Q1327" s="14">
        <v>3.8260643634939903E-2</v>
      </c>
      <c r="R1327" s="14"/>
      <c r="S1327" s="14">
        <v>0</v>
      </c>
      <c r="T1327" s="14">
        <v>0</v>
      </c>
      <c r="U1327" s="14">
        <v>0.111288371737663</v>
      </c>
      <c r="V1327" s="14">
        <v>0</v>
      </c>
      <c r="W1327" s="14">
        <v>0</v>
      </c>
      <c r="X1327" s="14">
        <v>0</v>
      </c>
      <c r="Y1327" s="14">
        <v>0</v>
      </c>
      <c r="Z1327" s="14">
        <v>0.33156018400553899</v>
      </c>
      <c r="AA1327" s="14">
        <v>0</v>
      </c>
      <c r="AB1327" s="14">
        <v>0</v>
      </c>
      <c r="AC1327" s="14">
        <v>0</v>
      </c>
      <c r="AD1327" s="14">
        <v>0</v>
      </c>
      <c r="AE1327" s="14"/>
      <c r="AF1327" s="14">
        <v>0</v>
      </c>
      <c r="AG1327" s="14">
        <v>0</v>
      </c>
      <c r="AH1327" s="14">
        <v>0</v>
      </c>
      <c r="AI1327" s="14">
        <v>9.9833893998657899E-2</v>
      </c>
      <c r="AJ1327" s="14">
        <v>0.129513984024826</v>
      </c>
      <c r="AK1327" s="14"/>
      <c r="AL1327" s="14">
        <v>1.1729248750184501E-2</v>
      </c>
      <c r="AM1327" s="14">
        <v>0.18276262750998301</v>
      </c>
      <c r="AN1327" s="14">
        <v>7.3574251218733594E-2</v>
      </c>
      <c r="AO1327" s="14"/>
      <c r="AP1327" s="14">
        <v>1.6997332414278001E-2</v>
      </c>
      <c r="AQ1327" s="14">
        <v>3.535192603693E-2</v>
      </c>
      <c r="AR1327" s="14"/>
      <c r="AS1327" s="14">
        <v>2.8797544996068899E-2</v>
      </c>
      <c r="AT1327" s="14">
        <v>1.9014246602703299E-2</v>
      </c>
      <c r="AU1327" s="14"/>
      <c r="AV1327" s="14">
        <v>0.118704438200325</v>
      </c>
      <c r="AW1327" s="14">
        <v>8.5322566344123996E-3</v>
      </c>
      <c r="AX1327" s="14"/>
      <c r="AY1327" s="14">
        <v>3.39124130733632E-2</v>
      </c>
      <c r="AZ1327" s="14">
        <v>0</v>
      </c>
      <c r="BA1327" s="14"/>
      <c r="BB1327" s="14">
        <v>2.3664696234592799E-2</v>
      </c>
      <c r="BC1327" s="14">
        <v>0</v>
      </c>
    </row>
    <row r="1328" spans="2:55" x14ac:dyDescent="0.35">
      <c r="C1328" s="14"/>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c r="AC1328" s="14"/>
      <c r="AD1328" s="14"/>
      <c r="AE1328" s="14"/>
      <c r="AF1328" s="14"/>
      <c r="AG1328" s="14"/>
      <c r="AH1328" s="14"/>
      <c r="AI1328" s="14"/>
      <c r="AJ1328" s="14"/>
      <c r="AK1328" s="14"/>
      <c r="AL1328" s="14"/>
      <c r="AM1328" s="14"/>
      <c r="AN1328" s="14"/>
      <c r="AO1328" s="14"/>
      <c r="AP1328" s="14"/>
      <c r="AQ1328" s="14"/>
      <c r="AR1328" s="14"/>
      <c r="AS1328" s="14"/>
      <c r="AT1328" s="14"/>
      <c r="AU1328" s="14"/>
      <c r="AV1328" s="14"/>
      <c r="AW1328" s="14"/>
      <c r="AX1328" s="14"/>
      <c r="AY1328" s="14"/>
      <c r="AZ1328" s="14"/>
      <c r="BA1328" s="14"/>
      <c r="BB1328" s="14"/>
      <c r="BC1328" s="14"/>
    </row>
    <row r="1329" spans="2:55" x14ac:dyDescent="0.35">
      <c r="B1329" s="6" t="s">
        <v>510</v>
      </c>
      <c r="C1329" s="14"/>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c r="AC1329" s="14"/>
      <c r="AD1329" s="14"/>
      <c r="AE1329" s="14"/>
      <c r="AF1329" s="14"/>
      <c r="AG1329" s="14"/>
      <c r="AH1329" s="14"/>
      <c r="AI1329" s="14"/>
      <c r="AJ1329" s="14"/>
      <c r="AK1329" s="14"/>
      <c r="AL1329" s="14"/>
      <c r="AM1329" s="14"/>
      <c r="AN1329" s="14"/>
      <c r="AO1329" s="14"/>
      <c r="AP1329" s="14"/>
      <c r="AQ1329" s="14"/>
      <c r="AR1329" s="14"/>
      <c r="AS1329" s="14"/>
      <c r="AT1329" s="14"/>
      <c r="AU1329" s="14"/>
      <c r="AV1329" s="14"/>
      <c r="AW1329" s="14"/>
      <c r="AX1329" s="14"/>
      <c r="AY1329" s="14"/>
      <c r="AZ1329" s="14"/>
      <c r="BA1329" s="14"/>
      <c r="BB1329" s="14"/>
      <c r="BC1329" s="14"/>
    </row>
    <row r="1330" spans="2:55" x14ac:dyDescent="0.35">
      <c r="B1330" s="21" t="s">
        <v>82</v>
      </c>
      <c r="C1330" s="14"/>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c r="AC1330" s="14"/>
      <c r="AD1330" s="14"/>
      <c r="AE1330" s="14"/>
      <c r="AF1330" s="14"/>
      <c r="AG1330" s="14"/>
      <c r="AH1330" s="14"/>
      <c r="AI1330" s="14"/>
      <c r="AJ1330" s="14"/>
      <c r="AK1330" s="14"/>
      <c r="AL1330" s="14"/>
      <c r="AM1330" s="14"/>
      <c r="AN1330" s="14"/>
      <c r="AO1330" s="14"/>
      <c r="AP1330" s="14"/>
      <c r="AQ1330" s="14"/>
      <c r="AR1330" s="14"/>
      <c r="AS1330" s="14"/>
      <c r="AT1330" s="14"/>
      <c r="AU1330" s="14"/>
      <c r="AV1330" s="14"/>
      <c r="AW1330" s="14"/>
      <c r="AX1330" s="14"/>
      <c r="AY1330" s="14"/>
      <c r="AZ1330" s="14"/>
      <c r="BA1330" s="14"/>
      <c r="BB1330" s="14"/>
      <c r="BC1330" s="14"/>
    </row>
    <row r="1331" spans="2:55" x14ac:dyDescent="0.35">
      <c r="B1331" t="s">
        <v>507</v>
      </c>
      <c r="C1331" s="14">
        <v>0.75874726454291397</v>
      </c>
      <c r="D1331" s="14">
        <v>0.74556077775068896</v>
      </c>
      <c r="E1331" s="14">
        <v>0.77091347654697595</v>
      </c>
      <c r="F1331" s="14"/>
      <c r="G1331" s="14">
        <v>0.682107719931899</v>
      </c>
      <c r="H1331" s="14">
        <v>0.75323603917381499</v>
      </c>
      <c r="I1331" s="14">
        <v>0.74202497274177004</v>
      </c>
      <c r="J1331" s="14">
        <v>0.80989217154306203</v>
      </c>
      <c r="K1331" s="14">
        <v>0.77239993680015395</v>
      </c>
      <c r="L1331" s="14">
        <v>0.77682283834997701</v>
      </c>
      <c r="M1331" s="14"/>
      <c r="N1331" s="14">
        <v>0.77509473324493094</v>
      </c>
      <c r="O1331" s="14">
        <v>0.74794270129899698</v>
      </c>
      <c r="P1331" s="14">
        <v>0.76407078366193704</v>
      </c>
      <c r="Q1331" s="14">
        <v>0.74765830818420997</v>
      </c>
      <c r="R1331" s="14"/>
      <c r="S1331" s="14">
        <v>0.75159029414678002</v>
      </c>
      <c r="T1331" s="14">
        <v>0.79088659020651297</v>
      </c>
      <c r="U1331" s="14">
        <v>0.80401660197620906</v>
      </c>
      <c r="V1331" s="14">
        <v>0.74034139478338001</v>
      </c>
      <c r="W1331" s="14">
        <v>0.77231433591393095</v>
      </c>
      <c r="X1331" s="14">
        <v>0.78975865469717699</v>
      </c>
      <c r="Y1331" s="14">
        <v>0.81457144759749001</v>
      </c>
      <c r="Z1331" s="14">
        <v>0.74270557140473104</v>
      </c>
      <c r="AA1331" s="14">
        <v>0.77108658903669403</v>
      </c>
      <c r="AB1331" s="14">
        <v>0.65836647681358196</v>
      </c>
      <c r="AC1331" s="14">
        <v>0.73919627099153995</v>
      </c>
      <c r="AD1331" s="14">
        <v>0.62485140239537995</v>
      </c>
      <c r="AE1331" s="14"/>
      <c r="AF1331" s="14">
        <v>0.73313039372960098</v>
      </c>
      <c r="AG1331" s="14">
        <v>0.81121511582551198</v>
      </c>
      <c r="AH1331" s="14">
        <v>0.78595271093508501</v>
      </c>
      <c r="AI1331" s="14">
        <v>0.77842217105919398</v>
      </c>
      <c r="AJ1331" s="14">
        <v>0.68343773874785296</v>
      </c>
      <c r="AK1331" s="14"/>
      <c r="AL1331" s="14">
        <v>0.76858412329279502</v>
      </c>
      <c r="AM1331" s="14">
        <v>0.69256168155036202</v>
      </c>
      <c r="AN1331" s="14">
        <v>0.73454804225842296</v>
      </c>
      <c r="AO1331" s="14"/>
      <c r="AP1331" s="14">
        <v>0.75180129433305598</v>
      </c>
      <c r="AQ1331" s="14">
        <v>0.77027455156511704</v>
      </c>
      <c r="AR1331" s="14"/>
      <c r="AS1331" s="14">
        <v>0.75747130527266904</v>
      </c>
      <c r="AT1331" s="14">
        <v>0.76638859309698404</v>
      </c>
      <c r="AU1331" s="14"/>
      <c r="AV1331" s="14">
        <v>0.75637314300476299</v>
      </c>
      <c r="AW1331" s="14">
        <v>0.76271468242254603</v>
      </c>
      <c r="AX1331" s="14"/>
      <c r="AY1331" s="14">
        <v>0.75631362086144704</v>
      </c>
      <c r="AZ1331" s="14">
        <v>0.78137011357634101</v>
      </c>
      <c r="BA1331" s="14"/>
      <c r="BB1331" s="14">
        <v>0.76918964112855404</v>
      </c>
      <c r="BC1331" s="14">
        <v>0.74157490476476995</v>
      </c>
    </row>
    <row r="1332" spans="2:55" x14ac:dyDescent="0.35">
      <c r="B1332" t="s">
        <v>508</v>
      </c>
      <c r="C1332" s="14">
        <v>0.241252735457086</v>
      </c>
      <c r="D1332" s="14">
        <v>0.25443922224931098</v>
      </c>
      <c r="E1332" s="14">
        <v>0.22908652345302399</v>
      </c>
      <c r="F1332" s="14"/>
      <c r="G1332" s="14">
        <v>0.317892280068101</v>
      </c>
      <c r="H1332" s="14">
        <v>0.24676396082618501</v>
      </c>
      <c r="I1332" s="14">
        <v>0.25797502725823002</v>
      </c>
      <c r="J1332" s="14">
        <v>0.19010782845693799</v>
      </c>
      <c r="K1332" s="14">
        <v>0.22760006319984599</v>
      </c>
      <c r="L1332" s="14">
        <v>0.22317716165002299</v>
      </c>
      <c r="M1332" s="14"/>
      <c r="N1332" s="14">
        <v>0.224905266755069</v>
      </c>
      <c r="O1332" s="14">
        <v>0.25205729870100302</v>
      </c>
      <c r="P1332" s="14">
        <v>0.23592921633806299</v>
      </c>
      <c r="Q1332" s="14">
        <v>0.25234169181579003</v>
      </c>
      <c r="R1332" s="14"/>
      <c r="S1332" s="14">
        <v>0.24840970585322</v>
      </c>
      <c r="T1332" s="14">
        <v>0.209113409793487</v>
      </c>
      <c r="U1332" s="14">
        <v>0.195983398023791</v>
      </c>
      <c r="V1332" s="14">
        <v>0.25965860521661999</v>
      </c>
      <c r="W1332" s="14">
        <v>0.227685664086069</v>
      </c>
      <c r="X1332" s="14">
        <v>0.21024134530282301</v>
      </c>
      <c r="Y1332" s="14">
        <v>0.18542855240250999</v>
      </c>
      <c r="Z1332" s="14">
        <v>0.25729442859526902</v>
      </c>
      <c r="AA1332" s="14">
        <v>0.228913410963306</v>
      </c>
      <c r="AB1332" s="14">
        <v>0.34163352318641799</v>
      </c>
      <c r="AC1332" s="14">
        <v>0.26080372900845999</v>
      </c>
      <c r="AD1332" s="14">
        <v>0.37514859760461999</v>
      </c>
      <c r="AE1332" s="14"/>
      <c r="AF1332" s="14">
        <v>0.26686960627039902</v>
      </c>
      <c r="AG1332" s="14">
        <v>0.18878488417448799</v>
      </c>
      <c r="AH1332" s="14">
        <v>0.21404728906491499</v>
      </c>
      <c r="AI1332" s="14">
        <v>0.22157782894080599</v>
      </c>
      <c r="AJ1332" s="14">
        <v>0.31656226125214698</v>
      </c>
      <c r="AK1332" s="14"/>
      <c r="AL1332" s="14">
        <v>0.23141587670720501</v>
      </c>
      <c r="AM1332" s="14">
        <v>0.30743831844963698</v>
      </c>
      <c r="AN1332" s="14">
        <v>0.26545195774157698</v>
      </c>
      <c r="AO1332" s="14"/>
      <c r="AP1332" s="14">
        <v>0.24819870566694399</v>
      </c>
      <c r="AQ1332" s="14">
        <v>0.22972544843488299</v>
      </c>
      <c r="AR1332" s="14"/>
      <c r="AS1332" s="14">
        <v>0.24252869472733099</v>
      </c>
      <c r="AT1332" s="14">
        <v>0.23361140690301599</v>
      </c>
      <c r="AU1332" s="14"/>
      <c r="AV1332" s="14">
        <v>0.24362685699523701</v>
      </c>
      <c r="AW1332" s="14">
        <v>0.237285317577454</v>
      </c>
      <c r="AX1332" s="14"/>
      <c r="AY1332" s="14">
        <v>0.24368637913855301</v>
      </c>
      <c r="AZ1332" s="14">
        <v>0.21862988642365899</v>
      </c>
      <c r="BA1332" s="14"/>
      <c r="BB1332" s="14">
        <v>0.23081035887144599</v>
      </c>
      <c r="BC1332" s="14">
        <v>0.25842509523523</v>
      </c>
    </row>
    <row r="1333" spans="2:55" x14ac:dyDescent="0.35">
      <c r="C1333" s="14"/>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c r="AC1333" s="14"/>
      <c r="AD1333" s="14"/>
      <c r="AE1333" s="14"/>
      <c r="AF1333" s="14"/>
      <c r="AG1333" s="14"/>
      <c r="AH1333" s="14"/>
      <c r="AI1333" s="14"/>
      <c r="AJ1333" s="14"/>
      <c r="AK1333" s="14"/>
      <c r="AL1333" s="14"/>
      <c r="AM1333" s="14"/>
      <c r="AN1333" s="14"/>
      <c r="AO1333" s="14"/>
      <c r="AP1333" s="14"/>
      <c r="AQ1333" s="14"/>
      <c r="AR1333" s="14"/>
      <c r="AS1333" s="14"/>
      <c r="AT1333" s="14"/>
      <c r="AU1333" s="14"/>
      <c r="AV1333" s="14"/>
      <c r="AW1333" s="14"/>
      <c r="AX1333" s="14"/>
      <c r="AY1333" s="14"/>
      <c r="AZ1333" s="14"/>
      <c r="BA1333" s="14"/>
      <c r="BB1333" s="14"/>
      <c r="BC1333" s="14"/>
    </row>
    <row r="1334" spans="2:55" x14ac:dyDescent="0.35">
      <c r="B1334" s="6" t="s">
        <v>511</v>
      </c>
      <c r="C1334" s="14"/>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c r="AC1334" s="14"/>
      <c r="AD1334" s="14"/>
      <c r="AE1334" s="14"/>
      <c r="AF1334" s="14"/>
      <c r="AG1334" s="14"/>
      <c r="AH1334" s="14"/>
      <c r="AI1334" s="14"/>
      <c r="AJ1334" s="14"/>
      <c r="AK1334" s="14"/>
      <c r="AL1334" s="14"/>
      <c r="AM1334" s="14"/>
      <c r="AN1334" s="14"/>
      <c r="AO1334" s="14"/>
      <c r="AP1334" s="14"/>
      <c r="AQ1334" s="14"/>
      <c r="AR1334" s="14"/>
      <c r="AS1334" s="14"/>
      <c r="AT1334" s="14"/>
      <c r="AU1334" s="14"/>
      <c r="AV1334" s="14"/>
      <c r="AW1334" s="14"/>
      <c r="AX1334" s="14"/>
      <c r="AY1334" s="14"/>
      <c r="AZ1334" s="14"/>
      <c r="BA1334" s="14"/>
      <c r="BB1334" s="14"/>
      <c r="BC1334" s="14"/>
    </row>
    <row r="1335" spans="2:55" x14ac:dyDescent="0.35">
      <c r="B1335" s="21" t="s">
        <v>82</v>
      </c>
      <c r="C1335" s="14"/>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c r="AC1335" s="14"/>
      <c r="AD1335" s="14"/>
      <c r="AE1335" s="14"/>
      <c r="AF1335" s="14"/>
      <c r="AG1335" s="14"/>
      <c r="AH1335" s="14"/>
      <c r="AI1335" s="14"/>
      <c r="AJ1335" s="14"/>
      <c r="AK1335" s="14"/>
      <c r="AL1335" s="14"/>
      <c r="AM1335" s="14"/>
      <c r="AN1335" s="14"/>
      <c r="AO1335" s="14"/>
      <c r="AP1335" s="14"/>
      <c r="AQ1335" s="14"/>
      <c r="AR1335" s="14"/>
      <c r="AS1335" s="14"/>
      <c r="AT1335" s="14"/>
      <c r="AU1335" s="14"/>
      <c r="AV1335" s="14"/>
      <c r="AW1335" s="14"/>
      <c r="AX1335" s="14"/>
      <c r="AY1335" s="14"/>
      <c r="AZ1335" s="14"/>
      <c r="BA1335" s="14"/>
      <c r="BB1335" s="14"/>
      <c r="BC1335" s="14"/>
    </row>
    <row r="1336" spans="2:55" x14ac:dyDescent="0.35">
      <c r="B1336" t="s">
        <v>507</v>
      </c>
      <c r="C1336" s="14">
        <v>0.916422054663935</v>
      </c>
      <c r="D1336" s="14">
        <v>0.898128765172299</v>
      </c>
      <c r="E1336" s="14">
        <v>0.93403897663653901</v>
      </c>
      <c r="F1336" s="14"/>
      <c r="G1336" s="14">
        <v>0.84951727259784904</v>
      </c>
      <c r="H1336" s="14">
        <v>0.86752131397255094</v>
      </c>
      <c r="I1336" s="14">
        <v>0.90771417604609195</v>
      </c>
      <c r="J1336" s="14">
        <v>0.94881999250038696</v>
      </c>
      <c r="K1336" s="14">
        <v>0.94956963118401505</v>
      </c>
      <c r="L1336" s="14">
        <v>0.959225217498621</v>
      </c>
      <c r="M1336" s="14"/>
      <c r="N1336" s="14">
        <v>0.92452419318719103</v>
      </c>
      <c r="O1336" s="14">
        <v>0.90768273845192904</v>
      </c>
      <c r="P1336" s="14">
        <v>0.92346832590133798</v>
      </c>
      <c r="Q1336" s="14">
        <v>0.90990602582193902</v>
      </c>
      <c r="R1336" s="14"/>
      <c r="S1336" s="14">
        <v>0.87381331853980704</v>
      </c>
      <c r="T1336" s="14">
        <v>0.94338785434992201</v>
      </c>
      <c r="U1336" s="14">
        <v>0.93858072043854202</v>
      </c>
      <c r="V1336" s="14">
        <v>0.91888410016059796</v>
      </c>
      <c r="W1336" s="14">
        <v>0.91412811061154697</v>
      </c>
      <c r="X1336" s="14">
        <v>0.92728218176878496</v>
      </c>
      <c r="Y1336" s="14">
        <v>0.94044490441422002</v>
      </c>
      <c r="Z1336" s="14">
        <v>0.95231519251633501</v>
      </c>
      <c r="AA1336" s="14">
        <v>0.88746320893200403</v>
      </c>
      <c r="AB1336" s="14">
        <v>0.92074637611142796</v>
      </c>
      <c r="AC1336" s="14">
        <v>0.93578199241284798</v>
      </c>
      <c r="AD1336" s="14">
        <v>0.85426444761642994</v>
      </c>
      <c r="AE1336" s="14"/>
      <c r="AF1336" s="14">
        <v>0.92540604466439502</v>
      </c>
      <c r="AG1336" s="14">
        <v>0.91990793026612705</v>
      </c>
      <c r="AH1336" s="14">
        <v>0.90067729444030897</v>
      </c>
      <c r="AI1336" s="14">
        <v>0.92094596425877395</v>
      </c>
      <c r="AJ1336" s="14">
        <v>0.94871388701526504</v>
      </c>
      <c r="AK1336" s="14"/>
      <c r="AL1336" s="14">
        <v>0.92512921160540595</v>
      </c>
      <c r="AM1336" s="14">
        <v>0.83172466734035699</v>
      </c>
      <c r="AN1336" s="14">
        <v>0.94120673740600302</v>
      </c>
      <c r="AO1336" s="14"/>
      <c r="AP1336" s="14">
        <v>0.89497801137775201</v>
      </c>
      <c r="AQ1336" s="14">
        <v>0.936274103157124</v>
      </c>
      <c r="AR1336" s="14"/>
      <c r="AS1336" s="14">
        <v>0.90500152418550595</v>
      </c>
      <c r="AT1336" s="14">
        <v>0.93698123476295003</v>
      </c>
      <c r="AU1336" s="14"/>
      <c r="AV1336" s="14">
        <v>0.86223009980240395</v>
      </c>
      <c r="AW1336" s="14">
        <v>0.94010261847757604</v>
      </c>
      <c r="AX1336" s="14"/>
      <c r="AY1336" s="14">
        <v>0.90864727617466001</v>
      </c>
      <c r="AZ1336" s="14">
        <v>0.93915337018283196</v>
      </c>
      <c r="BA1336" s="14"/>
      <c r="BB1336" s="14">
        <v>0.91858834230251996</v>
      </c>
      <c r="BC1336" s="14">
        <v>0.93130266139948303</v>
      </c>
    </row>
    <row r="1337" spans="2:55" x14ac:dyDescent="0.35">
      <c r="B1337" t="s">
        <v>508</v>
      </c>
      <c r="C1337" s="14">
        <v>8.3577945336064496E-2</v>
      </c>
      <c r="D1337" s="14">
        <v>0.101871234827701</v>
      </c>
      <c r="E1337" s="14">
        <v>6.5961023363460602E-2</v>
      </c>
      <c r="F1337" s="14"/>
      <c r="G1337" s="14">
        <v>0.15048272740215099</v>
      </c>
      <c r="H1337" s="14">
        <v>0.132478686027449</v>
      </c>
      <c r="I1337" s="14">
        <v>9.2285823953907595E-2</v>
      </c>
      <c r="J1337" s="14">
        <v>5.1180007499612802E-2</v>
      </c>
      <c r="K1337" s="14">
        <v>5.0430368815984901E-2</v>
      </c>
      <c r="L1337" s="14">
        <v>4.0774782501379302E-2</v>
      </c>
      <c r="M1337" s="14"/>
      <c r="N1337" s="14">
        <v>7.5475806812809396E-2</v>
      </c>
      <c r="O1337" s="14">
        <v>9.2317261548070795E-2</v>
      </c>
      <c r="P1337" s="14">
        <v>7.6531674098661906E-2</v>
      </c>
      <c r="Q1337" s="14">
        <v>9.0093974178061503E-2</v>
      </c>
      <c r="R1337" s="14"/>
      <c r="S1337" s="14">
        <v>0.12618668146019299</v>
      </c>
      <c r="T1337" s="14">
        <v>5.6612145650078403E-2</v>
      </c>
      <c r="U1337" s="14">
        <v>6.14192795614582E-2</v>
      </c>
      <c r="V1337" s="14">
        <v>8.1115899839402497E-2</v>
      </c>
      <c r="W1337" s="14">
        <v>8.5871889388453401E-2</v>
      </c>
      <c r="X1337" s="14">
        <v>7.27178182312153E-2</v>
      </c>
      <c r="Y1337" s="14">
        <v>5.9555095585780198E-2</v>
      </c>
      <c r="Z1337" s="14">
        <v>4.7684807483664902E-2</v>
      </c>
      <c r="AA1337" s="14">
        <v>0.11253679106799599</v>
      </c>
      <c r="AB1337" s="14">
        <v>7.92536238885721E-2</v>
      </c>
      <c r="AC1337" s="14">
        <v>6.4218007587152098E-2</v>
      </c>
      <c r="AD1337" s="14">
        <v>0.14573555238357</v>
      </c>
      <c r="AE1337" s="14"/>
      <c r="AF1337" s="14">
        <v>7.4593955335604506E-2</v>
      </c>
      <c r="AG1337" s="14">
        <v>8.0092069733873394E-2</v>
      </c>
      <c r="AH1337" s="14">
        <v>9.9322705559691402E-2</v>
      </c>
      <c r="AI1337" s="14">
        <v>7.9054035741226103E-2</v>
      </c>
      <c r="AJ1337" s="14">
        <v>5.1286112984734802E-2</v>
      </c>
      <c r="AK1337" s="14"/>
      <c r="AL1337" s="14">
        <v>7.4870788394594198E-2</v>
      </c>
      <c r="AM1337" s="14">
        <v>0.16827533265964301</v>
      </c>
      <c r="AN1337" s="14">
        <v>5.8793262593996601E-2</v>
      </c>
      <c r="AO1337" s="14"/>
      <c r="AP1337" s="14">
        <v>0.105021988622248</v>
      </c>
      <c r="AQ1337" s="14">
        <v>6.3725896842875801E-2</v>
      </c>
      <c r="AR1337" s="14"/>
      <c r="AS1337" s="14">
        <v>9.4998475814493805E-2</v>
      </c>
      <c r="AT1337" s="14">
        <v>6.3018765237049898E-2</v>
      </c>
      <c r="AU1337" s="14"/>
      <c r="AV1337" s="14">
        <v>0.137769900197596</v>
      </c>
      <c r="AW1337" s="14">
        <v>5.9897381522423902E-2</v>
      </c>
      <c r="AX1337" s="14"/>
      <c r="AY1337" s="14">
        <v>9.1352723825340307E-2</v>
      </c>
      <c r="AZ1337" s="14">
        <v>6.0846629817167701E-2</v>
      </c>
      <c r="BA1337" s="14"/>
      <c r="BB1337" s="14">
        <v>8.14116576974796E-2</v>
      </c>
      <c r="BC1337" s="14">
        <v>6.8697338600517202E-2</v>
      </c>
    </row>
    <row r="1338" spans="2:55" x14ac:dyDescent="0.35">
      <c r="C1338" s="14"/>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c r="AC1338" s="14"/>
      <c r="AD1338" s="14"/>
      <c r="AE1338" s="14"/>
      <c r="AF1338" s="14"/>
      <c r="AG1338" s="14"/>
      <c r="AH1338" s="14"/>
      <c r="AI1338" s="14"/>
      <c r="AJ1338" s="14"/>
      <c r="AK1338" s="14"/>
      <c r="AL1338" s="14"/>
      <c r="AM1338" s="14"/>
      <c r="AN1338" s="14"/>
      <c r="AO1338" s="14"/>
      <c r="AP1338" s="14"/>
      <c r="AQ1338" s="14"/>
      <c r="AR1338" s="14"/>
      <c r="AS1338" s="14"/>
      <c r="AT1338" s="14"/>
      <c r="AU1338" s="14"/>
      <c r="AV1338" s="14"/>
      <c r="AW1338" s="14"/>
      <c r="AX1338" s="14"/>
      <c r="AY1338" s="14"/>
      <c r="AZ1338" s="14"/>
      <c r="BA1338" s="14"/>
      <c r="BB1338" s="14"/>
      <c r="BC1338" s="14"/>
    </row>
    <row r="1339" spans="2:55" x14ac:dyDescent="0.35">
      <c r="B1339" s="6" t="s">
        <v>512</v>
      </c>
      <c r="C1339" s="14"/>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c r="AC1339" s="14"/>
      <c r="AD1339" s="14"/>
      <c r="AE1339" s="14"/>
      <c r="AF1339" s="14"/>
      <c r="AG1339" s="14"/>
      <c r="AH1339" s="14"/>
      <c r="AI1339" s="14"/>
      <c r="AJ1339" s="14"/>
      <c r="AK1339" s="14"/>
      <c r="AL1339" s="14"/>
      <c r="AM1339" s="14"/>
      <c r="AN1339" s="14"/>
      <c r="AO1339" s="14"/>
      <c r="AP1339" s="14"/>
      <c r="AQ1339" s="14"/>
      <c r="AR1339" s="14"/>
      <c r="AS1339" s="14"/>
      <c r="AT1339" s="14"/>
      <c r="AU1339" s="14"/>
      <c r="AV1339" s="14"/>
      <c r="AW1339" s="14"/>
      <c r="AX1339" s="14"/>
      <c r="AY1339" s="14"/>
      <c r="AZ1339" s="14"/>
      <c r="BA1339" s="14"/>
      <c r="BB1339" s="14"/>
      <c r="BC1339" s="14"/>
    </row>
    <row r="1340" spans="2:55" x14ac:dyDescent="0.35">
      <c r="B1340" s="21" t="s">
        <v>82</v>
      </c>
      <c r="C1340" s="14"/>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c r="AC1340" s="14"/>
      <c r="AD1340" s="14"/>
      <c r="AE1340" s="14"/>
      <c r="AF1340" s="14"/>
      <c r="AG1340" s="14"/>
      <c r="AH1340" s="14"/>
      <c r="AI1340" s="14"/>
      <c r="AJ1340" s="14"/>
      <c r="AK1340" s="14"/>
      <c r="AL1340" s="14"/>
      <c r="AM1340" s="14"/>
      <c r="AN1340" s="14"/>
      <c r="AO1340" s="14"/>
      <c r="AP1340" s="14"/>
      <c r="AQ1340" s="14"/>
      <c r="AR1340" s="14"/>
      <c r="AS1340" s="14"/>
      <c r="AT1340" s="14"/>
      <c r="AU1340" s="14"/>
      <c r="AV1340" s="14"/>
      <c r="AW1340" s="14"/>
      <c r="AX1340" s="14"/>
      <c r="AY1340" s="14"/>
      <c r="AZ1340" s="14"/>
      <c r="BA1340" s="14"/>
      <c r="BB1340" s="14"/>
      <c r="BC1340" s="14"/>
    </row>
    <row r="1341" spans="2:55" x14ac:dyDescent="0.35">
      <c r="B1341" t="s">
        <v>507</v>
      </c>
      <c r="C1341" s="14">
        <v>0.88466168988348204</v>
      </c>
      <c r="D1341" s="14">
        <v>0.86298380868528402</v>
      </c>
      <c r="E1341" s="14">
        <v>0.90549009949299397</v>
      </c>
      <c r="F1341" s="14"/>
      <c r="G1341" s="14">
        <v>0.80857387909533796</v>
      </c>
      <c r="H1341" s="14">
        <v>0.85083091609245598</v>
      </c>
      <c r="I1341" s="14">
        <v>0.87225084665913999</v>
      </c>
      <c r="J1341" s="14">
        <v>0.91989907033436402</v>
      </c>
      <c r="K1341" s="14">
        <v>0.89704588425041798</v>
      </c>
      <c r="L1341" s="14">
        <v>0.93583869971774902</v>
      </c>
      <c r="M1341" s="14"/>
      <c r="N1341" s="14">
        <v>0.87303737674500204</v>
      </c>
      <c r="O1341" s="14">
        <v>0.88743333521887502</v>
      </c>
      <c r="P1341" s="14">
        <v>0.90154216978090096</v>
      </c>
      <c r="Q1341" s="14">
        <v>0.87857800433409505</v>
      </c>
      <c r="R1341" s="14"/>
      <c r="S1341" s="14">
        <v>0.83361923247690795</v>
      </c>
      <c r="T1341" s="14">
        <v>0.92094042636641504</v>
      </c>
      <c r="U1341" s="14">
        <v>0.91271832507878903</v>
      </c>
      <c r="V1341" s="14">
        <v>0.86965994074361497</v>
      </c>
      <c r="W1341" s="14">
        <v>0.90709875005485896</v>
      </c>
      <c r="X1341" s="14">
        <v>0.88686995346508402</v>
      </c>
      <c r="Y1341" s="14">
        <v>0.87994925206541297</v>
      </c>
      <c r="Z1341" s="14">
        <v>0.94300858335806803</v>
      </c>
      <c r="AA1341" s="14">
        <v>0.88057532492627999</v>
      </c>
      <c r="AB1341" s="14">
        <v>0.86705023990208396</v>
      </c>
      <c r="AC1341" s="14">
        <v>0.91281730306661102</v>
      </c>
      <c r="AD1341" s="14">
        <v>0.83230503519792198</v>
      </c>
      <c r="AE1341" s="14"/>
      <c r="AF1341" s="14">
        <v>0.88118416709676495</v>
      </c>
      <c r="AG1341" s="14">
        <v>0.88748593633094996</v>
      </c>
      <c r="AH1341" s="14">
        <v>0.89664647104523099</v>
      </c>
      <c r="AI1341" s="14">
        <v>0.87102571684581198</v>
      </c>
      <c r="AJ1341" s="14">
        <v>0.924178087231594</v>
      </c>
      <c r="AK1341" s="14"/>
      <c r="AL1341" s="14">
        <v>0.90825644085469803</v>
      </c>
      <c r="AM1341" s="14">
        <v>0.73674348161320602</v>
      </c>
      <c r="AN1341" s="14">
        <v>0.80744560876004501</v>
      </c>
      <c r="AO1341" s="14"/>
      <c r="AP1341" s="14">
        <v>0.87018089570873502</v>
      </c>
      <c r="AQ1341" s="14">
        <v>0.89792159488859602</v>
      </c>
      <c r="AR1341" s="14"/>
      <c r="AS1341" s="14">
        <v>0.86624158928214001</v>
      </c>
      <c r="AT1341" s="14">
        <v>0.91501802850550096</v>
      </c>
      <c r="AU1341" s="14"/>
      <c r="AV1341" s="14">
        <v>0.85376439659098502</v>
      </c>
      <c r="AW1341" s="14">
        <v>0.90034347156801797</v>
      </c>
      <c r="AX1341" s="14"/>
      <c r="AY1341" s="14">
        <v>0.881475291883696</v>
      </c>
      <c r="AZ1341" s="14">
        <v>0.92534636970555995</v>
      </c>
      <c r="BA1341" s="14"/>
      <c r="BB1341" s="14">
        <v>0.87953124770444702</v>
      </c>
      <c r="BC1341" s="14">
        <v>0.91842662319768398</v>
      </c>
    </row>
    <row r="1342" spans="2:55" x14ac:dyDescent="0.35">
      <c r="B1342" t="s">
        <v>508</v>
      </c>
      <c r="C1342" s="14">
        <v>0.115338310116518</v>
      </c>
      <c r="D1342" s="14">
        <v>0.13701619131471601</v>
      </c>
      <c r="E1342" s="14">
        <v>9.4509900507005598E-2</v>
      </c>
      <c r="F1342" s="14"/>
      <c r="G1342" s="14">
        <v>0.19142612090466199</v>
      </c>
      <c r="H1342" s="14">
        <v>0.14916908390754399</v>
      </c>
      <c r="I1342" s="14">
        <v>0.12774915334086001</v>
      </c>
      <c r="J1342" s="14">
        <v>8.0100929665635798E-2</v>
      </c>
      <c r="K1342" s="14">
        <v>0.10295411574958201</v>
      </c>
      <c r="L1342" s="14">
        <v>6.4161300282251102E-2</v>
      </c>
      <c r="M1342" s="14"/>
      <c r="N1342" s="14">
        <v>0.12696262325499699</v>
      </c>
      <c r="O1342" s="14">
        <v>0.11256666478112499</v>
      </c>
      <c r="P1342" s="14">
        <v>9.8457830219099401E-2</v>
      </c>
      <c r="Q1342" s="14">
        <v>0.121421995665905</v>
      </c>
      <c r="R1342" s="14"/>
      <c r="S1342" s="14">
        <v>0.166380767523092</v>
      </c>
      <c r="T1342" s="14">
        <v>7.9059573633585498E-2</v>
      </c>
      <c r="U1342" s="14">
        <v>8.7281674921211E-2</v>
      </c>
      <c r="V1342" s="14">
        <v>0.130340059256385</v>
      </c>
      <c r="W1342" s="14">
        <v>9.2901249945140596E-2</v>
      </c>
      <c r="X1342" s="14">
        <v>0.113130046534916</v>
      </c>
      <c r="Y1342" s="14">
        <v>0.120050747934587</v>
      </c>
      <c r="Z1342" s="14">
        <v>5.6991416641932302E-2</v>
      </c>
      <c r="AA1342" s="14">
        <v>0.11942467507372</v>
      </c>
      <c r="AB1342" s="14">
        <v>0.13294976009791601</v>
      </c>
      <c r="AC1342" s="14">
        <v>8.7182696933389398E-2</v>
      </c>
      <c r="AD1342" s="14">
        <v>0.16769496480207799</v>
      </c>
      <c r="AE1342" s="14"/>
      <c r="AF1342" s="14">
        <v>0.118815832903235</v>
      </c>
      <c r="AG1342" s="14">
        <v>0.11251406366904999</v>
      </c>
      <c r="AH1342" s="14">
        <v>0.103353528954769</v>
      </c>
      <c r="AI1342" s="14">
        <v>0.12897428315418799</v>
      </c>
      <c r="AJ1342" s="14">
        <v>7.5821912768405705E-2</v>
      </c>
      <c r="AK1342" s="14"/>
      <c r="AL1342" s="14">
        <v>9.1743559145301995E-2</v>
      </c>
      <c r="AM1342" s="14">
        <v>0.26325651838679398</v>
      </c>
      <c r="AN1342" s="14">
        <v>0.19255439123995499</v>
      </c>
      <c r="AO1342" s="14"/>
      <c r="AP1342" s="14">
        <v>0.129819104291265</v>
      </c>
      <c r="AQ1342" s="14">
        <v>0.10207840511140399</v>
      </c>
      <c r="AR1342" s="14"/>
      <c r="AS1342" s="14">
        <v>0.13375841071785999</v>
      </c>
      <c r="AT1342" s="14">
        <v>8.4981971494498501E-2</v>
      </c>
      <c r="AU1342" s="14"/>
      <c r="AV1342" s="14">
        <v>0.14623560340901501</v>
      </c>
      <c r="AW1342" s="14">
        <v>9.9656528431981806E-2</v>
      </c>
      <c r="AX1342" s="14"/>
      <c r="AY1342" s="14">
        <v>0.118524708116304</v>
      </c>
      <c r="AZ1342" s="14">
        <v>7.4653630294440207E-2</v>
      </c>
      <c r="BA1342" s="14"/>
      <c r="BB1342" s="14">
        <v>0.120468752295553</v>
      </c>
      <c r="BC1342" s="14">
        <v>8.1573376802315495E-2</v>
      </c>
    </row>
    <row r="1343" spans="2:55" x14ac:dyDescent="0.35">
      <c r="C1343" s="14"/>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c r="AC1343" s="14"/>
      <c r="AD1343" s="14"/>
      <c r="AE1343" s="14"/>
      <c r="AF1343" s="14"/>
      <c r="AG1343" s="14"/>
      <c r="AH1343" s="14"/>
      <c r="AI1343" s="14"/>
      <c r="AJ1343" s="14"/>
      <c r="AK1343" s="14"/>
      <c r="AL1343" s="14"/>
      <c r="AM1343" s="14"/>
      <c r="AN1343" s="14"/>
      <c r="AO1343" s="14"/>
      <c r="AP1343" s="14"/>
      <c r="AQ1343" s="14"/>
      <c r="AR1343" s="14"/>
      <c r="AS1343" s="14"/>
      <c r="AT1343" s="14"/>
      <c r="AU1343" s="14"/>
      <c r="AV1343" s="14"/>
      <c r="AW1343" s="14"/>
      <c r="AX1343" s="14"/>
      <c r="AY1343" s="14"/>
      <c r="AZ1343" s="14"/>
      <c r="BA1343" s="14"/>
      <c r="BB1343" s="14"/>
      <c r="BC1343" s="14"/>
    </row>
    <row r="1344" spans="2:55" x14ac:dyDescent="0.35">
      <c r="B1344" s="6" t="s">
        <v>513</v>
      </c>
      <c r="C1344" s="14"/>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c r="AC1344" s="14"/>
      <c r="AD1344" s="14"/>
      <c r="AE1344" s="14"/>
      <c r="AF1344" s="14"/>
      <c r="AG1344" s="14"/>
      <c r="AH1344" s="14"/>
      <c r="AI1344" s="14"/>
      <c r="AJ1344" s="14"/>
      <c r="AK1344" s="14"/>
      <c r="AL1344" s="14"/>
      <c r="AM1344" s="14"/>
      <c r="AN1344" s="14"/>
      <c r="AO1344" s="14"/>
      <c r="AP1344" s="14"/>
      <c r="AQ1344" s="14"/>
      <c r="AR1344" s="14"/>
      <c r="AS1344" s="14"/>
      <c r="AT1344" s="14"/>
      <c r="AU1344" s="14"/>
      <c r="AV1344" s="14"/>
      <c r="AW1344" s="14"/>
      <c r="AX1344" s="14"/>
      <c r="AY1344" s="14"/>
      <c r="AZ1344" s="14"/>
      <c r="BA1344" s="14"/>
      <c r="BB1344" s="14"/>
      <c r="BC1344" s="14"/>
    </row>
    <row r="1345" spans="2:55" x14ac:dyDescent="0.35">
      <c r="B1345" s="21" t="s">
        <v>82</v>
      </c>
      <c r="C1345" s="14"/>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c r="AC1345" s="14"/>
      <c r="AD1345" s="14"/>
      <c r="AE1345" s="14"/>
      <c r="AF1345" s="14"/>
      <c r="AG1345" s="14"/>
      <c r="AH1345" s="14"/>
      <c r="AI1345" s="14"/>
      <c r="AJ1345" s="14"/>
      <c r="AK1345" s="14"/>
      <c r="AL1345" s="14"/>
      <c r="AM1345" s="14"/>
      <c r="AN1345" s="14"/>
      <c r="AO1345" s="14"/>
      <c r="AP1345" s="14"/>
      <c r="AQ1345" s="14"/>
      <c r="AR1345" s="14"/>
      <c r="AS1345" s="14"/>
      <c r="AT1345" s="14"/>
      <c r="AU1345" s="14"/>
      <c r="AV1345" s="14"/>
      <c r="AW1345" s="14"/>
      <c r="AX1345" s="14"/>
      <c r="AY1345" s="14"/>
      <c r="AZ1345" s="14"/>
      <c r="BA1345" s="14"/>
      <c r="BB1345" s="14"/>
      <c r="BC1345" s="14"/>
    </row>
    <row r="1346" spans="2:55" x14ac:dyDescent="0.35">
      <c r="B1346" t="s">
        <v>507</v>
      </c>
      <c r="C1346" s="14">
        <v>0.81930494963153</v>
      </c>
      <c r="D1346" s="14">
        <v>0.81447161330593199</v>
      </c>
      <c r="E1346" s="14">
        <v>0.82349276484885703</v>
      </c>
      <c r="F1346" s="14"/>
      <c r="G1346" s="14">
        <v>0.75281986906090004</v>
      </c>
      <c r="H1346" s="14">
        <v>0.78309189961298697</v>
      </c>
      <c r="I1346" s="14">
        <v>0.76627836786982995</v>
      </c>
      <c r="J1346" s="14">
        <v>0.81619823685343695</v>
      </c>
      <c r="K1346" s="14">
        <v>0.85729078473636999</v>
      </c>
      <c r="L1346" s="14">
        <v>0.91313103636044402</v>
      </c>
      <c r="M1346" s="14"/>
      <c r="N1346" s="14">
        <v>0.82525024064332098</v>
      </c>
      <c r="O1346" s="14">
        <v>0.80890700394696902</v>
      </c>
      <c r="P1346" s="14">
        <v>0.826978402345939</v>
      </c>
      <c r="Q1346" s="14">
        <v>0.81940935151217498</v>
      </c>
      <c r="R1346" s="14"/>
      <c r="S1346" s="14">
        <v>0.79363908907984904</v>
      </c>
      <c r="T1346" s="14">
        <v>0.88377692203491398</v>
      </c>
      <c r="U1346" s="14">
        <v>0.85270913544086302</v>
      </c>
      <c r="V1346" s="14">
        <v>0.84932367806044595</v>
      </c>
      <c r="W1346" s="14">
        <v>0.82983074019416403</v>
      </c>
      <c r="X1346" s="14">
        <v>0.76816196208855403</v>
      </c>
      <c r="Y1346" s="14">
        <v>0.86794865841594604</v>
      </c>
      <c r="Z1346" s="14">
        <v>0.81878088070022903</v>
      </c>
      <c r="AA1346" s="14">
        <v>0.77880959687822604</v>
      </c>
      <c r="AB1346" s="14">
        <v>0.71178808847853203</v>
      </c>
      <c r="AC1346" s="14">
        <v>0.88145664649539601</v>
      </c>
      <c r="AD1346" s="14">
        <v>0.84695761834970196</v>
      </c>
      <c r="AE1346" s="14"/>
      <c r="AF1346" s="14">
        <v>0.86149688599825902</v>
      </c>
      <c r="AG1346" s="14">
        <v>0.80647538198711</v>
      </c>
      <c r="AH1346" s="14">
        <v>0.83620145558303804</v>
      </c>
      <c r="AI1346" s="14">
        <v>0.809419750667566</v>
      </c>
      <c r="AJ1346" s="14">
        <v>0.81311128871985305</v>
      </c>
      <c r="AK1346" s="14"/>
      <c r="AL1346" s="14">
        <v>0.82900071294196098</v>
      </c>
      <c r="AM1346" s="14">
        <v>0.75764483724536302</v>
      </c>
      <c r="AN1346" s="14">
        <v>0.78912511088756099</v>
      </c>
      <c r="AO1346" s="14"/>
      <c r="AP1346" s="14">
        <v>0.80381304128745401</v>
      </c>
      <c r="AQ1346" s="14">
        <v>0.83656891742328698</v>
      </c>
      <c r="AR1346" s="14"/>
      <c r="AS1346" s="14">
        <v>0.79485463268380796</v>
      </c>
      <c r="AT1346" s="14">
        <v>0.86308266920141896</v>
      </c>
      <c r="AU1346" s="14"/>
      <c r="AV1346" s="14">
        <v>0.79139799324114901</v>
      </c>
      <c r="AW1346" s="14">
        <v>0.83328831274690396</v>
      </c>
      <c r="AX1346" s="14"/>
      <c r="AY1346" s="14">
        <v>0.81021902228675502</v>
      </c>
      <c r="AZ1346" s="14">
        <v>0.84000934463675903</v>
      </c>
      <c r="BA1346" s="14"/>
      <c r="BB1346" s="14">
        <v>0.82873624339441099</v>
      </c>
      <c r="BC1346" s="14">
        <v>0.83367157358999</v>
      </c>
    </row>
    <row r="1347" spans="2:55" x14ac:dyDescent="0.35">
      <c r="B1347" t="s">
        <v>508</v>
      </c>
      <c r="C1347" s="14">
        <v>0.18069505036847</v>
      </c>
      <c r="D1347" s="14">
        <v>0.18552838669406799</v>
      </c>
      <c r="E1347" s="14">
        <v>0.176507235151143</v>
      </c>
      <c r="F1347" s="14"/>
      <c r="G1347" s="14">
        <v>0.24718013093909899</v>
      </c>
      <c r="H1347" s="14">
        <v>0.216908100387013</v>
      </c>
      <c r="I1347" s="14">
        <v>0.23372163213017</v>
      </c>
      <c r="J1347" s="14">
        <v>0.18380176314656299</v>
      </c>
      <c r="K1347" s="14">
        <v>0.14270921526363001</v>
      </c>
      <c r="L1347" s="14">
        <v>8.6868963639556096E-2</v>
      </c>
      <c r="M1347" s="14"/>
      <c r="N1347" s="14">
        <v>0.174749759356679</v>
      </c>
      <c r="O1347" s="14">
        <v>0.19109299605303101</v>
      </c>
      <c r="P1347" s="14">
        <v>0.173021597654061</v>
      </c>
      <c r="Q1347" s="14">
        <v>0.180590648487825</v>
      </c>
      <c r="R1347" s="14"/>
      <c r="S1347" s="14">
        <v>0.20636091092015099</v>
      </c>
      <c r="T1347" s="14">
        <v>0.11622307796508601</v>
      </c>
      <c r="U1347" s="14">
        <v>0.14729086455913701</v>
      </c>
      <c r="V1347" s="14">
        <v>0.15067632193955399</v>
      </c>
      <c r="W1347" s="14">
        <v>0.170169259805835</v>
      </c>
      <c r="X1347" s="14">
        <v>0.231838037911446</v>
      </c>
      <c r="Y1347" s="14">
        <v>0.13205134158405399</v>
      </c>
      <c r="Z1347" s="14">
        <v>0.181219119299771</v>
      </c>
      <c r="AA1347" s="14">
        <v>0.22119040312177399</v>
      </c>
      <c r="AB1347" s="14">
        <v>0.28821191152146802</v>
      </c>
      <c r="AC1347" s="14">
        <v>0.118543353504604</v>
      </c>
      <c r="AD1347" s="14">
        <v>0.15304238165029799</v>
      </c>
      <c r="AE1347" s="14"/>
      <c r="AF1347" s="14">
        <v>0.13850311400174101</v>
      </c>
      <c r="AG1347" s="14">
        <v>0.19352461801289</v>
      </c>
      <c r="AH1347" s="14">
        <v>0.16379854441696201</v>
      </c>
      <c r="AI1347" s="14">
        <v>0.190580249332434</v>
      </c>
      <c r="AJ1347" s="14">
        <v>0.186888711280147</v>
      </c>
      <c r="AK1347" s="14"/>
      <c r="AL1347" s="14">
        <v>0.17099928705803899</v>
      </c>
      <c r="AM1347" s="14">
        <v>0.242355162754637</v>
      </c>
      <c r="AN1347" s="14">
        <v>0.21087488911243901</v>
      </c>
      <c r="AO1347" s="14"/>
      <c r="AP1347" s="14">
        <v>0.19618695871254599</v>
      </c>
      <c r="AQ1347" s="14">
        <v>0.16343108257671299</v>
      </c>
      <c r="AR1347" s="14"/>
      <c r="AS1347" s="14">
        <v>0.20514536731619201</v>
      </c>
      <c r="AT1347" s="14">
        <v>0.13691733079858101</v>
      </c>
      <c r="AU1347" s="14"/>
      <c r="AV1347" s="14">
        <v>0.20860200675885099</v>
      </c>
      <c r="AW1347" s="14">
        <v>0.16671168725309601</v>
      </c>
      <c r="AX1347" s="14"/>
      <c r="AY1347" s="14">
        <v>0.18978097771324501</v>
      </c>
      <c r="AZ1347" s="14">
        <v>0.159990655363241</v>
      </c>
      <c r="BA1347" s="14"/>
      <c r="BB1347" s="14">
        <v>0.17126375660558901</v>
      </c>
      <c r="BC1347" s="14">
        <v>0.16632842641001</v>
      </c>
    </row>
    <row r="1348" spans="2:55" x14ac:dyDescent="0.35">
      <c r="C1348" s="14"/>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c r="AC1348" s="14"/>
      <c r="AD1348" s="14"/>
      <c r="AE1348" s="14"/>
      <c r="AF1348" s="14"/>
      <c r="AG1348" s="14"/>
      <c r="AH1348" s="14"/>
      <c r="AI1348" s="14"/>
      <c r="AJ1348" s="14"/>
      <c r="AK1348" s="14"/>
      <c r="AL1348" s="14"/>
      <c r="AM1348" s="14"/>
      <c r="AN1348" s="14"/>
      <c r="AO1348" s="14"/>
      <c r="AP1348" s="14"/>
      <c r="AQ1348" s="14"/>
      <c r="AR1348" s="14"/>
      <c r="AS1348" s="14"/>
      <c r="AT1348" s="14"/>
      <c r="AU1348" s="14"/>
      <c r="AV1348" s="14"/>
      <c r="AW1348" s="14"/>
      <c r="AX1348" s="14"/>
      <c r="AY1348" s="14"/>
      <c r="AZ1348" s="14"/>
      <c r="BA1348" s="14"/>
      <c r="BB1348" s="14"/>
      <c r="BC1348" s="14"/>
    </row>
    <row r="1349" spans="2:55" x14ac:dyDescent="0.35">
      <c r="B1349" s="6" t="s">
        <v>514</v>
      </c>
      <c r="C1349" s="14"/>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c r="AC1349" s="14"/>
      <c r="AD1349" s="14"/>
      <c r="AE1349" s="14"/>
      <c r="AF1349" s="14"/>
      <c r="AG1349" s="14"/>
      <c r="AH1349" s="14"/>
      <c r="AI1349" s="14"/>
      <c r="AJ1349" s="14"/>
      <c r="AK1349" s="14"/>
      <c r="AL1349" s="14"/>
      <c r="AM1349" s="14"/>
      <c r="AN1349" s="14"/>
      <c r="AO1349" s="14"/>
      <c r="AP1349" s="14"/>
      <c r="AQ1349" s="14"/>
      <c r="AR1349" s="14"/>
      <c r="AS1349" s="14"/>
      <c r="AT1349" s="14"/>
      <c r="AU1349" s="14"/>
      <c r="AV1349" s="14"/>
      <c r="AW1349" s="14"/>
      <c r="AX1349" s="14"/>
      <c r="AY1349" s="14"/>
      <c r="AZ1349" s="14"/>
      <c r="BA1349" s="14"/>
      <c r="BB1349" s="14"/>
      <c r="BC1349" s="14"/>
    </row>
    <row r="1350" spans="2:55" x14ac:dyDescent="0.35">
      <c r="B1350" s="21" t="s">
        <v>82</v>
      </c>
      <c r="C1350" s="14"/>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c r="AC1350" s="14"/>
      <c r="AD1350" s="14"/>
      <c r="AE1350" s="14"/>
      <c r="AF1350" s="14"/>
      <c r="AG1350" s="14"/>
      <c r="AH1350" s="14"/>
      <c r="AI1350" s="14"/>
      <c r="AJ1350" s="14"/>
      <c r="AK1350" s="14"/>
      <c r="AL1350" s="14"/>
      <c r="AM1350" s="14"/>
      <c r="AN1350" s="14"/>
      <c r="AO1350" s="14"/>
      <c r="AP1350" s="14"/>
      <c r="AQ1350" s="14"/>
      <c r="AR1350" s="14"/>
      <c r="AS1350" s="14"/>
      <c r="AT1350" s="14"/>
      <c r="AU1350" s="14"/>
      <c r="AV1350" s="14"/>
      <c r="AW1350" s="14"/>
      <c r="AX1350" s="14"/>
      <c r="AY1350" s="14"/>
      <c r="AZ1350" s="14"/>
      <c r="BA1350" s="14"/>
      <c r="BB1350" s="14"/>
      <c r="BC1350" s="14"/>
    </row>
    <row r="1351" spans="2:55" x14ac:dyDescent="0.35">
      <c r="B1351" t="s">
        <v>507</v>
      </c>
      <c r="C1351" s="14">
        <v>0.78949347980088302</v>
      </c>
      <c r="D1351" s="14">
        <v>0.784522584675449</v>
      </c>
      <c r="E1351" s="14">
        <v>0.79372787879779005</v>
      </c>
      <c r="F1351" s="14"/>
      <c r="G1351" s="14">
        <v>0.735916571865741</v>
      </c>
      <c r="H1351" s="14">
        <v>0.867044133903078</v>
      </c>
      <c r="I1351" s="14">
        <v>0.80644499387146695</v>
      </c>
      <c r="J1351" s="14">
        <v>0.78962543490364101</v>
      </c>
      <c r="K1351" s="14">
        <v>0.77216237891650097</v>
      </c>
      <c r="L1351" s="14">
        <v>0.75920547431343699</v>
      </c>
      <c r="M1351" s="14"/>
      <c r="N1351" s="14">
        <v>0.79390704482569396</v>
      </c>
      <c r="O1351" s="14">
        <v>0.81020768719102199</v>
      </c>
      <c r="P1351" s="14">
        <v>0.77277608529938302</v>
      </c>
      <c r="Q1351" s="14">
        <v>0.78025924706540095</v>
      </c>
      <c r="R1351" s="14"/>
      <c r="S1351" s="14">
        <v>0.79162886772089103</v>
      </c>
      <c r="T1351" s="14">
        <v>0.80069737524198903</v>
      </c>
      <c r="U1351" s="14">
        <v>0.86848831065972298</v>
      </c>
      <c r="V1351" s="14">
        <v>0.72303940284629598</v>
      </c>
      <c r="W1351" s="14">
        <v>0.80025390340294</v>
      </c>
      <c r="X1351" s="14">
        <v>0.79599359006074299</v>
      </c>
      <c r="Y1351" s="14">
        <v>0.82186156901149798</v>
      </c>
      <c r="Z1351" s="14">
        <v>0.76266834027451103</v>
      </c>
      <c r="AA1351" s="14">
        <v>0.80813477736748995</v>
      </c>
      <c r="AB1351" s="14">
        <v>0.78437727689838199</v>
      </c>
      <c r="AC1351" s="14">
        <v>0.73306672127260597</v>
      </c>
      <c r="AD1351" s="14">
        <v>0.66698189095078897</v>
      </c>
      <c r="AE1351" s="14"/>
      <c r="AF1351" s="14">
        <v>0.766606101802073</v>
      </c>
      <c r="AG1351" s="14">
        <v>0.82370920825036398</v>
      </c>
      <c r="AH1351" s="14">
        <v>0.753766108787565</v>
      </c>
      <c r="AI1351" s="14">
        <v>0.75975958425235102</v>
      </c>
      <c r="AJ1351" s="14">
        <v>0.79683412137463205</v>
      </c>
      <c r="AK1351" s="14"/>
      <c r="AL1351" s="14">
        <v>0.79284876700857099</v>
      </c>
      <c r="AM1351" s="14">
        <v>0.76179554059351196</v>
      </c>
      <c r="AN1351" s="14">
        <v>0.79030314786607303</v>
      </c>
      <c r="AO1351" s="14"/>
      <c r="AP1351" s="14">
        <v>0.77851985733628004</v>
      </c>
      <c r="AQ1351" s="14">
        <v>0.799700922530036</v>
      </c>
      <c r="AR1351" s="14"/>
      <c r="AS1351" s="14">
        <v>0.79159944258899195</v>
      </c>
      <c r="AT1351" s="14">
        <v>0.78716152639911396</v>
      </c>
      <c r="AU1351" s="14"/>
      <c r="AV1351" s="14">
        <v>0.79467091787499999</v>
      </c>
      <c r="AW1351" s="14">
        <v>0.78710824366042798</v>
      </c>
      <c r="AX1351" s="14"/>
      <c r="AY1351" s="14">
        <v>0.78965666652340005</v>
      </c>
      <c r="AZ1351" s="14">
        <v>0.77039844356115506</v>
      </c>
      <c r="BA1351" s="14"/>
      <c r="BB1351" s="14">
        <v>0.78748107398673595</v>
      </c>
      <c r="BC1351" s="14">
        <v>0.80773574973984996</v>
      </c>
    </row>
    <row r="1352" spans="2:55" x14ac:dyDescent="0.35">
      <c r="B1352" t="s">
        <v>508</v>
      </c>
      <c r="C1352" s="14">
        <v>0.210506520199117</v>
      </c>
      <c r="D1352" s="14">
        <v>0.215477415324551</v>
      </c>
      <c r="E1352" s="14">
        <v>0.20627212120221</v>
      </c>
      <c r="F1352" s="14"/>
      <c r="G1352" s="14">
        <v>0.264083428134259</v>
      </c>
      <c r="H1352" s="14">
        <v>0.132955866096922</v>
      </c>
      <c r="I1352" s="14">
        <v>0.19355500612853299</v>
      </c>
      <c r="J1352" s="14">
        <v>0.21037456509635899</v>
      </c>
      <c r="K1352" s="14">
        <v>0.227837621083499</v>
      </c>
      <c r="L1352" s="14">
        <v>0.24079452568656301</v>
      </c>
      <c r="M1352" s="14"/>
      <c r="N1352" s="14">
        <v>0.20609295517430601</v>
      </c>
      <c r="O1352" s="14">
        <v>0.18979231280897799</v>
      </c>
      <c r="P1352" s="14">
        <v>0.22722391470061701</v>
      </c>
      <c r="Q1352" s="14">
        <v>0.21974075293459899</v>
      </c>
      <c r="R1352" s="14"/>
      <c r="S1352" s="14">
        <v>0.208371132279109</v>
      </c>
      <c r="T1352" s="14">
        <v>0.199302624758011</v>
      </c>
      <c r="U1352" s="14">
        <v>0.13151168934027699</v>
      </c>
      <c r="V1352" s="14">
        <v>0.27696059715370402</v>
      </c>
      <c r="W1352" s="14">
        <v>0.19974609659706</v>
      </c>
      <c r="X1352" s="14">
        <v>0.20400640993925701</v>
      </c>
      <c r="Y1352" s="14">
        <v>0.17813843098850199</v>
      </c>
      <c r="Z1352" s="14">
        <v>0.237331659725489</v>
      </c>
      <c r="AA1352" s="14">
        <v>0.19186522263250999</v>
      </c>
      <c r="AB1352" s="14">
        <v>0.21562272310161801</v>
      </c>
      <c r="AC1352" s="14">
        <v>0.26693327872739397</v>
      </c>
      <c r="AD1352" s="14">
        <v>0.33301810904921098</v>
      </c>
      <c r="AE1352" s="14"/>
      <c r="AF1352" s="14">
        <v>0.233393898197927</v>
      </c>
      <c r="AG1352" s="14">
        <v>0.17629079174963599</v>
      </c>
      <c r="AH1352" s="14">
        <v>0.246233891212435</v>
      </c>
      <c r="AI1352" s="14">
        <v>0.24024041574765001</v>
      </c>
      <c r="AJ1352" s="14">
        <v>0.203165878625368</v>
      </c>
      <c r="AK1352" s="14"/>
      <c r="AL1352" s="14">
        <v>0.20715123299142901</v>
      </c>
      <c r="AM1352" s="14">
        <v>0.23820445940648799</v>
      </c>
      <c r="AN1352" s="14">
        <v>0.209696852133927</v>
      </c>
      <c r="AO1352" s="14"/>
      <c r="AP1352" s="14">
        <v>0.22148014266371999</v>
      </c>
      <c r="AQ1352" s="14">
        <v>0.200299077469964</v>
      </c>
      <c r="AR1352" s="14"/>
      <c r="AS1352" s="14">
        <v>0.20840055741100799</v>
      </c>
      <c r="AT1352" s="14">
        <v>0.21283847360088701</v>
      </c>
      <c r="AU1352" s="14"/>
      <c r="AV1352" s="14">
        <v>0.20532908212500001</v>
      </c>
      <c r="AW1352" s="14">
        <v>0.212891756339572</v>
      </c>
      <c r="AX1352" s="14"/>
      <c r="AY1352" s="14">
        <v>0.2103433334766</v>
      </c>
      <c r="AZ1352" s="14">
        <v>0.229601556438845</v>
      </c>
      <c r="BA1352" s="14"/>
      <c r="BB1352" s="14">
        <v>0.212518926013264</v>
      </c>
      <c r="BC1352" s="14">
        <v>0.19226425026015001</v>
      </c>
    </row>
    <row r="1353" spans="2:55" x14ac:dyDescent="0.35">
      <c r="C1353" s="14"/>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c r="AC1353" s="14"/>
      <c r="AD1353" s="14"/>
      <c r="AE1353" s="14"/>
      <c r="AF1353" s="14"/>
      <c r="AG1353" s="14"/>
      <c r="AH1353" s="14"/>
      <c r="AI1353" s="14"/>
      <c r="AJ1353" s="14"/>
      <c r="AK1353" s="14"/>
      <c r="AL1353" s="14"/>
      <c r="AM1353" s="14"/>
      <c r="AN1353" s="14"/>
      <c r="AO1353" s="14"/>
      <c r="AP1353" s="14"/>
      <c r="AQ1353" s="14"/>
      <c r="AR1353" s="14"/>
      <c r="AS1353" s="14"/>
      <c r="AT1353" s="14"/>
      <c r="AU1353" s="14"/>
      <c r="AV1353" s="14"/>
      <c r="AW1353" s="14"/>
      <c r="AX1353" s="14"/>
      <c r="AY1353" s="14"/>
      <c r="AZ1353" s="14"/>
      <c r="BA1353" s="14"/>
      <c r="BB1353" s="14"/>
      <c r="BC1353" s="14"/>
    </row>
    <row r="1354" spans="2:55" x14ac:dyDescent="0.35">
      <c r="B1354" s="6" t="s">
        <v>515</v>
      </c>
      <c r="C1354" s="14"/>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c r="AC1354" s="14"/>
      <c r="AD1354" s="14"/>
      <c r="AE1354" s="14"/>
      <c r="AF1354" s="14"/>
      <c r="AG1354" s="14"/>
      <c r="AH1354" s="14"/>
      <c r="AI1354" s="14"/>
      <c r="AJ1354" s="14"/>
      <c r="AK1354" s="14"/>
      <c r="AL1354" s="14"/>
      <c r="AM1354" s="14"/>
      <c r="AN1354" s="14"/>
      <c r="AO1354" s="14"/>
      <c r="AP1354" s="14"/>
      <c r="AQ1354" s="14"/>
      <c r="AR1354" s="14"/>
      <c r="AS1354" s="14"/>
      <c r="AT1354" s="14"/>
      <c r="AU1354" s="14"/>
      <c r="AV1354" s="14"/>
      <c r="AW1354" s="14"/>
      <c r="AX1354" s="14"/>
      <c r="AY1354" s="14"/>
      <c r="AZ1354" s="14"/>
      <c r="BA1354" s="14"/>
      <c r="BB1354" s="14"/>
      <c r="BC1354" s="14"/>
    </row>
    <row r="1355" spans="2:55" x14ac:dyDescent="0.35">
      <c r="B1355" s="21" t="s">
        <v>82</v>
      </c>
      <c r="C1355" s="14"/>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c r="AC1355" s="14"/>
      <c r="AD1355" s="14"/>
      <c r="AE1355" s="14"/>
      <c r="AF1355" s="14"/>
      <c r="AG1355" s="14"/>
      <c r="AH1355" s="14"/>
      <c r="AI1355" s="14"/>
      <c r="AJ1355" s="14"/>
      <c r="AK1355" s="14"/>
      <c r="AL1355" s="14"/>
      <c r="AM1355" s="14"/>
      <c r="AN1355" s="14"/>
      <c r="AO1355" s="14"/>
      <c r="AP1355" s="14"/>
      <c r="AQ1355" s="14"/>
      <c r="AR1355" s="14"/>
      <c r="AS1355" s="14"/>
      <c r="AT1355" s="14"/>
      <c r="AU1355" s="14"/>
      <c r="AV1355" s="14"/>
      <c r="AW1355" s="14"/>
      <c r="AX1355" s="14"/>
      <c r="AY1355" s="14"/>
      <c r="AZ1355" s="14"/>
      <c r="BA1355" s="14"/>
      <c r="BB1355" s="14"/>
      <c r="BC1355" s="14"/>
    </row>
    <row r="1356" spans="2:55" x14ac:dyDescent="0.35">
      <c r="B1356" t="s">
        <v>507</v>
      </c>
      <c r="C1356" s="14">
        <v>0.33078552219101598</v>
      </c>
      <c r="D1356" s="14">
        <v>0.36627057881849101</v>
      </c>
      <c r="E1356" s="14">
        <v>0.29612221202581102</v>
      </c>
      <c r="F1356" s="14"/>
      <c r="G1356" s="14">
        <v>0.56020202054457102</v>
      </c>
      <c r="H1356" s="14">
        <v>0.52993124235935696</v>
      </c>
      <c r="I1356" s="14">
        <v>0.39877675862537798</v>
      </c>
      <c r="J1356" s="14">
        <v>0.235146674990831</v>
      </c>
      <c r="K1356" s="14">
        <v>0.18924009297796399</v>
      </c>
      <c r="L1356" s="14">
        <v>0.133373569545224</v>
      </c>
      <c r="M1356" s="14"/>
      <c r="N1356" s="14">
        <v>0.37431216245869298</v>
      </c>
      <c r="O1356" s="14">
        <v>0.30867122745846998</v>
      </c>
      <c r="P1356" s="14">
        <v>0.321366692883223</v>
      </c>
      <c r="Q1356" s="14">
        <v>0.31769819639098101</v>
      </c>
      <c r="R1356" s="14"/>
      <c r="S1356" s="14">
        <v>0.44479611425437099</v>
      </c>
      <c r="T1356" s="14">
        <v>0.28123909353981602</v>
      </c>
      <c r="U1356" s="14">
        <v>0.27563954349678199</v>
      </c>
      <c r="V1356" s="14">
        <v>0.31527251337496098</v>
      </c>
      <c r="W1356" s="14">
        <v>0.356165382192279</v>
      </c>
      <c r="X1356" s="14">
        <v>0.35178691333057799</v>
      </c>
      <c r="Y1356" s="14">
        <v>0.29942375497864598</v>
      </c>
      <c r="Z1356" s="14">
        <v>0.32117293605791197</v>
      </c>
      <c r="AA1356" s="14">
        <v>0.353242460760888</v>
      </c>
      <c r="AB1356" s="14">
        <v>0.31967189550414099</v>
      </c>
      <c r="AC1356" s="14">
        <v>0.23479576800961499</v>
      </c>
      <c r="AD1356" s="14">
        <v>0.29303200449365202</v>
      </c>
      <c r="AE1356" s="14"/>
      <c r="AF1356" s="14">
        <v>0.27282667676301098</v>
      </c>
      <c r="AG1356" s="14">
        <v>0.40490744813014101</v>
      </c>
      <c r="AH1356" s="14">
        <v>0.23876146562689299</v>
      </c>
      <c r="AI1356" s="14">
        <v>0.27947623563080198</v>
      </c>
      <c r="AJ1356" s="14">
        <v>0.34793878626605401</v>
      </c>
      <c r="AK1356" s="14"/>
      <c r="AL1356" s="14">
        <v>0.31134098407646599</v>
      </c>
      <c r="AM1356" s="14">
        <v>0.50445867595406002</v>
      </c>
      <c r="AN1356" s="14">
        <v>0.30281075628465798</v>
      </c>
      <c r="AO1356" s="14"/>
      <c r="AP1356" s="14">
        <v>0.35789697068095</v>
      </c>
      <c r="AQ1356" s="14">
        <v>0.30494574247144102</v>
      </c>
      <c r="AR1356" s="14"/>
      <c r="AS1356" s="14">
        <v>0.37467018392170398</v>
      </c>
      <c r="AT1356" s="14">
        <v>0.26056565247388502</v>
      </c>
      <c r="AU1356" s="14"/>
      <c r="AV1356" s="14">
        <v>0.45724937857061299</v>
      </c>
      <c r="AW1356" s="14">
        <v>0.27905225872126599</v>
      </c>
      <c r="AX1356" s="14"/>
      <c r="AY1356" s="14">
        <v>0.359097041236423</v>
      </c>
      <c r="AZ1356" s="14">
        <v>0.20592154141270499</v>
      </c>
      <c r="BA1356" s="14"/>
      <c r="BB1356" s="14">
        <v>0.345394696775702</v>
      </c>
      <c r="BC1356" s="14">
        <v>0.29709996622308199</v>
      </c>
    </row>
    <row r="1357" spans="2:55" x14ac:dyDescent="0.35">
      <c r="B1357" t="s">
        <v>508</v>
      </c>
      <c r="C1357" s="14">
        <v>0.66921447780898402</v>
      </c>
      <c r="D1357" s="14">
        <v>0.63372942118150899</v>
      </c>
      <c r="E1357" s="14">
        <v>0.70387778797418898</v>
      </c>
      <c r="F1357" s="14"/>
      <c r="G1357" s="14">
        <v>0.43979797945542898</v>
      </c>
      <c r="H1357" s="14">
        <v>0.47006875764064299</v>
      </c>
      <c r="I1357" s="14">
        <v>0.60122324137462202</v>
      </c>
      <c r="J1357" s="14">
        <v>0.76485332500916903</v>
      </c>
      <c r="K1357" s="14">
        <v>0.81075990702203604</v>
      </c>
      <c r="L1357" s="14">
        <v>0.86662643045477605</v>
      </c>
      <c r="M1357" s="14"/>
      <c r="N1357" s="14">
        <v>0.62568783754130697</v>
      </c>
      <c r="O1357" s="14">
        <v>0.69132877254153002</v>
      </c>
      <c r="P1357" s="14">
        <v>0.67863330711677605</v>
      </c>
      <c r="Q1357" s="14">
        <v>0.68230180360901904</v>
      </c>
      <c r="R1357" s="14"/>
      <c r="S1357" s="14">
        <v>0.55520388574562896</v>
      </c>
      <c r="T1357" s="14">
        <v>0.71876090646018398</v>
      </c>
      <c r="U1357" s="14">
        <v>0.72436045650321701</v>
      </c>
      <c r="V1357" s="14">
        <v>0.68472748662503902</v>
      </c>
      <c r="W1357" s="14">
        <v>0.643834617807721</v>
      </c>
      <c r="X1357" s="14">
        <v>0.64821308666942201</v>
      </c>
      <c r="Y1357" s="14">
        <v>0.70057624502135396</v>
      </c>
      <c r="Z1357" s="14">
        <v>0.67882706394208803</v>
      </c>
      <c r="AA1357" s="14">
        <v>0.64675753923911194</v>
      </c>
      <c r="AB1357" s="14">
        <v>0.68032810449585901</v>
      </c>
      <c r="AC1357" s="14">
        <v>0.76520423199038501</v>
      </c>
      <c r="AD1357" s="14">
        <v>0.70696799550634803</v>
      </c>
      <c r="AE1357" s="14"/>
      <c r="AF1357" s="14">
        <v>0.72717332323698802</v>
      </c>
      <c r="AG1357" s="14">
        <v>0.59509255186985899</v>
      </c>
      <c r="AH1357" s="14">
        <v>0.76123853437310696</v>
      </c>
      <c r="AI1357" s="14">
        <v>0.72052376436919796</v>
      </c>
      <c r="AJ1357" s="14">
        <v>0.65206121373394599</v>
      </c>
      <c r="AK1357" s="14"/>
      <c r="AL1357" s="14">
        <v>0.68865901592353396</v>
      </c>
      <c r="AM1357" s="14">
        <v>0.49554132404593998</v>
      </c>
      <c r="AN1357" s="14">
        <v>0.69718924371534197</v>
      </c>
      <c r="AO1357" s="14"/>
      <c r="AP1357" s="14">
        <v>0.64210302931905106</v>
      </c>
      <c r="AQ1357" s="14">
        <v>0.69505425752855898</v>
      </c>
      <c r="AR1357" s="14"/>
      <c r="AS1357" s="14">
        <v>0.62532981607829596</v>
      </c>
      <c r="AT1357" s="14">
        <v>0.73943434752611503</v>
      </c>
      <c r="AU1357" s="14"/>
      <c r="AV1357" s="14">
        <v>0.54275062142938701</v>
      </c>
      <c r="AW1357" s="14">
        <v>0.72094774127873396</v>
      </c>
      <c r="AX1357" s="14"/>
      <c r="AY1357" s="14">
        <v>0.64090295876357695</v>
      </c>
      <c r="AZ1357" s="14">
        <v>0.79407845858729498</v>
      </c>
      <c r="BA1357" s="14"/>
      <c r="BB1357" s="14">
        <v>0.654605303224298</v>
      </c>
      <c r="BC1357" s="14">
        <v>0.70290003377691801</v>
      </c>
    </row>
    <row r="1358" spans="2:55" x14ac:dyDescent="0.35">
      <c r="C1358" s="14"/>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c r="AC1358" s="14"/>
      <c r="AD1358" s="14"/>
      <c r="AE1358" s="14"/>
      <c r="AF1358" s="14"/>
      <c r="AG1358" s="14"/>
      <c r="AH1358" s="14"/>
      <c r="AI1358" s="14"/>
      <c r="AJ1358" s="14"/>
      <c r="AK1358" s="14"/>
      <c r="AL1358" s="14"/>
      <c r="AM1358" s="14"/>
      <c r="AN1358" s="14"/>
      <c r="AO1358" s="14"/>
      <c r="AP1358" s="14"/>
      <c r="AQ1358" s="14"/>
      <c r="AR1358" s="14"/>
      <c r="AS1358" s="14"/>
      <c r="AT1358" s="14"/>
      <c r="AU1358" s="14"/>
      <c r="AV1358" s="14"/>
      <c r="AW1358" s="14"/>
      <c r="AX1358" s="14"/>
      <c r="AY1358" s="14"/>
      <c r="AZ1358" s="14"/>
      <c r="BA1358" s="14"/>
      <c r="BB1358" s="14"/>
      <c r="BC1358" s="14"/>
    </row>
    <row r="1359" spans="2:55" x14ac:dyDescent="0.35">
      <c r="B1359" s="6" t="s">
        <v>516</v>
      </c>
      <c r="C1359" s="14"/>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c r="AC1359" s="14"/>
      <c r="AD1359" s="14"/>
      <c r="AE1359" s="14"/>
      <c r="AF1359" s="14"/>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row>
    <row r="1360" spans="2:55" x14ac:dyDescent="0.35">
      <c r="B1360" s="21" t="s">
        <v>82</v>
      </c>
      <c r="C1360" s="14"/>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c r="AC1360" s="14"/>
      <c r="AD1360" s="14"/>
      <c r="AE1360" s="14"/>
      <c r="AF1360" s="14"/>
      <c r="AG1360" s="14"/>
      <c r="AH1360" s="14"/>
      <c r="AI1360" s="14"/>
      <c r="AJ1360" s="14"/>
      <c r="AK1360" s="14"/>
      <c r="AL1360" s="14"/>
      <c r="AM1360" s="14"/>
      <c r="AN1360" s="14"/>
      <c r="AO1360" s="14"/>
      <c r="AP1360" s="14"/>
      <c r="AQ1360" s="14"/>
      <c r="AR1360" s="14"/>
      <c r="AS1360" s="14"/>
      <c r="AT1360" s="14"/>
      <c r="AU1360" s="14"/>
      <c r="AV1360" s="14"/>
      <c r="AW1360" s="14"/>
      <c r="AX1360" s="14"/>
      <c r="AY1360" s="14"/>
      <c r="AZ1360" s="14"/>
      <c r="BA1360" s="14"/>
      <c r="BB1360" s="14"/>
      <c r="BC1360" s="14"/>
    </row>
    <row r="1361" spans="2:55" x14ac:dyDescent="0.35">
      <c r="B1361" t="s">
        <v>507</v>
      </c>
      <c r="C1361" s="14">
        <v>0.242987330715669</v>
      </c>
      <c r="D1361" s="14">
        <v>0.29766340765758897</v>
      </c>
      <c r="E1361" s="14">
        <v>0.19031276283360599</v>
      </c>
      <c r="F1361" s="14"/>
      <c r="G1361" s="14">
        <v>0.40510679560356</v>
      </c>
      <c r="H1361" s="14">
        <v>0.40447317909083103</v>
      </c>
      <c r="I1361" s="14">
        <v>0.322583747436823</v>
      </c>
      <c r="J1361" s="14">
        <v>0.157042463075628</v>
      </c>
      <c r="K1361" s="14">
        <v>0.129936949094066</v>
      </c>
      <c r="L1361" s="14">
        <v>8.4504664264798995E-2</v>
      </c>
      <c r="M1361" s="14"/>
      <c r="N1361" s="14">
        <v>0.30864244644489902</v>
      </c>
      <c r="O1361" s="14">
        <v>0.21619260701224</v>
      </c>
      <c r="P1361" s="14">
        <v>0.237785654204414</v>
      </c>
      <c r="Q1361" s="14">
        <v>0.20647441420823301</v>
      </c>
      <c r="R1361" s="14"/>
      <c r="S1361" s="14">
        <v>0.36331840262437198</v>
      </c>
      <c r="T1361" s="14">
        <v>0.18030074279306199</v>
      </c>
      <c r="U1361" s="14">
        <v>0.15506431696324799</v>
      </c>
      <c r="V1361" s="14">
        <v>0.24679948703415699</v>
      </c>
      <c r="W1361" s="14">
        <v>0.29789497519609798</v>
      </c>
      <c r="X1361" s="14">
        <v>0.28232404072952799</v>
      </c>
      <c r="Y1361" s="14">
        <v>0.19881980737764501</v>
      </c>
      <c r="Z1361" s="14">
        <v>0.14721531543455199</v>
      </c>
      <c r="AA1361" s="14">
        <v>0.27223662167289497</v>
      </c>
      <c r="AB1361" s="14">
        <v>0.19096002529651099</v>
      </c>
      <c r="AC1361" s="14">
        <v>0.167420559068342</v>
      </c>
      <c r="AD1361" s="14">
        <v>0.35002912460510799</v>
      </c>
      <c r="AE1361" s="14"/>
      <c r="AF1361" s="14">
        <v>0.19686124226791099</v>
      </c>
      <c r="AG1361" s="14">
        <v>0.30516774962189203</v>
      </c>
      <c r="AH1361" s="14">
        <v>0.163599717395504</v>
      </c>
      <c r="AI1361" s="14">
        <v>0.22778322205746901</v>
      </c>
      <c r="AJ1361" s="14">
        <v>0.28010716899417898</v>
      </c>
      <c r="AK1361" s="14"/>
      <c r="AL1361" s="14">
        <v>0.22232603108926999</v>
      </c>
      <c r="AM1361" s="14">
        <v>0.45586959870296001</v>
      </c>
      <c r="AN1361" s="14">
        <v>0.16311400085993699</v>
      </c>
      <c r="AO1361" s="14"/>
      <c r="AP1361" s="14">
        <v>0.25922874755970499</v>
      </c>
      <c r="AQ1361" s="14">
        <v>0.22392133980531101</v>
      </c>
      <c r="AR1361" s="14"/>
      <c r="AS1361" s="14">
        <v>0.28300642948048099</v>
      </c>
      <c r="AT1361" s="14">
        <v>0.17925499094720301</v>
      </c>
      <c r="AU1361" s="14"/>
      <c r="AV1361" s="14">
        <v>0.37890752458023402</v>
      </c>
      <c r="AW1361" s="14">
        <v>0.191446500823588</v>
      </c>
      <c r="AX1361" s="14"/>
      <c r="AY1361" s="14">
        <v>0.268472065693587</v>
      </c>
      <c r="AZ1361" s="14">
        <v>0.14483817607399899</v>
      </c>
      <c r="BA1361" s="14"/>
      <c r="BB1361" s="14">
        <v>0.258675434219034</v>
      </c>
      <c r="BC1361" s="14">
        <v>0.22794600205020599</v>
      </c>
    </row>
    <row r="1362" spans="2:55" x14ac:dyDescent="0.35">
      <c r="B1362" t="s">
        <v>508</v>
      </c>
      <c r="C1362" s="14">
        <v>0.75701266928433097</v>
      </c>
      <c r="D1362" s="14">
        <v>0.70233659234241097</v>
      </c>
      <c r="E1362" s="14">
        <v>0.80968723716639401</v>
      </c>
      <c r="F1362" s="14"/>
      <c r="G1362" s="14">
        <v>0.59489320439644</v>
      </c>
      <c r="H1362" s="14">
        <v>0.59552682090916897</v>
      </c>
      <c r="I1362" s="14">
        <v>0.67741625256317695</v>
      </c>
      <c r="J1362" s="14">
        <v>0.84295753692437203</v>
      </c>
      <c r="K1362" s="14">
        <v>0.87006305090593405</v>
      </c>
      <c r="L1362" s="14">
        <v>0.91549533573520103</v>
      </c>
      <c r="M1362" s="14"/>
      <c r="N1362" s="14">
        <v>0.69135755355510098</v>
      </c>
      <c r="O1362" s="14">
        <v>0.78380739298776003</v>
      </c>
      <c r="P1362" s="14">
        <v>0.762214345795586</v>
      </c>
      <c r="Q1362" s="14">
        <v>0.79352558579176702</v>
      </c>
      <c r="R1362" s="14"/>
      <c r="S1362" s="14">
        <v>0.63668159737562802</v>
      </c>
      <c r="T1362" s="14">
        <v>0.81969925720693904</v>
      </c>
      <c r="U1362" s="14">
        <v>0.84493568303675104</v>
      </c>
      <c r="V1362" s="14">
        <v>0.75320051296584301</v>
      </c>
      <c r="W1362" s="14">
        <v>0.70210502480390202</v>
      </c>
      <c r="X1362" s="14">
        <v>0.71767595927047201</v>
      </c>
      <c r="Y1362" s="14">
        <v>0.80118019262235496</v>
      </c>
      <c r="Z1362" s="14">
        <v>0.85278468456544798</v>
      </c>
      <c r="AA1362" s="14">
        <v>0.72776337832710503</v>
      </c>
      <c r="AB1362" s="14">
        <v>0.80903997470348898</v>
      </c>
      <c r="AC1362" s="14">
        <v>0.83257944093165703</v>
      </c>
      <c r="AD1362" s="14">
        <v>0.64997087539489196</v>
      </c>
      <c r="AE1362" s="14"/>
      <c r="AF1362" s="14">
        <v>0.80313875773208898</v>
      </c>
      <c r="AG1362" s="14">
        <v>0.69483225037810803</v>
      </c>
      <c r="AH1362" s="14">
        <v>0.83640028260449595</v>
      </c>
      <c r="AI1362" s="14">
        <v>0.77221677794253096</v>
      </c>
      <c r="AJ1362" s="14">
        <v>0.71989283100582102</v>
      </c>
      <c r="AK1362" s="14"/>
      <c r="AL1362" s="14">
        <v>0.77767396891073004</v>
      </c>
      <c r="AM1362" s="14">
        <v>0.54413040129704004</v>
      </c>
      <c r="AN1362" s="14">
        <v>0.83688599914006301</v>
      </c>
      <c r="AO1362" s="14"/>
      <c r="AP1362" s="14">
        <v>0.74077125244029496</v>
      </c>
      <c r="AQ1362" s="14">
        <v>0.77607866019468896</v>
      </c>
      <c r="AR1362" s="14"/>
      <c r="AS1362" s="14">
        <v>0.71699357051951895</v>
      </c>
      <c r="AT1362" s="14">
        <v>0.82074500905279701</v>
      </c>
      <c r="AU1362" s="14"/>
      <c r="AV1362" s="14">
        <v>0.62109247541976598</v>
      </c>
      <c r="AW1362" s="14">
        <v>0.80855349917641195</v>
      </c>
      <c r="AX1362" s="14"/>
      <c r="AY1362" s="14">
        <v>0.73152793430641305</v>
      </c>
      <c r="AZ1362" s="14">
        <v>0.85516182392600104</v>
      </c>
      <c r="BA1362" s="14"/>
      <c r="BB1362" s="14">
        <v>0.74132456578096595</v>
      </c>
      <c r="BC1362" s="14">
        <v>0.77205399794979401</v>
      </c>
    </row>
    <row r="1363" spans="2:55" x14ac:dyDescent="0.35">
      <c r="C1363" s="14"/>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c r="AC1363" s="14"/>
      <c r="AD1363" s="14"/>
      <c r="AE1363" s="14"/>
      <c r="AF1363" s="14"/>
      <c r="AG1363" s="14"/>
      <c r="AH1363" s="14"/>
      <c r="AI1363" s="14"/>
      <c r="AJ1363" s="14"/>
      <c r="AK1363" s="14"/>
      <c r="AL1363" s="14"/>
      <c r="AM1363" s="14"/>
      <c r="AN1363" s="14"/>
      <c r="AO1363" s="14"/>
      <c r="AP1363" s="14"/>
      <c r="AQ1363" s="14"/>
      <c r="AR1363" s="14"/>
      <c r="AS1363" s="14"/>
      <c r="AT1363" s="14"/>
      <c r="AU1363" s="14"/>
      <c r="AV1363" s="14"/>
      <c r="AW1363" s="14"/>
      <c r="AX1363" s="14"/>
      <c r="AY1363" s="14"/>
      <c r="AZ1363" s="14"/>
      <c r="BA1363" s="14"/>
      <c r="BB1363" s="14"/>
      <c r="BC1363" s="14"/>
    </row>
    <row r="1364" spans="2:55" x14ac:dyDescent="0.35">
      <c r="B1364" s="6" t="s">
        <v>517</v>
      </c>
      <c r="C1364" s="14"/>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c r="AC1364" s="14"/>
      <c r="AD1364" s="14"/>
      <c r="AE1364" s="14"/>
      <c r="AF1364" s="14"/>
      <c r="AG1364" s="14"/>
      <c r="AH1364" s="14"/>
      <c r="AI1364" s="14"/>
      <c r="AJ1364" s="14"/>
      <c r="AK1364" s="14"/>
      <c r="AL1364" s="14"/>
      <c r="AM1364" s="14"/>
      <c r="AN1364" s="14"/>
      <c r="AO1364" s="14"/>
      <c r="AP1364" s="14"/>
      <c r="AQ1364" s="14"/>
      <c r="AR1364" s="14"/>
      <c r="AS1364" s="14"/>
      <c r="AT1364" s="14"/>
      <c r="AU1364" s="14"/>
      <c r="AV1364" s="14"/>
      <c r="AW1364" s="14"/>
      <c r="AX1364" s="14"/>
      <c r="AY1364" s="14"/>
      <c r="AZ1364" s="14"/>
      <c r="BA1364" s="14"/>
      <c r="BB1364" s="14"/>
      <c r="BC1364" s="14"/>
    </row>
    <row r="1365" spans="2:55" x14ac:dyDescent="0.35">
      <c r="B1365" s="21" t="s">
        <v>82</v>
      </c>
      <c r="C1365" s="14"/>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c r="AC1365" s="14"/>
      <c r="AD1365" s="14"/>
      <c r="AE1365" s="14"/>
      <c r="AF1365" s="14"/>
      <c r="AG1365" s="14"/>
      <c r="AH1365" s="14"/>
      <c r="AI1365" s="14"/>
      <c r="AJ1365" s="14"/>
      <c r="AK1365" s="14"/>
      <c r="AL1365" s="14"/>
      <c r="AM1365" s="14"/>
      <c r="AN1365" s="14"/>
      <c r="AO1365" s="14"/>
      <c r="AP1365" s="14"/>
      <c r="AQ1365" s="14"/>
      <c r="AR1365" s="14"/>
      <c r="AS1365" s="14"/>
      <c r="AT1365" s="14"/>
      <c r="AU1365" s="14"/>
      <c r="AV1365" s="14"/>
      <c r="AW1365" s="14"/>
      <c r="AX1365" s="14"/>
      <c r="AY1365" s="14"/>
      <c r="AZ1365" s="14"/>
      <c r="BA1365" s="14"/>
      <c r="BB1365" s="14"/>
      <c r="BC1365" s="14"/>
    </row>
    <row r="1366" spans="2:55" x14ac:dyDescent="0.35">
      <c r="B1366" t="s">
        <v>507</v>
      </c>
      <c r="C1366" s="14">
        <v>0.67421218397781202</v>
      </c>
      <c r="D1366" s="14">
        <v>0.67268075472410305</v>
      </c>
      <c r="E1366" s="14">
        <v>0.675688021907627</v>
      </c>
      <c r="F1366" s="14"/>
      <c r="G1366" s="14">
        <v>0.669602257932158</v>
      </c>
      <c r="H1366" s="14">
        <v>0.74473240525902795</v>
      </c>
      <c r="I1366" s="14">
        <v>0.70924839879617396</v>
      </c>
      <c r="J1366" s="14">
        <v>0.70732132780586199</v>
      </c>
      <c r="K1366" s="14">
        <v>0.61629925366015303</v>
      </c>
      <c r="L1366" s="14">
        <v>0.60295560552865701</v>
      </c>
      <c r="M1366" s="14"/>
      <c r="N1366" s="14">
        <v>0.70359799516981303</v>
      </c>
      <c r="O1366" s="14">
        <v>0.67650212475152904</v>
      </c>
      <c r="P1366" s="14">
        <v>0.67128161633637495</v>
      </c>
      <c r="Q1366" s="14">
        <v>0.64201372553676295</v>
      </c>
      <c r="R1366" s="14"/>
      <c r="S1366" s="14">
        <v>0.62268403827508001</v>
      </c>
      <c r="T1366" s="14">
        <v>0.65524930060004005</v>
      </c>
      <c r="U1366" s="14">
        <v>0.65061543435396096</v>
      </c>
      <c r="V1366" s="14">
        <v>0.65448454280483803</v>
      </c>
      <c r="W1366" s="14">
        <v>0.67773631189763295</v>
      </c>
      <c r="X1366" s="14">
        <v>0.72178986738667805</v>
      </c>
      <c r="Y1366" s="14">
        <v>0.67638636059905399</v>
      </c>
      <c r="Z1366" s="14">
        <v>0.74020871648905096</v>
      </c>
      <c r="AA1366" s="14">
        <v>0.75769148727638103</v>
      </c>
      <c r="AB1366" s="14">
        <v>0.67729734755916404</v>
      </c>
      <c r="AC1366" s="14">
        <v>0.67454249992566795</v>
      </c>
      <c r="AD1366" s="14">
        <v>0.55853005922675303</v>
      </c>
      <c r="AE1366" s="14"/>
      <c r="AF1366" s="14">
        <v>0.64400131840895702</v>
      </c>
      <c r="AG1366" s="14">
        <v>0.71537942411220301</v>
      </c>
      <c r="AH1366" s="14">
        <v>0.67937658706695103</v>
      </c>
      <c r="AI1366" s="14">
        <v>0.63976066641023699</v>
      </c>
      <c r="AJ1366" s="14">
        <v>0.653111773214477</v>
      </c>
      <c r="AK1366" s="14"/>
      <c r="AL1366" s="14">
        <v>0.67313994361208196</v>
      </c>
      <c r="AM1366" s="14">
        <v>0.68392501465669397</v>
      </c>
      <c r="AN1366" s="14">
        <v>0.67242912515741304</v>
      </c>
      <c r="AO1366" s="14"/>
      <c r="AP1366" s="14">
        <v>0.66655146978166202</v>
      </c>
      <c r="AQ1366" s="14">
        <v>0.68392191326835405</v>
      </c>
      <c r="AR1366" s="14"/>
      <c r="AS1366" s="14">
        <v>0.68009042427458899</v>
      </c>
      <c r="AT1366" s="14">
        <v>0.66869398890401099</v>
      </c>
      <c r="AU1366" s="14"/>
      <c r="AV1366" s="14">
        <v>0.706674878772515</v>
      </c>
      <c r="AW1366" s="14">
        <v>0.66602891274766696</v>
      </c>
      <c r="AX1366" s="14"/>
      <c r="AY1366" s="14">
        <v>0.683749011878794</v>
      </c>
      <c r="AZ1366" s="14">
        <v>0.660228719487715</v>
      </c>
      <c r="BA1366" s="14"/>
      <c r="BB1366" s="14">
        <v>0.67961042995618604</v>
      </c>
      <c r="BC1366" s="14">
        <v>0.70418293731071302</v>
      </c>
    </row>
    <row r="1367" spans="2:55" x14ac:dyDescent="0.35">
      <c r="B1367" t="s">
        <v>508</v>
      </c>
      <c r="C1367" s="14">
        <v>0.32578781602218798</v>
      </c>
      <c r="D1367" s="14">
        <v>0.32731924527589701</v>
      </c>
      <c r="E1367" s="14">
        <v>0.324311978092373</v>
      </c>
      <c r="F1367" s="14"/>
      <c r="G1367" s="14">
        <v>0.330397742067842</v>
      </c>
      <c r="H1367" s="14">
        <v>0.25526759474097199</v>
      </c>
      <c r="I1367" s="14">
        <v>0.29075160120382598</v>
      </c>
      <c r="J1367" s="14">
        <v>0.29267867219413801</v>
      </c>
      <c r="K1367" s="14">
        <v>0.38370074633984702</v>
      </c>
      <c r="L1367" s="14">
        <v>0.39704439447134299</v>
      </c>
      <c r="M1367" s="14"/>
      <c r="N1367" s="14">
        <v>0.29640200483018703</v>
      </c>
      <c r="O1367" s="14">
        <v>0.32349787524847101</v>
      </c>
      <c r="P1367" s="14">
        <v>0.32871838366362499</v>
      </c>
      <c r="Q1367" s="14">
        <v>0.357986274463237</v>
      </c>
      <c r="R1367" s="14"/>
      <c r="S1367" s="14">
        <v>0.37731596172491999</v>
      </c>
      <c r="T1367" s="14">
        <v>0.34475069939996</v>
      </c>
      <c r="U1367" s="14">
        <v>0.34938456564603898</v>
      </c>
      <c r="V1367" s="14">
        <v>0.34551545719516202</v>
      </c>
      <c r="W1367" s="14">
        <v>0.322263688102367</v>
      </c>
      <c r="X1367" s="14">
        <v>0.278210132613322</v>
      </c>
      <c r="Y1367" s="14">
        <v>0.32361363940094601</v>
      </c>
      <c r="Z1367" s="14">
        <v>0.25979128351094899</v>
      </c>
      <c r="AA1367" s="14">
        <v>0.242308512723619</v>
      </c>
      <c r="AB1367" s="14">
        <v>0.32270265244083601</v>
      </c>
      <c r="AC1367" s="14">
        <v>0.325457500074332</v>
      </c>
      <c r="AD1367" s="14">
        <v>0.44146994077324703</v>
      </c>
      <c r="AE1367" s="14"/>
      <c r="AF1367" s="14">
        <v>0.35599868159104298</v>
      </c>
      <c r="AG1367" s="14">
        <v>0.28462057588779699</v>
      </c>
      <c r="AH1367" s="14">
        <v>0.32062341293304902</v>
      </c>
      <c r="AI1367" s="14">
        <v>0.36023933358976301</v>
      </c>
      <c r="AJ1367" s="14">
        <v>0.346888226785523</v>
      </c>
      <c r="AK1367" s="14"/>
      <c r="AL1367" s="14">
        <v>0.32686005638791799</v>
      </c>
      <c r="AM1367" s="14">
        <v>0.31607498534330603</v>
      </c>
      <c r="AN1367" s="14">
        <v>0.32757087484258701</v>
      </c>
      <c r="AO1367" s="14"/>
      <c r="AP1367" s="14">
        <v>0.33344853021833798</v>
      </c>
      <c r="AQ1367" s="14">
        <v>0.316078086731646</v>
      </c>
      <c r="AR1367" s="14"/>
      <c r="AS1367" s="14">
        <v>0.31990957572541101</v>
      </c>
      <c r="AT1367" s="14">
        <v>0.33130601109598901</v>
      </c>
      <c r="AU1367" s="14"/>
      <c r="AV1367" s="14">
        <v>0.293325121227485</v>
      </c>
      <c r="AW1367" s="14">
        <v>0.33397108725233399</v>
      </c>
      <c r="AX1367" s="14"/>
      <c r="AY1367" s="14">
        <v>0.316250988121206</v>
      </c>
      <c r="AZ1367" s="14">
        <v>0.339771280512285</v>
      </c>
      <c r="BA1367" s="14"/>
      <c r="BB1367" s="14">
        <v>0.32038957004381402</v>
      </c>
      <c r="BC1367" s="14">
        <v>0.29581706268928598</v>
      </c>
    </row>
    <row r="1368" spans="2:55" x14ac:dyDescent="0.35">
      <c r="C1368" s="14"/>
      <c r="D1368" s="14"/>
      <c r="E1368" s="14"/>
      <c r="F1368" s="14"/>
      <c r="G1368" s="14"/>
      <c r="H1368" s="14"/>
      <c r="I1368" s="14"/>
      <c r="J1368" s="14"/>
      <c r="K1368" s="14"/>
      <c r="L1368" s="14"/>
      <c r="M1368" s="14"/>
      <c r="N1368" s="14"/>
      <c r="O1368" s="14"/>
      <c r="P1368" s="14"/>
      <c r="Q1368" s="14"/>
      <c r="R1368" s="14"/>
      <c r="S1368" s="14"/>
      <c r="T1368" s="14"/>
      <c r="U1368" s="14"/>
      <c r="V1368" s="14"/>
      <c r="W1368" s="14"/>
      <c r="X1368" s="14"/>
      <c r="Y1368" s="14"/>
      <c r="Z1368" s="14"/>
      <c r="AA1368" s="14"/>
      <c r="AB1368" s="14"/>
      <c r="AC1368" s="14"/>
      <c r="AD1368" s="14"/>
      <c r="AE1368" s="14"/>
      <c r="AF1368" s="14"/>
      <c r="AG1368" s="14"/>
      <c r="AH1368" s="14"/>
      <c r="AI1368" s="14"/>
      <c r="AJ1368" s="14"/>
      <c r="AK1368" s="14"/>
      <c r="AL1368" s="14"/>
      <c r="AM1368" s="14"/>
      <c r="AN1368" s="14"/>
      <c r="AO1368" s="14"/>
      <c r="AP1368" s="14"/>
      <c r="AQ1368" s="14"/>
      <c r="AR1368" s="14"/>
      <c r="AS1368" s="14"/>
      <c r="AT1368" s="14"/>
      <c r="AU1368" s="14"/>
      <c r="AV1368" s="14"/>
      <c r="AW1368" s="14"/>
      <c r="AX1368" s="14"/>
      <c r="AY1368" s="14"/>
      <c r="AZ1368" s="14"/>
      <c r="BA1368" s="14"/>
      <c r="BB1368" s="14"/>
      <c r="BC1368" s="14"/>
    </row>
    <row r="1369" spans="2:55" x14ac:dyDescent="0.35">
      <c r="B1369" s="6" t="s">
        <v>518</v>
      </c>
      <c r="C1369" s="14"/>
      <c r="D1369" s="14"/>
      <c r="E1369" s="14"/>
      <c r="F1369" s="14"/>
      <c r="G1369" s="14"/>
      <c r="H1369" s="14"/>
      <c r="I1369" s="14"/>
      <c r="J1369" s="14"/>
      <c r="K1369" s="14"/>
      <c r="L1369" s="14"/>
      <c r="M1369" s="14"/>
      <c r="N1369" s="14"/>
      <c r="O1369" s="14"/>
      <c r="P1369" s="14"/>
      <c r="Q1369" s="14"/>
      <c r="R1369" s="14"/>
      <c r="S1369" s="14"/>
      <c r="T1369" s="14"/>
      <c r="U1369" s="14"/>
      <c r="V1369" s="14"/>
      <c r="W1369" s="14"/>
      <c r="X1369" s="14"/>
      <c r="Y1369" s="14"/>
      <c r="Z1369" s="14"/>
      <c r="AA1369" s="14"/>
      <c r="AB1369" s="14"/>
      <c r="AC1369" s="14"/>
      <c r="AD1369" s="14"/>
      <c r="AE1369" s="14"/>
      <c r="AF1369" s="14"/>
      <c r="AG1369" s="14"/>
      <c r="AH1369" s="14"/>
      <c r="AI1369" s="14"/>
      <c r="AJ1369" s="14"/>
      <c r="AK1369" s="14"/>
      <c r="AL1369" s="14"/>
      <c r="AM1369" s="14"/>
      <c r="AN1369" s="14"/>
      <c r="AO1369" s="14"/>
      <c r="AP1369" s="14"/>
      <c r="AQ1369" s="14"/>
      <c r="AR1369" s="14"/>
      <c r="AS1369" s="14"/>
      <c r="AT1369" s="14"/>
      <c r="AU1369" s="14"/>
      <c r="AV1369" s="14"/>
      <c r="AW1369" s="14"/>
      <c r="AX1369" s="14"/>
      <c r="AY1369" s="14"/>
      <c r="AZ1369" s="14"/>
      <c r="BA1369" s="14"/>
      <c r="BB1369" s="14"/>
      <c r="BC1369" s="14"/>
    </row>
    <row r="1370" spans="2:55" x14ac:dyDescent="0.35">
      <c r="B1370" s="21" t="s">
        <v>82</v>
      </c>
      <c r="C1370" s="14"/>
      <c r="D1370" s="14"/>
      <c r="E1370" s="14"/>
      <c r="F1370" s="14"/>
      <c r="G1370" s="14"/>
      <c r="H1370" s="14"/>
      <c r="I1370" s="14"/>
      <c r="J1370" s="14"/>
      <c r="K1370" s="14"/>
      <c r="L1370" s="14"/>
      <c r="M1370" s="14"/>
      <c r="N1370" s="14"/>
      <c r="O1370" s="14"/>
      <c r="P1370" s="14"/>
      <c r="Q1370" s="14"/>
      <c r="R1370" s="14"/>
      <c r="S1370" s="14"/>
      <c r="T1370" s="14"/>
      <c r="U1370" s="14"/>
      <c r="V1370" s="14"/>
      <c r="W1370" s="14"/>
      <c r="X1370" s="14"/>
      <c r="Y1370" s="14"/>
      <c r="Z1370" s="14"/>
      <c r="AA1370" s="14"/>
      <c r="AB1370" s="14"/>
      <c r="AC1370" s="14"/>
      <c r="AD1370" s="14"/>
      <c r="AE1370" s="14"/>
      <c r="AF1370" s="14"/>
      <c r="AG1370" s="14"/>
      <c r="AH1370" s="14"/>
      <c r="AI1370" s="14"/>
      <c r="AJ1370" s="14"/>
      <c r="AK1370" s="14"/>
      <c r="AL1370" s="14"/>
      <c r="AM1370" s="14"/>
      <c r="AN1370" s="14"/>
      <c r="AO1370" s="14"/>
      <c r="AP1370" s="14"/>
      <c r="AQ1370" s="14"/>
      <c r="AR1370" s="14"/>
      <c r="AS1370" s="14"/>
      <c r="AT1370" s="14"/>
      <c r="AU1370" s="14"/>
      <c r="AV1370" s="14"/>
      <c r="AW1370" s="14"/>
      <c r="AX1370" s="14"/>
      <c r="AY1370" s="14"/>
      <c r="AZ1370" s="14"/>
      <c r="BA1370" s="14"/>
      <c r="BB1370" s="14"/>
      <c r="BC1370" s="14"/>
    </row>
    <row r="1371" spans="2:55" x14ac:dyDescent="0.35">
      <c r="B1371" t="s">
        <v>507</v>
      </c>
      <c r="C1371" s="14">
        <v>0.49287566075630901</v>
      </c>
      <c r="D1371" s="14">
        <v>0.55656741388446496</v>
      </c>
      <c r="E1371" s="14">
        <v>0.43111578722202698</v>
      </c>
      <c r="F1371" s="14"/>
      <c r="G1371" s="14">
        <v>0.67193146207848597</v>
      </c>
      <c r="H1371" s="14">
        <v>0.61101240171140303</v>
      </c>
      <c r="I1371" s="14">
        <v>0.52128520498130604</v>
      </c>
      <c r="J1371" s="14">
        <v>0.42737010883736098</v>
      </c>
      <c r="K1371" s="14">
        <v>0.41008468295470102</v>
      </c>
      <c r="L1371" s="14">
        <v>0.363376166980583</v>
      </c>
      <c r="M1371" s="14"/>
      <c r="N1371" s="14">
        <v>0.51741428840703296</v>
      </c>
      <c r="O1371" s="14">
        <v>0.46219360347989102</v>
      </c>
      <c r="P1371" s="14">
        <v>0.52545181279983899</v>
      </c>
      <c r="Q1371" s="14">
        <v>0.46755008392458802</v>
      </c>
      <c r="R1371" s="14"/>
      <c r="S1371" s="14">
        <v>0.59647922954746502</v>
      </c>
      <c r="T1371" s="14">
        <v>0.42815189325923703</v>
      </c>
      <c r="U1371" s="14">
        <v>0.473153781913838</v>
      </c>
      <c r="V1371" s="14">
        <v>0.50405810630937897</v>
      </c>
      <c r="W1371" s="14">
        <v>0.49141227817429101</v>
      </c>
      <c r="X1371" s="14">
        <v>0.56782947895926805</v>
      </c>
      <c r="Y1371" s="14">
        <v>0.44496360937374901</v>
      </c>
      <c r="Z1371" s="14">
        <v>0.49351320565336398</v>
      </c>
      <c r="AA1371" s="14">
        <v>0.481446396572415</v>
      </c>
      <c r="AB1371" s="14">
        <v>0.44017697537856898</v>
      </c>
      <c r="AC1371" s="14">
        <v>0.47195972605257303</v>
      </c>
      <c r="AD1371" s="14">
        <v>0.45014471178890603</v>
      </c>
      <c r="AE1371" s="14"/>
      <c r="AF1371" s="14">
        <v>0.44825903991596699</v>
      </c>
      <c r="AG1371" s="14">
        <v>0.52376939632456998</v>
      </c>
      <c r="AH1371" s="14">
        <v>0.48473838644695799</v>
      </c>
      <c r="AI1371" s="14">
        <v>0.50106906442731203</v>
      </c>
      <c r="AJ1371" s="14">
        <v>0.56631002100899996</v>
      </c>
      <c r="AK1371" s="14"/>
      <c r="AL1371" s="14">
        <v>0.48432487861067203</v>
      </c>
      <c r="AM1371" s="14">
        <v>0.58636009798031397</v>
      </c>
      <c r="AN1371" s="14">
        <v>0.450296530807964</v>
      </c>
      <c r="AO1371" s="14"/>
      <c r="AP1371" s="14">
        <v>0.510506377872883</v>
      </c>
      <c r="AQ1371" s="14">
        <v>0.47820190782432198</v>
      </c>
      <c r="AR1371" s="14"/>
      <c r="AS1371" s="14">
        <v>0.53209870551805805</v>
      </c>
      <c r="AT1371" s="14">
        <v>0.43395527095379099</v>
      </c>
      <c r="AU1371" s="14"/>
      <c r="AV1371" s="14">
        <v>0.58224273614176902</v>
      </c>
      <c r="AW1371" s="14">
        <v>0.45883030257303797</v>
      </c>
      <c r="AX1371" s="14"/>
      <c r="AY1371" s="14">
        <v>0.513426385121873</v>
      </c>
      <c r="AZ1371" s="14">
        <v>0.37594037555690202</v>
      </c>
      <c r="BA1371" s="14"/>
      <c r="BB1371" s="14">
        <v>0.51510449122560598</v>
      </c>
      <c r="BC1371" s="14">
        <v>0.46114851083437403</v>
      </c>
    </row>
    <row r="1372" spans="2:55" x14ac:dyDescent="0.35">
      <c r="B1372" t="s">
        <v>508</v>
      </c>
      <c r="C1372" s="14">
        <v>0.50712433924369105</v>
      </c>
      <c r="D1372" s="14">
        <v>0.44343258611553499</v>
      </c>
      <c r="E1372" s="14">
        <v>0.56888421277797296</v>
      </c>
      <c r="F1372" s="14"/>
      <c r="G1372" s="14">
        <v>0.32806853792151403</v>
      </c>
      <c r="H1372" s="14">
        <v>0.38898759828859703</v>
      </c>
      <c r="I1372" s="14">
        <v>0.47871479501869402</v>
      </c>
      <c r="J1372" s="14">
        <v>0.57262989116263896</v>
      </c>
      <c r="K1372" s="14">
        <v>0.58991531704529898</v>
      </c>
      <c r="L1372" s="14">
        <v>0.63662383301941705</v>
      </c>
      <c r="M1372" s="14"/>
      <c r="N1372" s="14">
        <v>0.48258571159296698</v>
      </c>
      <c r="O1372" s="14">
        <v>0.53780639652010898</v>
      </c>
      <c r="P1372" s="14">
        <v>0.47454818720016101</v>
      </c>
      <c r="Q1372" s="14">
        <v>0.53244991607541203</v>
      </c>
      <c r="R1372" s="14"/>
      <c r="S1372" s="14">
        <v>0.40352077045253498</v>
      </c>
      <c r="T1372" s="14">
        <v>0.57184810674076303</v>
      </c>
      <c r="U1372" s="14">
        <v>0.52684621808616205</v>
      </c>
      <c r="V1372" s="14">
        <v>0.49594189369062103</v>
      </c>
      <c r="W1372" s="14">
        <v>0.50858772182570799</v>
      </c>
      <c r="X1372" s="14">
        <v>0.432170521040732</v>
      </c>
      <c r="Y1372" s="14">
        <v>0.55503639062625099</v>
      </c>
      <c r="Z1372" s="14">
        <v>0.50648679434663602</v>
      </c>
      <c r="AA1372" s="14">
        <v>0.51855360342758505</v>
      </c>
      <c r="AB1372" s="14">
        <v>0.55982302462143096</v>
      </c>
      <c r="AC1372" s="14">
        <v>0.52804027394742703</v>
      </c>
      <c r="AD1372" s="14">
        <v>0.54985528821109397</v>
      </c>
      <c r="AE1372" s="14"/>
      <c r="AF1372" s="14">
        <v>0.55174096008403295</v>
      </c>
      <c r="AG1372" s="14">
        <v>0.47623060367543002</v>
      </c>
      <c r="AH1372" s="14">
        <v>0.51526161355304201</v>
      </c>
      <c r="AI1372" s="14">
        <v>0.49893093557268797</v>
      </c>
      <c r="AJ1372" s="14">
        <v>0.43368997899099998</v>
      </c>
      <c r="AK1372" s="14"/>
      <c r="AL1372" s="14">
        <v>0.51567512138932803</v>
      </c>
      <c r="AM1372" s="14">
        <v>0.41363990201968598</v>
      </c>
      <c r="AN1372" s="14">
        <v>0.54970346919203605</v>
      </c>
      <c r="AO1372" s="14"/>
      <c r="AP1372" s="14">
        <v>0.489493622127117</v>
      </c>
      <c r="AQ1372" s="14">
        <v>0.52179809217567796</v>
      </c>
      <c r="AR1372" s="14"/>
      <c r="AS1372" s="14">
        <v>0.46790129448194201</v>
      </c>
      <c r="AT1372" s="14">
        <v>0.56604472904620895</v>
      </c>
      <c r="AU1372" s="14"/>
      <c r="AV1372" s="14">
        <v>0.41775726385823098</v>
      </c>
      <c r="AW1372" s="14">
        <v>0.54116969742696297</v>
      </c>
      <c r="AX1372" s="14"/>
      <c r="AY1372" s="14">
        <v>0.486573614878127</v>
      </c>
      <c r="AZ1372" s="14">
        <v>0.62405962444309904</v>
      </c>
      <c r="BA1372" s="14"/>
      <c r="BB1372" s="14">
        <v>0.48489550877439402</v>
      </c>
      <c r="BC1372" s="14">
        <v>0.53885148916562597</v>
      </c>
    </row>
    <row r="1373" spans="2:55" x14ac:dyDescent="0.35">
      <c r="C1373" s="14"/>
      <c r="D1373" s="14"/>
      <c r="E1373" s="14"/>
      <c r="F1373" s="14"/>
      <c r="G1373" s="14"/>
      <c r="H1373" s="14"/>
      <c r="I1373" s="14"/>
      <c r="J1373" s="14"/>
      <c r="K1373" s="14"/>
      <c r="L1373" s="14"/>
      <c r="M1373" s="14"/>
      <c r="N1373" s="14"/>
      <c r="O1373" s="14"/>
      <c r="P1373" s="14"/>
      <c r="Q1373" s="14"/>
      <c r="R1373" s="14"/>
      <c r="S1373" s="14"/>
      <c r="T1373" s="14"/>
      <c r="U1373" s="14"/>
      <c r="V1373" s="14"/>
      <c r="W1373" s="14"/>
      <c r="X1373" s="14"/>
      <c r="Y1373" s="14"/>
      <c r="Z1373" s="14"/>
      <c r="AA1373" s="14"/>
      <c r="AB1373" s="14"/>
      <c r="AC1373" s="14"/>
      <c r="AD1373" s="14"/>
      <c r="AE1373" s="14"/>
      <c r="AF1373" s="14"/>
      <c r="AG1373" s="14"/>
      <c r="AH1373" s="14"/>
      <c r="AI1373" s="14"/>
      <c r="AJ1373" s="14"/>
      <c r="AK1373" s="14"/>
      <c r="AL1373" s="14"/>
      <c r="AM1373" s="14"/>
      <c r="AN1373" s="14"/>
      <c r="AO1373" s="14"/>
      <c r="AP1373" s="14"/>
      <c r="AQ1373" s="14"/>
      <c r="AR1373" s="14"/>
      <c r="AS1373" s="14"/>
      <c r="AT1373" s="14"/>
      <c r="AU1373" s="14"/>
      <c r="AV1373" s="14"/>
      <c r="AW1373" s="14"/>
      <c r="AX1373" s="14"/>
      <c r="AY1373" s="14"/>
      <c r="AZ1373" s="14"/>
      <c r="BA1373" s="14"/>
      <c r="BB1373" s="14"/>
      <c r="BC1373" s="14"/>
    </row>
    <row r="1374" spans="2:55" x14ac:dyDescent="0.35">
      <c r="B1374" s="6" t="s">
        <v>519</v>
      </c>
      <c r="C1374" s="14"/>
      <c r="D1374" s="14"/>
      <c r="E1374" s="14"/>
      <c r="F1374" s="14"/>
      <c r="G1374" s="14"/>
      <c r="H1374" s="14"/>
      <c r="I1374" s="14"/>
      <c r="J1374" s="14"/>
      <c r="K1374" s="14"/>
      <c r="L1374" s="14"/>
      <c r="M1374" s="14"/>
      <c r="N1374" s="14"/>
      <c r="O1374" s="14"/>
      <c r="P1374" s="14"/>
      <c r="Q1374" s="14"/>
      <c r="R1374" s="14"/>
      <c r="S1374" s="14"/>
      <c r="T1374" s="14"/>
      <c r="U1374" s="14"/>
      <c r="V1374" s="14"/>
      <c r="W1374" s="14"/>
      <c r="X1374" s="14"/>
      <c r="Y1374" s="14"/>
      <c r="Z1374" s="14"/>
      <c r="AA1374" s="14"/>
      <c r="AB1374" s="14"/>
      <c r="AC1374" s="14"/>
      <c r="AD1374" s="14"/>
      <c r="AE1374" s="14"/>
      <c r="AF1374" s="14"/>
      <c r="AG1374" s="14"/>
      <c r="AH1374" s="14"/>
      <c r="AI1374" s="14"/>
      <c r="AJ1374" s="14"/>
      <c r="AK1374" s="14"/>
      <c r="AL1374" s="14"/>
      <c r="AM1374" s="14"/>
      <c r="AN1374" s="14"/>
      <c r="AO1374" s="14"/>
      <c r="AP1374" s="14"/>
      <c r="AQ1374" s="14"/>
      <c r="AR1374" s="14"/>
      <c r="AS1374" s="14"/>
      <c r="AT1374" s="14"/>
      <c r="AU1374" s="14"/>
      <c r="AV1374" s="14"/>
      <c r="AW1374" s="14"/>
      <c r="AX1374" s="14"/>
      <c r="AY1374" s="14"/>
      <c r="AZ1374" s="14"/>
      <c r="BA1374" s="14"/>
      <c r="BB1374" s="14"/>
      <c r="BC1374" s="14"/>
    </row>
    <row r="1375" spans="2:55" x14ac:dyDescent="0.35">
      <c r="B1375" s="21" t="s">
        <v>82</v>
      </c>
      <c r="C1375" s="14"/>
      <c r="D1375" s="14"/>
      <c r="E1375" s="14"/>
      <c r="F1375" s="14"/>
      <c r="G1375" s="14"/>
      <c r="H1375" s="14"/>
      <c r="I1375" s="14"/>
      <c r="J1375" s="14"/>
      <c r="K1375" s="14"/>
      <c r="L1375" s="14"/>
      <c r="M1375" s="14"/>
      <c r="N1375" s="14"/>
      <c r="O1375" s="14"/>
      <c r="P1375" s="14"/>
      <c r="Q1375" s="14"/>
      <c r="R1375" s="14"/>
      <c r="S1375" s="14"/>
      <c r="T1375" s="14"/>
      <c r="U1375" s="14"/>
      <c r="V1375" s="14"/>
      <c r="W1375" s="14"/>
      <c r="X1375" s="14"/>
      <c r="Y1375" s="14"/>
      <c r="Z1375" s="14"/>
      <c r="AA1375" s="14"/>
      <c r="AB1375" s="14"/>
      <c r="AC1375" s="14"/>
      <c r="AD1375" s="14"/>
      <c r="AE1375" s="14"/>
      <c r="AF1375" s="14"/>
      <c r="AG1375" s="14"/>
      <c r="AH1375" s="14"/>
      <c r="AI1375" s="14"/>
      <c r="AJ1375" s="14"/>
      <c r="AK1375" s="14"/>
      <c r="AL1375" s="14"/>
      <c r="AM1375" s="14"/>
      <c r="AN1375" s="14"/>
      <c r="AO1375" s="14"/>
      <c r="AP1375" s="14"/>
      <c r="AQ1375" s="14"/>
      <c r="AR1375" s="14"/>
      <c r="AS1375" s="14"/>
      <c r="AT1375" s="14"/>
      <c r="AU1375" s="14"/>
      <c r="AV1375" s="14"/>
      <c r="AW1375" s="14"/>
      <c r="AX1375" s="14"/>
      <c r="AY1375" s="14"/>
      <c r="AZ1375" s="14"/>
      <c r="BA1375" s="14"/>
      <c r="BB1375" s="14"/>
      <c r="BC1375" s="14"/>
    </row>
    <row r="1376" spans="2:55" x14ac:dyDescent="0.35">
      <c r="B1376" t="s">
        <v>507</v>
      </c>
      <c r="C1376" s="14">
        <v>0.70244732894888795</v>
      </c>
      <c r="D1376" s="14">
        <v>0.70847048738372298</v>
      </c>
      <c r="E1376" s="14">
        <v>0.69569014536713703</v>
      </c>
      <c r="F1376" s="14"/>
      <c r="G1376" s="14">
        <v>0.55930685162173299</v>
      </c>
      <c r="H1376" s="14">
        <v>0.62795968492987797</v>
      </c>
      <c r="I1376" s="14">
        <v>0.75883068114743502</v>
      </c>
      <c r="J1376" s="14">
        <v>0.77693224297033403</v>
      </c>
      <c r="K1376" s="14">
        <v>0.74417013981435098</v>
      </c>
      <c r="L1376" s="14">
        <v>0.723719161209746</v>
      </c>
      <c r="M1376" s="14"/>
      <c r="N1376" s="14">
        <v>0.70916021903436399</v>
      </c>
      <c r="O1376" s="14">
        <v>0.689306699931999</v>
      </c>
      <c r="P1376" s="14">
        <v>0.712393446374046</v>
      </c>
      <c r="Q1376" s="14">
        <v>0.69775757760355295</v>
      </c>
      <c r="R1376" s="14"/>
      <c r="S1376" s="14">
        <v>0.66852430250745198</v>
      </c>
      <c r="T1376" s="14">
        <v>0.71688916144974801</v>
      </c>
      <c r="U1376" s="14">
        <v>0.75360335399011402</v>
      </c>
      <c r="V1376" s="14">
        <v>0.73901216899191502</v>
      </c>
      <c r="W1376" s="14">
        <v>0.69344842449508004</v>
      </c>
      <c r="X1376" s="14">
        <v>0.68449694428969299</v>
      </c>
      <c r="Y1376" s="14">
        <v>0.68087351592105105</v>
      </c>
      <c r="Z1376" s="14">
        <v>0.73518274319862398</v>
      </c>
      <c r="AA1376" s="14">
        <v>0.67818822319635697</v>
      </c>
      <c r="AB1376" s="14">
        <v>0.71784271931093901</v>
      </c>
      <c r="AC1376" s="14">
        <v>0.70238102092782595</v>
      </c>
      <c r="AD1376" s="14">
        <v>0.683922778398803</v>
      </c>
      <c r="AE1376" s="14"/>
      <c r="AF1376" s="14">
        <v>0.68637886211402899</v>
      </c>
      <c r="AG1376" s="14">
        <v>0.72607506767322505</v>
      </c>
      <c r="AH1376" s="14">
        <v>0.73250146145619299</v>
      </c>
      <c r="AI1376" s="14">
        <v>0.71972995929089101</v>
      </c>
      <c r="AJ1376" s="14">
        <v>0.66082550700544196</v>
      </c>
      <c r="AK1376" s="14"/>
      <c r="AL1376" s="14">
        <v>0.71109225967461098</v>
      </c>
      <c r="AM1376" s="14">
        <v>0.67776596947823098</v>
      </c>
      <c r="AN1376" s="14">
        <v>0.62193176610804302</v>
      </c>
      <c r="AO1376" s="14"/>
      <c r="AP1376" s="14">
        <v>0.66549360287491199</v>
      </c>
      <c r="AQ1376" s="14">
        <v>0.73525874654605405</v>
      </c>
      <c r="AR1376" s="14"/>
      <c r="AS1376" s="14">
        <v>0.675982606389538</v>
      </c>
      <c r="AT1376" s="14">
        <v>0.74019004614168604</v>
      </c>
      <c r="AU1376" s="14"/>
      <c r="AV1376" s="14">
        <v>0.66404079140055206</v>
      </c>
      <c r="AW1376" s="14">
        <v>0.72470257545036298</v>
      </c>
      <c r="AX1376" s="14"/>
      <c r="AY1376" s="14">
        <v>0.68750299841179396</v>
      </c>
      <c r="AZ1376" s="14">
        <v>0.73649296978585099</v>
      </c>
      <c r="BA1376" s="14"/>
      <c r="BB1376" s="14">
        <v>0.69522763428637802</v>
      </c>
      <c r="BC1376" s="14">
        <v>0.694285699348131</v>
      </c>
    </row>
    <row r="1377" spans="2:55" x14ac:dyDescent="0.35">
      <c r="B1377" t="s">
        <v>508</v>
      </c>
      <c r="C1377" s="14">
        <v>0.29755267105111199</v>
      </c>
      <c r="D1377" s="14">
        <v>0.29152951261627702</v>
      </c>
      <c r="E1377" s="14">
        <v>0.30430985463286297</v>
      </c>
      <c r="F1377" s="14"/>
      <c r="G1377" s="14">
        <v>0.44069314837826701</v>
      </c>
      <c r="H1377" s="14">
        <v>0.37204031507012197</v>
      </c>
      <c r="I1377" s="14">
        <v>0.24116931885256501</v>
      </c>
      <c r="J1377" s="14">
        <v>0.223067757029666</v>
      </c>
      <c r="K1377" s="14">
        <v>0.25582986018565002</v>
      </c>
      <c r="L1377" s="14">
        <v>0.276280838790254</v>
      </c>
      <c r="M1377" s="14"/>
      <c r="N1377" s="14">
        <v>0.29083978096563601</v>
      </c>
      <c r="O1377" s="14">
        <v>0.310693300068001</v>
      </c>
      <c r="P1377" s="14">
        <v>0.287606553625954</v>
      </c>
      <c r="Q1377" s="14">
        <v>0.302242422396448</v>
      </c>
      <c r="R1377" s="14"/>
      <c r="S1377" s="14">
        <v>0.33147569749254802</v>
      </c>
      <c r="T1377" s="14">
        <v>0.28311083855025199</v>
      </c>
      <c r="U1377" s="14">
        <v>0.24639664600988601</v>
      </c>
      <c r="V1377" s="14">
        <v>0.26098783100808498</v>
      </c>
      <c r="W1377" s="14">
        <v>0.30655157550492002</v>
      </c>
      <c r="X1377" s="14">
        <v>0.31550305571030701</v>
      </c>
      <c r="Y1377" s="14">
        <v>0.319126484078949</v>
      </c>
      <c r="Z1377" s="14">
        <v>0.26481725680137702</v>
      </c>
      <c r="AA1377" s="14">
        <v>0.32181177680364298</v>
      </c>
      <c r="AB1377" s="14">
        <v>0.28215728068906099</v>
      </c>
      <c r="AC1377" s="14">
        <v>0.29761897907217399</v>
      </c>
      <c r="AD1377" s="14">
        <v>0.316077221601197</v>
      </c>
      <c r="AE1377" s="14"/>
      <c r="AF1377" s="14">
        <v>0.31362113788597001</v>
      </c>
      <c r="AG1377" s="14">
        <v>0.27392493232677501</v>
      </c>
      <c r="AH1377" s="14">
        <v>0.26749853854380701</v>
      </c>
      <c r="AI1377" s="14">
        <v>0.28027004070910899</v>
      </c>
      <c r="AJ1377" s="14">
        <v>0.33917449299455699</v>
      </c>
      <c r="AK1377" s="14"/>
      <c r="AL1377" s="14">
        <v>0.28890774032538902</v>
      </c>
      <c r="AM1377" s="14">
        <v>0.32223403052176902</v>
      </c>
      <c r="AN1377" s="14">
        <v>0.37806823389195698</v>
      </c>
      <c r="AO1377" s="14"/>
      <c r="AP1377" s="14">
        <v>0.33450639712508801</v>
      </c>
      <c r="AQ1377" s="14">
        <v>0.264741253453946</v>
      </c>
      <c r="AR1377" s="14"/>
      <c r="AS1377" s="14">
        <v>0.324017393610462</v>
      </c>
      <c r="AT1377" s="14">
        <v>0.25980995385831401</v>
      </c>
      <c r="AU1377" s="14"/>
      <c r="AV1377" s="14">
        <v>0.335959208599448</v>
      </c>
      <c r="AW1377" s="14">
        <v>0.27529742454963702</v>
      </c>
      <c r="AX1377" s="14"/>
      <c r="AY1377" s="14">
        <v>0.31249700158820598</v>
      </c>
      <c r="AZ1377" s="14">
        <v>0.26350703021414901</v>
      </c>
      <c r="BA1377" s="14"/>
      <c r="BB1377" s="14">
        <v>0.30477236571362099</v>
      </c>
      <c r="BC1377" s="14">
        <v>0.305714300651869</v>
      </c>
    </row>
    <row r="1378" spans="2:55" x14ac:dyDescent="0.35">
      <c r="C1378" s="14"/>
      <c r="D1378" s="14"/>
      <c r="E1378" s="14"/>
      <c r="F1378" s="14"/>
      <c r="G1378" s="14"/>
      <c r="H1378" s="14"/>
      <c r="I1378" s="14"/>
      <c r="J1378" s="14"/>
      <c r="K1378" s="14"/>
      <c r="L1378" s="14"/>
      <c r="M1378" s="14"/>
      <c r="N1378" s="14"/>
      <c r="O1378" s="14"/>
      <c r="P1378" s="14"/>
      <c r="Q1378" s="14"/>
      <c r="R1378" s="14"/>
      <c r="S1378" s="14"/>
      <c r="T1378" s="14"/>
      <c r="U1378" s="14"/>
      <c r="V1378" s="14"/>
      <c r="W1378" s="14"/>
      <c r="X1378" s="14"/>
      <c r="Y1378" s="14"/>
      <c r="Z1378" s="14"/>
      <c r="AA1378" s="14"/>
      <c r="AB1378" s="14"/>
      <c r="AC1378" s="14"/>
      <c r="AD1378" s="14"/>
      <c r="AE1378" s="14"/>
      <c r="AF1378" s="14"/>
      <c r="AG1378" s="14"/>
      <c r="AH1378" s="14"/>
      <c r="AI1378" s="14"/>
      <c r="AJ1378" s="14"/>
      <c r="AK1378" s="14"/>
      <c r="AL1378" s="14"/>
      <c r="AM1378" s="14"/>
      <c r="AN1378" s="14"/>
      <c r="AO1378" s="14"/>
      <c r="AP1378" s="14"/>
      <c r="AQ1378" s="14"/>
      <c r="AR1378" s="14"/>
      <c r="AS1378" s="14"/>
      <c r="AT1378" s="14"/>
      <c r="AU1378" s="14"/>
      <c r="AV1378" s="14"/>
      <c r="AW1378" s="14"/>
      <c r="AX1378" s="14"/>
      <c r="AY1378" s="14"/>
      <c r="AZ1378" s="14"/>
      <c r="BA1378" s="14"/>
      <c r="BB1378" s="14"/>
      <c r="BC1378" s="14"/>
    </row>
    <row r="1379" spans="2:55" x14ac:dyDescent="0.35">
      <c r="B1379" s="6" t="s">
        <v>520</v>
      </c>
      <c r="C1379" s="14"/>
      <c r="D1379" s="14"/>
      <c r="E1379" s="14"/>
      <c r="F1379" s="14"/>
      <c r="G1379" s="14"/>
      <c r="H1379" s="14"/>
      <c r="I1379" s="14"/>
      <c r="J1379" s="14"/>
      <c r="K1379" s="14"/>
      <c r="L1379" s="14"/>
      <c r="M1379" s="14"/>
      <c r="N1379" s="14"/>
      <c r="O1379" s="14"/>
      <c r="P1379" s="14"/>
      <c r="Q1379" s="14"/>
      <c r="R1379" s="14"/>
      <c r="S1379" s="14"/>
      <c r="T1379" s="14"/>
      <c r="U1379" s="14"/>
      <c r="V1379" s="14"/>
      <c r="W1379" s="14"/>
      <c r="X1379" s="14"/>
      <c r="Y1379" s="14"/>
      <c r="Z1379" s="14"/>
      <c r="AA1379" s="14"/>
      <c r="AB1379" s="14"/>
      <c r="AC1379" s="14"/>
      <c r="AD1379" s="14"/>
      <c r="AE1379" s="14"/>
      <c r="AF1379" s="14"/>
      <c r="AG1379" s="14"/>
      <c r="AH1379" s="14"/>
      <c r="AI1379" s="14"/>
      <c r="AJ1379" s="14"/>
      <c r="AK1379" s="14"/>
      <c r="AL1379" s="14"/>
      <c r="AM1379" s="14"/>
      <c r="AN1379" s="14"/>
      <c r="AO1379" s="14"/>
      <c r="AP1379" s="14"/>
      <c r="AQ1379" s="14"/>
      <c r="AR1379" s="14"/>
      <c r="AS1379" s="14"/>
      <c r="AT1379" s="14"/>
      <c r="AU1379" s="14"/>
      <c r="AV1379" s="14"/>
      <c r="AW1379" s="14"/>
      <c r="AX1379" s="14"/>
      <c r="AY1379" s="14"/>
      <c r="AZ1379" s="14"/>
      <c r="BA1379" s="14"/>
      <c r="BB1379" s="14"/>
      <c r="BC1379" s="14"/>
    </row>
    <row r="1380" spans="2:55" x14ac:dyDescent="0.35">
      <c r="B1380" s="21" t="s">
        <v>82</v>
      </c>
      <c r="C1380" s="14"/>
      <c r="D1380" s="14"/>
      <c r="E1380" s="14"/>
      <c r="F1380" s="14"/>
      <c r="G1380" s="14"/>
      <c r="H1380" s="14"/>
      <c r="I1380" s="14"/>
      <c r="J1380" s="14"/>
      <c r="K1380" s="14"/>
      <c r="L1380" s="14"/>
      <c r="M1380" s="14"/>
      <c r="N1380" s="14"/>
      <c r="O1380" s="14"/>
      <c r="P1380" s="14"/>
      <c r="Q1380" s="14"/>
      <c r="R1380" s="14"/>
      <c r="S1380" s="14"/>
      <c r="T1380" s="14"/>
      <c r="U1380" s="14"/>
      <c r="V1380" s="14"/>
      <c r="W1380" s="14"/>
      <c r="X1380" s="14"/>
      <c r="Y1380" s="14"/>
      <c r="Z1380" s="14"/>
      <c r="AA1380" s="14"/>
      <c r="AB1380" s="14"/>
      <c r="AC1380" s="14"/>
      <c r="AD1380" s="14"/>
      <c r="AE1380" s="14"/>
      <c r="AF1380" s="14"/>
      <c r="AG1380" s="14"/>
      <c r="AH1380" s="14"/>
      <c r="AI1380" s="14"/>
      <c r="AJ1380" s="14"/>
      <c r="AK1380" s="14"/>
      <c r="AL1380" s="14"/>
      <c r="AM1380" s="14"/>
      <c r="AN1380" s="14"/>
      <c r="AO1380" s="14"/>
      <c r="AP1380" s="14"/>
      <c r="AQ1380" s="14"/>
      <c r="AR1380" s="14"/>
      <c r="AS1380" s="14"/>
      <c r="AT1380" s="14"/>
      <c r="AU1380" s="14"/>
      <c r="AV1380" s="14"/>
      <c r="AW1380" s="14"/>
      <c r="AX1380" s="14"/>
      <c r="AY1380" s="14"/>
      <c r="AZ1380" s="14"/>
      <c r="BA1380" s="14"/>
      <c r="BB1380" s="14"/>
      <c r="BC1380" s="14"/>
    </row>
    <row r="1381" spans="2:55" x14ac:dyDescent="0.35">
      <c r="B1381" t="s">
        <v>507</v>
      </c>
      <c r="C1381" s="14">
        <v>0.617577825052399</v>
      </c>
      <c r="D1381" s="14">
        <v>0.62992223278673698</v>
      </c>
      <c r="E1381" s="14">
        <v>0.60533760242328705</v>
      </c>
      <c r="F1381" s="14"/>
      <c r="G1381" s="14">
        <v>0.65806169167985296</v>
      </c>
      <c r="H1381" s="14">
        <v>0.67957648374243496</v>
      </c>
      <c r="I1381" s="14">
        <v>0.63595871989934105</v>
      </c>
      <c r="J1381" s="14">
        <v>0.64305269140763999</v>
      </c>
      <c r="K1381" s="14">
        <v>0.59078591555114701</v>
      </c>
      <c r="L1381" s="14">
        <v>0.52232937953360803</v>
      </c>
      <c r="M1381" s="14"/>
      <c r="N1381" s="14">
        <v>0.61626616106677601</v>
      </c>
      <c r="O1381" s="14">
        <v>0.59509193893796797</v>
      </c>
      <c r="P1381" s="14">
        <v>0.63203672947727696</v>
      </c>
      <c r="Q1381" s="14">
        <v>0.62662718395191197</v>
      </c>
      <c r="R1381" s="14"/>
      <c r="S1381" s="14">
        <v>0.64599380478769497</v>
      </c>
      <c r="T1381" s="14">
        <v>0.547967597507096</v>
      </c>
      <c r="U1381" s="14">
        <v>0.64313761040394302</v>
      </c>
      <c r="V1381" s="14">
        <v>0.60160097823292602</v>
      </c>
      <c r="W1381" s="14">
        <v>0.67762902256855895</v>
      </c>
      <c r="X1381" s="14">
        <v>0.62765383580711498</v>
      </c>
      <c r="Y1381" s="14">
        <v>0.63670158458541204</v>
      </c>
      <c r="Z1381" s="14">
        <v>0.62852227428407104</v>
      </c>
      <c r="AA1381" s="14">
        <v>0.60731547162842103</v>
      </c>
      <c r="AB1381" s="14">
        <v>0.62106130423860295</v>
      </c>
      <c r="AC1381" s="14">
        <v>0.63129164327716003</v>
      </c>
      <c r="AD1381" s="14">
        <v>0.53575248649517304</v>
      </c>
      <c r="AE1381" s="14"/>
      <c r="AF1381" s="14">
        <v>0.584884732894558</v>
      </c>
      <c r="AG1381" s="14">
        <v>0.65435272937878897</v>
      </c>
      <c r="AH1381" s="14">
        <v>0.61857163715850405</v>
      </c>
      <c r="AI1381" s="14">
        <v>0.62427022327091597</v>
      </c>
      <c r="AJ1381" s="14">
        <v>0.60460196728502802</v>
      </c>
      <c r="AK1381" s="14"/>
      <c r="AL1381" s="14">
        <v>0.61845692938895303</v>
      </c>
      <c r="AM1381" s="14">
        <v>0.64620751188518599</v>
      </c>
      <c r="AN1381" s="14">
        <v>0.55429095891631097</v>
      </c>
      <c r="AO1381" s="14"/>
      <c r="AP1381" s="14">
        <v>0.59206296896444399</v>
      </c>
      <c r="AQ1381" s="14">
        <v>0.641857571329011</v>
      </c>
      <c r="AR1381" s="14"/>
      <c r="AS1381" s="14">
        <v>0.62184345823957299</v>
      </c>
      <c r="AT1381" s="14">
        <v>0.61593424148550202</v>
      </c>
      <c r="AU1381" s="14"/>
      <c r="AV1381" s="14">
        <v>0.66352161412390798</v>
      </c>
      <c r="AW1381" s="14">
        <v>0.60223459979358396</v>
      </c>
      <c r="AX1381" s="14"/>
      <c r="AY1381" s="14">
        <v>0.62095960301471598</v>
      </c>
      <c r="AZ1381" s="14">
        <v>0.62438701132741103</v>
      </c>
      <c r="BA1381" s="14"/>
      <c r="BB1381" s="14">
        <v>0.62514942133607299</v>
      </c>
      <c r="BC1381" s="14">
        <v>0.63570856855382096</v>
      </c>
    </row>
    <row r="1382" spans="2:55" x14ac:dyDescent="0.35">
      <c r="B1382" t="s">
        <v>508</v>
      </c>
      <c r="C1382" s="14">
        <v>0.382422174947601</v>
      </c>
      <c r="D1382" s="14">
        <v>0.37007776721326302</v>
      </c>
      <c r="E1382" s="14">
        <v>0.39466239757671301</v>
      </c>
      <c r="F1382" s="14"/>
      <c r="G1382" s="14">
        <v>0.34193830832014699</v>
      </c>
      <c r="H1382" s="14">
        <v>0.32042351625756499</v>
      </c>
      <c r="I1382" s="14">
        <v>0.364041280100659</v>
      </c>
      <c r="J1382" s="14">
        <v>0.35694730859236001</v>
      </c>
      <c r="K1382" s="14">
        <v>0.40921408444885299</v>
      </c>
      <c r="L1382" s="14">
        <v>0.47767062046639203</v>
      </c>
      <c r="M1382" s="14"/>
      <c r="N1382" s="14">
        <v>0.38373383893322399</v>
      </c>
      <c r="O1382" s="14">
        <v>0.40490806106203198</v>
      </c>
      <c r="P1382" s="14">
        <v>0.36796327052272298</v>
      </c>
      <c r="Q1382" s="14">
        <v>0.37337281604808797</v>
      </c>
      <c r="R1382" s="14"/>
      <c r="S1382" s="14">
        <v>0.35400619521230497</v>
      </c>
      <c r="T1382" s="14">
        <v>0.452032402492904</v>
      </c>
      <c r="U1382" s="14">
        <v>0.35686238959605598</v>
      </c>
      <c r="V1382" s="14">
        <v>0.39839902176707398</v>
      </c>
      <c r="W1382" s="14">
        <v>0.322370977431441</v>
      </c>
      <c r="X1382" s="14">
        <v>0.37234616419288502</v>
      </c>
      <c r="Y1382" s="14">
        <v>0.36329841541458802</v>
      </c>
      <c r="Z1382" s="14">
        <v>0.37147772571592902</v>
      </c>
      <c r="AA1382" s="14">
        <v>0.39268452837157902</v>
      </c>
      <c r="AB1382" s="14">
        <v>0.37893869576139699</v>
      </c>
      <c r="AC1382" s="14">
        <v>0.36870835672284002</v>
      </c>
      <c r="AD1382" s="14">
        <v>0.46424751350482701</v>
      </c>
      <c r="AE1382" s="14"/>
      <c r="AF1382" s="14">
        <v>0.415115267105442</v>
      </c>
      <c r="AG1382" s="14">
        <v>0.34564727062121098</v>
      </c>
      <c r="AH1382" s="14">
        <v>0.381428362841496</v>
      </c>
      <c r="AI1382" s="14">
        <v>0.37572977672908398</v>
      </c>
      <c r="AJ1382" s="14">
        <v>0.39539803271497198</v>
      </c>
      <c r="AK1382" s="14"/>
      <c r="AL1382" s="14">
        <v>0.38154307061104697</v>
      </c>
      <c r="AM1382" s="14">
        <v>0.35379248811481501</v>
      </c>
      <c r="AN1382" s="14">
        <v>0.44570904108368897</v>
      </c>
      <c r="AO1382" s="14"/>
      <c r="AP1382" s="14">
        <v>0.40793703103555601</v>
      </c>
      <c r="AQ1382" s="14">
        <v>0.358142428670989</v>
      </c>
      <c r="AR1382" s="14"/>
      <c r="AS1382" s="14">
        <v>0.37815654176042701</v>
      </c>
      <c r="AT1382" s="14">
        <v>0.38406575851449798</v>
      </c>
      <c r="AU1382" s="14"/>
      <c r="AV1382" s="14">
        <v>0.33647838587609202</v>
      </c>
      <c r="AW1382" s="14">
        <v>0.39776540020641599</v>
      </c>
      <c r="AX1382" s="14"/>
      <c r="AY1382" s="14">
        <v>0.37904039698528402</v>
      </c>
      <c r="AZ1382" s="14">
        <v>0.37561298867258902</v>
      </c>
      <c r="BA1382" s="14"/>
      <c r="BB1382" s="14">
        <v>0.37485057866392701</v>
      </c>
      <c r="BC1382" s="14">
        <v>0.36429143144617898</v>
      </c>
    </row>
    <row r="1383" spans="2:55" x14ac:dyDescent="0.35">
      <c r="C1383" s="14"/>
      <c r="D1383" s="14"/>
      <c r="E1383" s="14"/>
      <c r="F1383" s="14"/>
      <c r="G1383" s="14"/>
      <c r="H1383" s="14"/>
      <c r="I1383" s="14"/>
      <c r="J1383" s="14"/>
      <c r="K1383" s="14"/>
      <c r="L1383" s="14"/>
      <c r="M1383" s="14"/>
      <c r="N1383" s="14"/>
      <c r="O1383" s="14"/>
      <c r="P1383" s="14"/>
      <c r="Q1383" s="14"/>
      <c r="R1383" s="14"/>
      <c r="S1383" s="14"/>
      <c r="T1383" s="14"/>
      <c r="U1383" s="14"/>
      <c r="V1383" s="14"/>
      <c r="W1383" s="14"/>
      <c r="X1383" s="14"/>
      <c r="Y1383" s="14"/>
      <c r="Z1383" s="14"/>
      <c r="AA1383" s="14"/>
      <c r="AB1383" s="14"/>
      <c r="AC1383" s="14"/>
      <c r="AD1383" s="14"/>
      <c r="AE1383" s="14"/>
      <c r="AF1383" s="14"/>
      <c r="AG1383" s="14"/>
      <c r="AH1383" s="14"/>
      <c r="AI1383" s="14"/>
      <c r="AJ1383" s="14"/>
      <c r="AK1383" s="14"/>
      <c r="AL1383" s="14"/>
      <c r="AM1383" s="14"/>
      <c r="AN1383" s="14"/>
      <c r="AO1383" s="14"/>
      <c r="AP1383" s="14"/>
      <c r="AQ1383" s="14"/>
      <c r="AR1383" s="14"/>
      <c r="AS1383" s="14"/>
      <c r="AT1383" s="14"/>
      <c r="AU1383" s="14"/>
      <c r="AV1383" s="14"/>
      <c r="AW1383" s="14"/>
      <c r="AX1383" s="14"/>
      <c r="AY1383" s="14"/>
      <c r="AZ1383" s="14"/>
      <c r="BA1383" s="14"/>
      <c r="BB1383" s="14"/>
      <c r="BC1383" s="14"/>
    </row>
    <row r="1384" spans="2:55" x14ac:dyDescent="0.35">
      <c r="B1384" s="6" t="s">
        <v>521</v>
      </c>
      <c r="C1384" s="14"/>
      <c r="D1384" s="14"/>
      <c r="E1384" s="14"/>
      <c r="F1384" s="14"/>
      <c r="G1384" s="14"/>
      <c r="H1384" s="14"/>
      <c r="I1384" s="14"/>
      <c r="J1384" s="14"/>
      <c r="K1384" s="14"/>
      <c r="L1384" s="14"/>
      <c r="M1384" s="14"/>
      <c r="N1384" s="14"/>
      <c r="O1384" s="14"/>
      <c r="P1384" s="14"/>
      <c r="Q1384" s="14"/>
      <c r="R1384" s="14"/>
      <c r="S1384" s="14"/>
      <c r="T1384" s="14"/>
      <c r="U1384" s="14"/>
      <c r="V1384" s="14"/>
      <c r="W1384" s="14"/>
      <c r="X1384" s="14"/>
      <c r="Y1384" s="14"/>
      <c r="Z1384" s="14"/>
      <c r="AA1384" s="14"/>
      <c r="AB1384" s="14"/>
      <c r="AC1384" s="14"/>
      <c r="AD1384" s="14"/>
      <c r="AE1384" s="14"/>
      <c r="AF1384" s="14"/>
      <c r="AG1384" s="14"/>
      <c r="AH1384" s="14"/>
      <c r="AI1384" s="14"/>
      <c r="AJ1384" s="14"/>
      <c r="AK1384" s="14"/>
      <c r="AL1384" s="14"/>
      <c r="AM1384" s="14"/>
      <c r="AN1384" s="14"/>
      <c r="AO1384" s="14"/>
      <c r="AP1384" s="14"/>
      <c r="AQ1384" s="14"/>
      <c r="AR1384" s="14"/>
      <c r="AS1384" s="14"/>
      <c r="AT1384" s="14"/>
      <c r="AU1384" s="14"/>
      <c r="AV1384" s="14"/>
      <c r="AW1384" s="14"/>
      <c r="AX1384" s="14"/>
      <c r="AY1384" s="14"/>
      <c r="AZ1384" s="14"/>
      <c r="BA1384" s="14"/>
      <c r="BB1384" s="14"/>
      <c r="BC1384" s="14"/>
    </row>
    <row r="1385" spans="2:55" x14ac:dyDescent="0.35">
      <c r="B1385" s="21" t="s">
        <v>82</v>
      </c>
      <c r="C1385" s="14"/>
      <c r="D1385" s="14"/>
      <c r="E1385" s="14"/>
      <c r="F1385" s="14"/>
      <c r="G1385" s="14"/>
      <c r="H1385" s="14"/>
      <c r="I1385" s="14"/>
      <c r="J1385" s="14"/>
      <c r="K1385" s="14"/>
      <c r="L1385" s="14"/>
      <c r="M1385" s="14"/>
      <c r="N1385" s="14"/>
      <c r="O1385" s="14"/>
      <c r="P1385" s="14"/>
      <c r="Q1385" s="14"/>
      <c r="R1385" s="14"/>
      <c r="S1385" s="14"/>
      <c r="T1385" s="14"/>
      <c r="U1385" s="14"/>
      <c r="V1385" s="14"/>
      <c r="W1385" s="14"/>
      <c r="X1385" s="14"/>
      <c r="Y1385" s="14"/>
      <c r="Z1385" s="14"/>
      <c r="AA1385" s="14"/>
      <c r="AB1385" s="14"/>
      <c r="AC1385" s="14"/>
      <c r="AD1385" s="14"/>
      <c r="AE1385" s="14"/>
      <c r="AF1385" s="14"/>
      <c r="AG1385" s="14"/>
      <c r="AH1385" s="14"/>
      <c r="AI1385" s="14"/>
      <c r="AJ1385" s="14"/>
      <c r="AK1385" s="14"/>
      <c r="AL1385" s="14"/>
      <c r="AM1385" s="14"/>
      <c r="AN1385" s="14"/>
      <c r="AO1385" s="14"/>
      <c r="AP1385" s="14"/>
      <c r="AQ1385" s="14"/>
      <c r="AR1385" s="14"/>
      <c r="AS1385" s="14"/>
      <c r="AT1385" s="14"/>
      <c r="AU1385" s="14"/>
      <c r="AV1385" s="14"/>
      <c r="AW1385" s="14"/>
      <c r="AX1385" s="14"/>
      <c r="AY1385" s="14"/>
      <c r="AZ1385" s="14"/>
      <c r="BA1385" s="14"/>
      <c r="BB1385" s="14"/>
      <c r="BC1385" s="14"/>
    </row>
    <row r="1386" spans="2:55" x14ac:dyDescent="0.35">
      <c r="B1386" t="s">
        <v>507</v>
      </c>
      <c r="C1386" s="14">
        <v>0.24619494640814699</v>
      </c>
      <c r="D1386" s="14">
        <v>0.28690801093524398</v>
      </c>
      <c r="E1386" s="14">
        <v>0.207164322337901</v>
      </c>
      <c r="F1386" s="14"/>
      <c r="G1386" s="14">
        <v>0.46243660618977001</v>
      </c>
      <c r="H1386" s="14">
        <v>0.41098249420032301</v>
      </c>
      <c r="I1386" s="14">
        <v>0.31281491893861002</v>
      </c>
      <c r="J1386" s="14">
        <v>0.15385850565690101</v>
      </c>
      <c r="K1386" s="14">
        <v>0.10425725192999</v>
      </c>
      <c r="L1386" s="14">
        <v>8.4320390992128499E-2</v>
      </c>
      <c r="M1386" s="14"/>
      <c r="N1386" s="14">
        <v>0.300820585098733</v>
      </c>
      <c r="O1386" s="14">
        <v>0.22693938306521</v>
      </c>
      <c r="P1386" s="14">
        <v>0.224873628641312</v>
      </c>
      <c r="Q1386" s="14">
        <v>0.227939956463695</v>
      </c>
      <c r="R1386" s="14"/>
      <c r="S1386" s="14">
        <v>0.38825626822043602</v>
      </c>
      <c r="T1386" s="14">
        <v>0.20810943457066</v>
      </c>
      <c r="U1386" s="14">
        <v>0.15333349401065299</v>
      </c>
      <c r="V1386" s="14">
        <v>0.21944882153897899</v>
      </c>
      <c r="W1386" s="14">
        <v>0.23853003368572101</v>
      </c>
      <c r="X1386" s="14">
        <v>0.32327273296999198</v>
      </c>
      <c r="Y1386" s="14">
        <v>0.19382887699635001</v>
      </c>
      <c r="Z1386" s="14">
        <v>0.14531158917881101</v>
      </c>
      <c r="AA1386" s="14">
        <v>0.27423085670803699</v>
      </c>
      <c r="AB1386" s="14">
        <v>0.214783514880761</v>
      </c>
      <c r="AC1386" s="14">
        <v>0.19092471315089901</v>
      </c>
      <c r="AD1386" s="14">
        <v>0.22159000989417199</v>
      </c>
      <c r="AE1386" s="14"/>
      <c r="AF1386" s="14">
        <v>0.21219689878727599</v>
      </c>
      <c r="AG1386" s="14">
        <v>0.314526700521297</v>
      </c>
      <c r="AH1386" s="14">
        <v>0.166348855963311</v>
      </c>
      <c r="AI1386" s="14">
        <v>0.19988147705241399</v>
      </c>
      <c r="AJ1386" s="14">
        <v>0.26076147027454499</v>
      </c>
      <c r="AK1386" s="14"/>
      <c r="AL1386" s="14">
        <v>0.222728448086954</v>
      </c>
      <c r="AM1386" s="14">
        <v>0.45517679075863998</v>
      </c>
      <c r="AN1386" s="14">
        <v>0.21352081629706299</v>
      </c>
      <c r="AO1386" s="14"/>
      <c r="AP1386" s="14">
        <v>0.28557758900498598</v>
      </c>
      <c r="AQ1386" s="14">
        <v>0.21116494295443999</v>
      </c>
      <c r="AR1386" s="14"/>
      <c r="AS1386" s="14">
        <v>0.30104236769966802</v>
      </c>
      <c r="AT1386" s="14">
        <v>0.16410002462262999</v>
      </c>
      <c r="AU1386" s="14"/>
      <c r="AV1386" s="14">
        <v>0.39065472359514603</v>
      </c>
      <c r="AW1386" s="14">
        <v>0.19356081554867799</v>
      </c>
      <c r="AX1386" s="14"/>
      <c r="AY1386" s="14">
        <v>0.28153432461953098</v>
      </c>
      <c r="AZ1386" s="14">
        <v>0.123220920472876</v>
      </c>
      <c r="BA1386" s="14"/>
      <c r="BB1386" s="14">
        <v>0.27395566420051998</v>
      </c>
      <c r="BC1386" s="14">
        <v>0.1889679396234</v>
      </c>
    </row>
    <row r="1387" spans="2:55" x14ac:dyDescent="0.35">
      <c r="B1387" t="s">
        <v>508</v>
      </c>
      <c r="C1387" s="14">
        <v>0.75380505359185301</v>
      </c>
      <c r="D1387" s="14">
        <v>0.71309198906475602</v>
      </c>
      <c r="E1387" s="14">
        <v>0.79283567766209895</v>
      </c>
      <c r="F1387" s="14"/>
      <c r="G1387" s="14">
        <v>0.53756339381022999</v>
      </c>
      <c r="H1387" s="14">
        <v>0.58901750579967704</v>
      </c>
      <c r="I1387" s="14">
        <v>0.68718508106138998</v>
      </c>
      <c r="J1387" s="14">
        <v>0.84614149434309904</v>
      </c>
      <c r="K1387" s="14">
        <v>0.89574274807000998</v>
      </c>
      <c r="L1387" s="14">
        <v>0.91567960900787104</v>
      </c>
      <c r="M1387" s="14"/>
      <c r="N1387" s="14">
        <v>0.69917941490126601</v>
      </c>
      <c r="O1387" s="14">
        <v>0.77306061693479</v>
      </c>
      <c r="P1387" s="14">
        <v>0.775126371358688</v>
      </c>
      <c r="Q1387" s="14">
        <v>0.77206004353630497</v>
      </c>
      <c r="R1387" s="14"/>
      <c r="S1387" s="14">
        <v>0.61174373177956398</v>
      </c>
      <c r="T1387" s="14">
        <v>0.79189056542934</v>
      </c>
      <c r="U1387" s="14">
        <v>0.84666650598934701</v>
      </c>
      <c r="V1387" s="14">
        <v>0.78055117846102196</v>
      </c>
      <c r="W1387" s="14">
        <v>0.76146996631427899</v>
      </c>
      <c r="X1387" s="14">
        <v>0.67672726703000796</v>
      </c>
      <c r="Y1387" s="14">
        <v>0.80617112300365001</v>
      </c>
      <c r="Z1387" s="14">
        <v>0.85468841082118996</v>
      </c>
      <c r="AA1387" s="14">
        <v>0.72576914329196296</v>
      </c>
      <c r="AB1387" s="14">
        <v>0.78521648511923903</v>
      </c>
      <c r="AC1387" s="14">
        <v>0.80907528684910102</v>
      </c>
      <c r="AD1387" s="14">
        <v>0.77840999010582801</v>
      </c>
      <c r="AE1387" s="14"/>
      <c r="AF1387" s="14">
        <v>0.78780310121272401</v>
      </c>
      <c r="AG1387" s="14">
        <v>0.68547329947870295</v>
      </c>
      <c r="AH1387" s="14">
        <v>0.83365114403668905</v>
      </c>
      <c r="AI1387" s="14">
        <v>0.80011852294758601</v>
      </c>
      <c r="AJ1387" s="14">
        <v>0.73923852972545501</v>
      </c>
      <c r="AK1387" s="14"/>
      <c r="AL1387" s="14">
        <v>0.77727155191304598</v>
      </c>
      <c r="AM1387" s="14">
        <v>0.54482320924135996</v>
      </c>
      <c r="AN1387" s="14">
        <v>0.78647918370293701</v>
      </c>
      <c r="AO1387" s="14"/>
      <c r="AP1387" s="14">
        <v>0.71442241099501402</v>
      </c>
      <c r="AQ1387" s="14">
        <v>0.78883505704556001</v>
      </c>
      <c r="AR1387" s="14"/>
      <c r="AS1387" s="14">
        <v>0.69895763230033203</v>
      </c>
      <c r="AT1387" s="14">
        <v>0.83589997537737004</v>
      </c>
      <c r="AU1387" s="14"/>
      <c r="AV1387" s="14">
        <v>0.60934527640485403</v>
      </c>
      <c r="AW1387" s="14">
        <v>0.80643918445132201</v>
      </c>
      <c r="AX1387" s="14"/>
      <c r="AY1387" s="14">
        <v>0.71846567538046902</v>
      </c>
      <c r="AZ1387" s="14">
        <v>0.87677907952712397</v>
      </c>
      <c r="BA1387" s="14"/>
      <c r="BB1387" s="14">
        <v>0.72604433579948002</v>
      </c>
      <c r="BC1387" s="14">
        <v>0.81103206037660003</v>
      </c>
    </row>
    <row r="1388" spans="2:55" x14ac:dyDescent="0.35">
      <c r="C1388" s="14"/>
      <c r="D1388" s="14"/>
      <c r="E1388" s="14"/>
      <c r="F1388" s="14"/>
      <c r="G1388" s="14"/>
      <c r="H1388" s="14"/>
      <c r="I1388" s="14"/>
      <c r="J1388" s="14"/>
      <c r="K1388" s="14"/>
      <c r="L1388" s="14"/>
      <c r="M1388" s="14"/>
      <c r="N1388" s="14"/>
      <c r="O1388" s="14"/>
      <c r="P1388" s="14"/>
      <c r="Q1388" s="14"/>
      <c r="R1388" s="14"/>
      <c r="S1388" s="14"/>
      <c r="T1388" s="14"/>
      <c r="U1388" s="14"/>
      <c r="V1388" s="14"/>
      <c r="W1388" s="14"/>
      <c r="X1388" s="14"/>
      <c r="Y1388" s="14"/>
      <c r="Z1388" s="14"/>
      <c r="AA1388" s="14"/>
      <c r="AB1388" s="14"/>
      <c r="AC1388" s="14"/>
      <c r="AD1388" s="14"/>
      <c r="AE1388" s="14"/>
      <c r="AF1388" s="14"/>
      <c r="AG1388" s="14"/>
      <c r="AH1388" s="14"/>
      <c r="AI1388" s="14"/>
      <c r="AJ1388" s="14"/>
      <c r="AK1388" s="14"/>
      <c r="AL1388" s="14"/>
      <c r="AM1388" s="14"/>
      <c r="AN1388" s="14"/>
      <c r="AO1388" s="14"/>
      <c r="AP1388" s="14"/>
      <c r="AQ1388" s="14"/>
      <c r="AR1388" s="14"/>
      <c r="AS1388" s="14"/>
      <c r="AT1388" s="14"/>
      <c r="AU1388" s="14"/>
      <c r="AV1388" s="14"/>
      <c r="AW1388" s="14"/>
      <c r="AX1388" s="14"/>
      <c r="AY1388" s="14"/>
      <c r="AZ1388" s="14"/>
      <c r="BA1388" s="14"/>
      <c r="BB1388" s="14"/>
      <c r="BC1388" s="14"/>
    </row>
    <row r="1389" spans="2:55" x14ac:dyDescent="0.35">
      <c r="B1389" s="6" t="s">
        <v>522</v>
      </c>
      <c r="C1389" s="14"/>
      <c r="D1389" s="14"/>
      <c r="E1389" s="14"/>
      <c r="F1389" s="14"/>
      <c r="G1389" s="14"/>
      <c r="H1389" s="14"/>
      <c r="I1389" s="14"/>
      <c r="J1389" s="14"/>
      <c r="K1389" s="14"/>
      <c r="L1389" s="14"/>
      <c r="M1389" s="14"/>
      <c r="N1389" s="14"/>
      <c r="O1389" s="14"/>
      <c r="P1389" s="14"/>
      <c r="Q1389" s="14"/>
      <c r="R1389" s="14"/>
      <c r="S1389" s="14"/>
      <c r="T1389" s="14"/>
      <c r="U1389" s="14"/>
      <c r="V1389" s="14"/>
      <c r="W1389" s="14"/>
      <c r="X1389" s="14"/>
      <c r="Y1389" s="14"/>
      <c r="Z1389" s="14"/>
      <c r="AA1389" s="14"/>
      <c r="AB1389" s="14"/>
      <c r="AC1389" s="14"/>
      <c r="AD1389" s="14"/>
      <c r="AE1389" s="14"/>
      <c r="AF1389" s="14"/>
      <c r="AG1389" s="14"/>
      <c r="AH1389" s="14"/>
      <c r="AI1389" s="14"/>
      <c r="AJ1389" s="14"/>
      <c r="AK1389" s="14"/>
      <c r="AL1389" s="14"/>
      <c r="AM1389" s="14"/>
      <c r="AN1389" s="14"/>
      <c r="AO1389" s="14"/>
      <c r="AP1389" s="14"/>
      <c r="AQ1389" s="14"/>
      <c r="AR1389" s="14"/>
      <c r="AS1389" s="14"/>
      <c r="AT1389" s="14"/>
      <c r="AU1389" s="14"/>
      <c r="AV1389" s="14"/>
      <c r="AW1389" s="14"/>
      <c r="AX1389" s="14"/>
      <c r="AY1389" s="14"/>
      <c r="AZ1389" s="14"/>
      <c r="BA1389" s="14"/>
      <c r="BB1389" s="14"/>
      <c r="BC1389" s="14"/>
    </row>
    <row r="1390" spans="2:55" x14ac:dyDescent="0.35">
      <c r="B1390" s="21" t="s">
        <v>82</v>
      </c>
      <c r="C1390" s="14"/>
      <c r="D1390" s="14"/>
      <c r="E1390" s="14"/>
      <c r="F1390" s="14"/>
      <c r="G1390" s="14"/>
      <c r="H1390" s="14"/>
      <c r="I1390" s="14"/>
      <c r="J1390" s="14"/>
      <c r="K1390" s="14"/>
      <c r="L1390" s="14"/>
      <c r="M1390" s="14"/>
      <c r="N1390" s="14"/>
      <c r="O1390" s="14"/>
      <c r="P1390" s="14"/>
      <c r="Q1390" s="14"/>
      <c r="R1390" s="14"/>
      <c r="S1390" s="14"/>
      <c r="T1390" s="14"/>
      <c r="U1390" s="14"/>
      <c r="V1390" s="14"/>
      <c r="W1390" s="14"/>
      <c r="X1390" s="14"/>
      <c r="Y1390" s="14"/>
      <c r="Z1390" s="14"/>
      <c r="AA1390" s="14"/>
      <c r="AB1390" s="14"/>
      <c r="AC1390" s="14"/>
      <c r="AD1390" s="14"/>
      <c r="AE1390" s="14"/>
      <c r="AF1390" s="14"/>
      <c r="AG1390" s="14"/>
      <c r="AH1390" s="14"/>
      <c r="AI1390" s="14"/>
      <c r="AJ1390" s="14"/>
      <c r="AK1390" s="14"/>
      <c r="AL1390" s="14"/>
      <c r="AM1390" s="14"/>
      <c r="AN1390" s="14"/>
      <c r="AO1390" s="14"/>
      <c r="AP1390" s="14"/>
      <c r="AQ1390" s="14"/>
      <c r="AR1390" s="14"/>
      <c r="AS1390" s="14"/>
      <c r="AT1390" s="14"/>
      <c r="AU1390" s="14"/>
      <c r="AV1390" s="14"/>
      <c r="AW1390" s="14"/>
      <c r="AX1390" s="14"/>
      <c r="AY1390" s="14"/>
      <c r="AZ1390" s="14"/>
      <c r="BA1390" s="14"/>
      <c r="BB1390" s="14"/>
      <c r="BC1390" s="14"/>
    </row>
    <row r="1391" spans="2:55" x14ac:dyDescent="0.35">
      <c r="B1391" t="s">
        <v>507</v>
      </c>
      <c r="C1391" s="14">
        <v>0.416426894332803</v>
      </c>
      <c r="D1391" s="14">
        <v>0.45348294394125999</v>
      </c>
      <c r="E1391" s="14">
        <v>0.37954233409604898</v>
      </c>
      <c r="F1391" s="14"/>
      <c r="G1391" s="14">
        <v>0.53457123263842798</v>
      </c>
      <c r="H1391" s="14">
        <v>0.54768380912926795</v>
      </c>
      <c r="I1391" s="14">
        <v>0.45960157657745898</v>
      </c>
      <c r="J1391" s="14">
        <v>0.34347910574563401</v>
      </c>
      <c r="K1391" s="14">
        <v>0.34132269252865099</v>
      </c>
      <c r="L1391" s="14">
        <v>0.30539207458733197</v>
      </c>
      <c r="M1391" s="14"/>
      <c r="N1391" s="14">
        <v>0.45561216908935998</v>
      </c>
      <c r="O1391" s="14">
        <v>0.39964277016445299</v>
      </c>
      <c r="P1391" s="14">
        <v>0.38348163030941601</v>
      </c>
      <c r="Q1391" s="14">
        <v>0.42191766322002</v>
      </c>
      <c r="R1391" s="14"/>
      <c r="S1391" s="14">
        <v>0.489486058845165</v>
      </c>
      <c r="T1391" s="14">
        <v>0.39420845596833198</v>
      </c>
      <c r="U1391" s="14">
        <v>0.38978645998523398</v>
      </c>
      <c r="V1391" s="14">
        <v>0.37600872343675401</v>
      </c>
      <c r="W1391" s="14">
        <v>0.43994872156557902</v>
      </c>
      <c r="X1391" s="14">
        <v>0.45818186534133198</v>
      </c>
      <c r="Y1391" s="14">
        <v>0.36435505478657099</v>
      </c>
      <c r="Z1391" s="14">
        <v>0.35749813627765298</v>
      </c>
      <c r="AA1391" s="14">
        <v>0.46533400706049499</v>
      </c>
      <c r="AB1391" s="14">
        <v>0.38420252041666197</v>
      </c>
      <c r="AC1391" s="14">
        <v>0.43128324654087802</v>
      </c>
      <c r="AD1391" s="14">
        <v>0.294946949146975</v>
      </c>
      <c r="AE1391" s="14"/>
      <c r="AF1391" s="14">
        <v>0.39029376627874701</v>
      </c>
      <c r="AG1391" s="14">
        <v>0.47064169442690201</v>
      </c>
      <c r="AH1391" s="14">
        <v>0.35858440173161099</v>
      </c>
      <c r="AI1391" s="14">
        <v>0.38797004156759601</v>
      </c>
      <c r="AJ1391" s="14">
        <v>0.45916557156441701</v>
      </c>
      <c r="AK1391" s="14"/>
      <c r="AL1391" s="14">
        <v>0.40336303525996298</v>
      </c>
      <c r="AM1391" s="14">
        <v>0.53875842811177399</v>
      </c>
      <c r="AN1391" s="14">
        <v>0.38763680296040898</v>
      </c>
      <c r="AO1391" s="14"/>
      <c r="AP1391" s="14">
        <v>0.43821664979470598</v>
      </c>
      <c r="AQ1391" s="14">
        <v>0.39738942827077001</v>
      </c>
      <c r="AR1391" s="14"/>
      <c r="AS1391" s="14">
        <v>0.44790610797417901</v>
      </c>
      <c r="AT1391" s="14">
        <v>0.36973901573470602</v>
      </c>
      <c r="AU1391" s="14"/>
      <c r="AV1391" s="14">
        <v>0.50750219163835897</v>
      </c>
      <c r="AW1391" s="14">
        <v>0.38246616713391601</v>
      </c>
      <c r="AX1391" s="14"/>
      <c r="AY1391" s="14">
        <v>0.42281594089678698</v>
      </c>
      <c r="AZ1391" s="14">
        <v>0.36396800073063801</v>
      </c>
      <c r="BA1391" s="14"/>
      <c r="BB1391" s="14">
        <v>0.42397488502847602</v>
      </c>
      <c r="BC1391" s="14">
        <v>0.42329170778782599</v>
      </c>
    </row>
    <row r="1392" spans="2:55" x14ac:dyDescent="0.35">
      <c r="B1392" t="s">
        <v>508</v>
      </c>
      <c r="C1392" s="14">
        <v>0.583573105667197</v>
      </c>
      <c r="D1392" s="14">
        <v>0.54651705605874001</v>
      </c>
      <c r="E1392" s="14">
        <v>0.62045766590395102</v>
      </c>
      <c r="F1392" s="14"/>
      <c r="G1392" s="14">
        <v>0.46542876736157202</v>
      </c>
      <c r="H1392" s="14">
        <v>0.45231619087073199</v>
      </c>
      <c r="I1392" s="14">
        <v>0.54039842342254096</v>
      </c>
      <c r="J1392" s="14">
        <v>0.65652089425436599</v>
      </c>
      <c r="K1392" s="14">
        <v>0.65867730747135</v>
      </c>
      <c r="L1392" s="14">
        <v>0.69460792541266803</v>
      </c>
      <c r="M1392" s="14"/>
      <c r="N1392" s="14">
        <v>0.54438783091064002</v>
      </c>
      <c r="O1392" s="14">
        <v>0.60035722983554696</v>
      </c>
      <c r="P1392" s="14">
        <v>0.61651836969058404</v>
      </c>
      <c r="Q1392" s="14">
        <v>0.57808233677998</v>
      </c>
      <c r="R1392" s="14"/>
      <c r="S1392" s="14">
        <v>0.51051394115483495</v>
      </c>
      <c r="T1392" s="14">
        <v>0.60579154403166802</v>
      </c>
      <c r="U1392" s="14">
        <v>0.61021354001476502</v>
      </c>
      <c r="V1392" s="14">
        <v>0.62399127656324604</v>
      </c>
      <c r="W1392" s="14">
        <v>0.56005127843442104</v>
      </c>
      <c r="X1392" s="14">
        <v>0.54181813465866802</v>
      </c>
      <c r="Y1392" s="14">
        <v>0.63564494521342896</v>
      </c>
      <c r="Z1392" s="14">
        <v>0.64250186372234697</v>
      </c>
      <c r="AA1392" s="14">
        <v>0.53466599293950501</v>
      </c>
      <c r="AB1392" s="14">
        <v>0.61579747958333797</v>
      </c>
      <c r="AC1392" s="14">
        <v>0.56871675345912198</v>
      </c>
      <c r="AD1392" s="14">
        <v>0.70505305085302505</v>
      </c>
      <c r="AE1392" s="14"/>
      <c r="AF1392" s="14">
        <v>0.60970623372125299</v>
      </c>
      <c r="AG1392" s="14">
        <v>0.52935830557309804</v>
      </c>
      <c r="AH1392" s="14">
        <v>0.64141559826838901</v>
      </c>
      <c r="AI1392" s="14">
        <v>0.61202995843240404</v>
      </c>
      <c r="AJ1392" s="14">
        <v>0.54083442843558305</v>
      </c>
      <c r="AK1392" s="14"/>
      <c r="AL1392" s="14">
        <v>0.59663696474003702</v>
      </c>
      <c r="AM1392" s="14">
        <v>0.46124157188822601</v>
      </c>
      <c r="AN1392" s="14">
        <v>0.61236319703959097</v>
      </c>
      <c r="AO1392" s="14"/>
      <c r="AP1392" s="14">
        <v>0.56178335020529402</v>
      </c>
      <c r="AQ1392" s="14">
        <v>0.60261057172923005</v>
      </c>
      <c r="AR1392" s="14"/>
      <c r="AS1392" s="14">
        <v>0.55209389202582104</v>
      </c>
      <c r="AT1392" s="14">
        <v>0.63026098426529398</v>
      </c>
      <c r="AU1392" s="14"/>
      <c r="AV1392" s="14">
        <v>0.49249780836164098</v>
      </c>
      <c r="AW1392" s="14">
        <v>0.61753383286608499</v>
      </c>
      <c r="AX1392" s="14"/>
      <c r="AY1392" s="14">
        <v>0.57718405910321302</v>
      </c>
      <c r="AZ1392" s="14">
        <v>0.63603199926936205</v>
      </c>
      <c r="BA1392" s="14"/>
      <c r="BB1392" s="14">
        <v>0.57602511497152398</v>
      </c>
      <c r="BC1392" s="14">
        <v>0.57670829221217401</v>
      </c>
    </row>
    <row r="1393" spans="2:55" x14ac:dyDescent="0.35">
      <c r="C1393" s="14"/>
      <c r="D1393" s="14"/>
      <c r="E1393" s="14"/>
      <c r="F1393" s="14"/>
      <c r="G1393" s="14"/>
      <c r="H1393" s="14"/>
      <c r="I1393" s="14"/>
      <c r="J1393" s="14"/>
      <c r="K1393" s="14"/>
      <c r="L1393" s="14"/>
      <c r="M1393" s="14"/>
      <c r="N1393" s="14"/>
      <c r="O1393" s="14"/>
      <c r="P1393" s="14"/>
      <c r="Q1393" s="14"/>
      <c r="R1393" s="14"/>
      <c r="S1393" s="14"/>
      <c r="T1393" s="14"/>
      <c r="U1393" s="14"/>
      <c r="V1393" s="14"/>
      <c r="W1393" s="14"/>
      <c r="X1393" s="14"/>
      <c r="Y1393" s="14"/>
      <c r="Z1393" s="14"/>
      <c r="AA1393" s="14"/>
      <c r="AB1393" s="14"/>
      <c r="AC1393" s="14"/>
      <c r="AD1393" s="14"/>
      <c r="AE1393" s="14"/>
      <c r="AF1393" s="14"/>
      <c r="AG1393" s="14"/>
      <c r="AH1393" s="14"/>
      <c r="AI1393" s="14"/>
      <c r="AJ1393" s="14"/>
      <c r="AK1393" s="14"/>
      <c r="AL1393" s="14"/>
      <c r="AM1393" s="14"/>
      <c r="AN1393" s="14"/>
      <c r="AO1393" s="14"/>
      <c r="AP1393" s="14"/>
      <c r="AQ1393" s="14"/>
      <c r="AR1393" s="14"/>
      <c r="AS1393" s="14"/>
      <c r="AT1393" s="14"/>
      <c r="AU1393" s="14"/>
      <c r="AV1393" s="14"/>
      <c r="AW1393" s="14"/>
      <c r="AX1393" s="14"/>
      <c r="AY1393" s="14"/>
      <c r="AZ1393" s="14"/>
      <c r="BA1393" s="14"/>
      <c r="BB1393" s="14"/>
      <c r="BC1393" s="14"/>
    </row>
    <row r="1394" spans="2:55" x14ac:dyDescent="0.35">
      <c r="B1394" s="6" t="s">
        <v>523</v>
      </c>
      <c r="C1394" s="14"/>
      <c r="D1394" s="14"/>
      <c r="E1394" s="14"/>
      <c r="F1394" s="14"/>
      <c r="G1394" s="14"/>
      <c r="H1394" s="14"/>
      <c r="I1394" s="14"/>
      <c r="J1394" s="14"/>
      <c r="K1394" s="14"/>
      <c r="L1394" s="14"/>
      <c r="M1394" s="14"/>
      <c r="N1394" s="14"/>
      <c r="O1394" s="14"/>
      <c r="P1394" s="14"/>
      <c r="Q1394" s="14"/>
      <c r="R1394" s="14"/>
      <c r="S1394" s="14"/>
      <c r="T1394" s="14"/>
      <c r="U1394" s="14"/>
      <c r="V1394" s="14"/>
      <c r="W1394" s="14"/>
      <c r="X1394" s="14"/>
      <c r="Y1394" s="14"/>
      <c r="Z1394" s="14"/>
      <c r="AA1394" s="14"/>
      <c r="AB1394" s="14"/>
      <c r="AC1394" s="14"/>
      <c r="AD1394" s="14"/>
      <c r="AE1394" s="14"/>
      <c r="AF1394" s="14"/>
      <c r="AG1394" s="14"/>
      <c r="AH1394" s="14"/>
      <c r="AI1394" s="14"/>
      <c r="AJ1394" s="14"/>
      <c r="AK1394" s="14"/>
      <c r="AL1394" s="14"/>
      <c r="AM1394" s="14"/>
      <c r="AN1394" s="14"/>
      <c r="AO1394" s="14"/>
      <c r="AP1394" s="14"/>
      <c r="AQ1394" s="14"/>
      <c r="AR1394" s="14"/>
      <c r="AS1394" s="14"/>
      <c r="AT1394" s="14"/>
      <c r="AU1394" s="14"/>
      <c r="AV1394" s="14"/>
      <c r="AW1394" s="14"/>
      <c r="AX1394" s="14"/>
      <c r="AY1394" s="14"/>
      <c r="AZ1394" s="14"/>
      <c r="BA1394" s="14"/>
      <c r="BB1394" s="14"/>
      <c r="BC1394" s="14"/>
    </row>
    <row r="1395" spans="2:55" x14ac:dyDescent="0.35">
      <c r="B1395" s="21" t="s">
        <v>82</v>
      </c>
      <c r="C1395" s="14"/>
      <c r="D1395" s="14"/>
      <c r="E1395" s="14"/>
      <c r="F1395" s="14"/>
      <c r="G1395" s="14"/>
      <c r="H1395" s="14"/>
      <c r="I1395" s="14"/>
      <c r="J1395" s="14"/>
      <c r="K1395" s="14"/>
      <c r="L1395" s="14"/>
      <c r="M1395" s="14"/>
      <c r="N1395" s="14"/>
      <c r="O1395" s="14"/>
      <c r="P1395" s="14"/>
      <c r="Q1395" s="14"/>
      <c r="R1395" s="14"/>
      <c r="S1395" s="14"/>
      <c r="T1395" s="14"/>
      <c r="U1395" s="14"/>
      <c r="V1395" s="14"/>
      <c r="W1395" s="14"/>
      <c r="X1395" s="14"/>
      <c r="Y1395" s="14"/>
      <c r="Z1395" s="14"/>
      <c r="AA1395" s="14"/>
      <c r="AB1395" s="14"/>
      <c r="AC1395" s="14"/>
      <c r="AD1395" s="14"/>
      <c r="AE1395" s="14"/>
      <c r="AF1395" s="14"/>
      <c r="AG1395" s="14"/>
      <c r="AH1395" s="14"/>
      <c r="AI1395" s="14"/>
      <c r="AJ1395" s="14"/>
      <c r="AK1395" s="14"/>
      <c r="AL1395" s="14"/>
      <c r="AM1395" s="14"/>
      <c r="AN1395" s="14"/>
      <c r="AO1395" s="14"/>
      <c r="AP1395" s="14"/>
      <c r="AQ1395" s="14"/>
      <c r="AR1395" s="14"/>
      <c r="AS1395" s="14"/>
      <c r="AT1395" s="14"/>
      <c r="AU1395" s="14"/>
      <c r="AV1395" s="14"/>
      <c r="AW1395" s="14"/>
      <c r="AX1395" s="14"/>
      <c r="AY1395" s="14"/>
      <c r="AZ1395" s="14"/>
      <c r="BA1395" s="14"/>
      <c r="BB1395" s="14"/>
      <c r="BC1395" s="14"/>
    </row>
    <row r="1396" spans="2:55" x14ac:dyDescent="0.35">
      <c r="B1396" t="s">
        <v>507</v>
      </c>
      <c r="C1396" s="14">
        <v>0.459809263246378</v>
      </c>
      <c r="D1396" s="14">
        <v>0.494917951544801</v>
      </c>
      <c r="E1396" s="14">
        <v>0.42495392799766901</v>
      </c>
      <c r="F1396" s="14"/>
      <c r="G1396" s="14">
        <v>0.55673444966378205</v>
      </c>
      <c r="H1396" s="14">
        <v>0.55230879864884697</v>
      </c>
      <c r="I1396" s="14">
        <v>0.525269768012815</v>
      </c>
      <c r="J1396" s="14">
        <v>0.414326714914732</v>
      </c>
      <c r="K1396" s="14">
        <v>0.38765010723065202</v>
      </c>
      <c r="L1396" s="14">
        <v>0.35209912684455802</v>
      </c>
      <c r="M1396" s="14"/>
      <c r="N1396" s="14">
        <v>0.50389844365271497</v>
      </c>
      <c r="O1396" s="14">
        <v>0.43109401028347499</v>
      </c>
      <c r="P1396" s="14">
        <v>0.470084357977751</v>
      </c>
      <c r="Q1396" s="14">
        <v>0.43476848797863299</v>
      </c>
      <c r="R1396" s="14"/>
      <c r="S1396" s="14">
        <v>0.52212864577710605</v>
      </c>
      <c r="T1396" s="14">
        <v>0.440551026711062</v>
      </c>
      <c r="U1396" s="14">
        <v>0.43024854211576102</v>
      </c>
      <c r="V1396" s="14">
        <v>0.45557599753752598</v>
      </c>
      <c r="W1396" s="14">
        <v>0.42240309452178698</v>
      </c>
      <c r="X1396" s="14">
        <v>0.51993577080376996</v>
      </c>
      <c r="Y1396" s="14">
        <v>0.41679536026425801</v>
      </c>
      <c r="Z1396" s="14">
        <v>0.45226518786734898</v>
      </c>
      <c r="AA1396" s="14">
        <v>0.42636106345102098</v>
      </c>
      <c r="AB1396" s="14">
        <v>0.483827482180749</v>
      </c>
      <c r="AC1396" s="14">
        <v>0.42719563607393701</v>
      </c>
      <c r="AD1396" s="14">
        <v>0.48116924333504701</v>
      </c>
      <c r="AE1396" s="14"/>
      <c r="AF1396" s="14">
        <v>0.38635185189851601</v>
      </c>
      <c r="AG1396" s="14">
        <v>0.51162071689684596</v>
      </c>
      <c r="AH1396" s="14">
        <v>0.38511728753422803</v>
      </c>
      <c r="AI1396" s="14">
        <v>0.44398056959549698</v>
      </c>
      <c r="AJ1396" s="14">
        <v>0.47932161257671502</v>
      </c>
      <c r="AK1396" s="14"/>
      <c r="AL1396" s="14">
        <v>0.45120035660081997</v>
      </c>
      <c r="AM1396" s="14">
        <v>0.57686354044469901</v>
      </c>
      <c r="AN1396" s="14">
        <v>0.37635993548123797</v>
      </c>
      <c r="AO1396" s="14"/>
      <c r="AP1396" s="14">
        <v>0.47628187445325598</v>
      </c>
      <c r="AQ1396" s="14">
        <v>0.44230547666264802</v>
      </c>
      <c r="AR1396" s="14"/>
      <c r="AS1396" s="14">
        <v>0.48390931244947799</v>
      </c>
      <c r="AT1396" s="14">
        <v>0.42316756015158002</v>
      </c>
      <c r="AU1396" s="14"/>
      <c r="AV1396" s="14">
        <v>0.52302600808293798</v>
      </c>
      <c r="AW1396" s="14">
        <v>0.43620195620397301</v>
      </c>
      <c r="AX1396" s="14"/>
      <c r="AY1396" s="14">
        <v>0.47407783776717</v>
      </c>
      <c r="AZ1396" s="14">
        <v>0.408981874876366</v>
      </c>
      <c r="BA1396" s="14"/>
      <c r="BB1396" s="14">
        <v>0.47837065927945599</v>
      </c>
      <c r="BC1396" s="14">
        <v>0.45841382807481801</v>
      </c>
    </row>
    <row r="1397" spans="2:55" x14ac:dyDescent="0.35">
      <c r="B1397" t="s">
        <v>508</v>
      </c>
      <c r="C1397" s="14">
        <v>0.54019073675362195</v>
      </c>
      <c r="D1397" s="14">
        <v>0.505082048455199</v>
      </c>
      <c r="E1397" s="14">
        <v>0.57504607200233104</v>
      </c>
      <c r="F1397" s="14"/>
      <c r="G1397" s="14">
        <v>0.44326555033621801</v>
      </c>
      <c r="H1397" s="14">
        <v>0.44769120135115298</v>
      </c>
      <c r="I1397" s="14">
        <v>0.474730231987185</v>
      </c>
      <c r="J1397" s="14">
        <v>0.58567328508526795</v>
      </c>
      <c r="K1397" s="14">
        <v>0.61234989276934804</v>
      </c>
      <c r="L1397" s="14">
        <v>0.64790087315544198</v>
      </c>
      <c r="M1397" s="14"/>
      <c r="N1397" s="14">
        <v>0.49610155634728498</v>
      </c>
      <c r="O1397" s="14">
        <v>0.56890598971652495</v>
      </c>
      <c r="P1397" s="14">
        <v>0.52991564202224894</v>
      </c>
      <c r="Q1397" s="14">
        <v>0.56523151202136701</v>
      </c>
      <c r="R1397" s="14"/>
      <c r="S1397" s="14">
        <v>0.47787135422289401</v>
      </c>
      <c r="T1397" s="14">
        <v>0.55944897328893795</v>
      </c>
      <c r="U1397" s="14">
        <v>0.56975145788423898</v>
      </c>
      <c r="V1397" s="14">
        <v>0.54442400246247402</v>
      </c>
      <c r="W1397" s="14">
        <v>0.57759690547821296</v>
      </c>
      <c r="X1397" s="14">
        <v>0.48006422919622999</v>
      </c>
      <c r="Y1397" s="14">
        <v>0.58320463973574199</v>
      </c>
      <c r="Z1397" s="14">
        <v>0.54773481213265096</v>
      </c>
      <c r="AA1397" s="14">
        <v>0.57363893654897902</v>
      </c>
      <c r="AB1397" s="14">
        <v>0.516172517819251</v>
      </c>
      <c r="AC1397" s="14">
        <v>0.57280436392606304</v>
      </c>
      <c r="AD1397" s="14">
        <v>0.51883075666495304</v>
      </c>
      <c r="AE1397" s="14"/>
      <c r="AF1397" s="14">
        <v>0.61364814810148405</v>
      </c>
      <c r="AG1397" s="14">
        <v>0.48837928310315398</v>
      </c>
      <c r="AH1397" s="14">
        <v>0.61488271246577197</v>
      </c>
      <c r="AI1397" s="14">
        <v>0.55601943040450297</v>
      </c>
      <c r="AJ1397" s="14">
        <v>0.52067838742328498</v>
      </c>
      <c r="AK1397" s="14"/>
      <c r="AL1397" s="14">
        <v>0.54879964339917997</v>
      </c>
      <c r="AM1397" s="14">
        <v>0.42313645955530099</v>
      </c>
      <c r="AN1397" s="14">
        <v>0.62364006451876197</v>
      </c>
      <c r="AO1397" s="14"/>
      <c r="AP1397" s="14">
        <v>0.52371812554674402</v>
      </c>
      <c r="AQ1397" s="14">
        <v>0.55769452333735203</v>
      </c>
      <c r="AR1397" s="14"/>
      <c r="AS1397" s="14">
        <v>0.51609068755052201</v>
      </c>
      <c r="AT1397" s="14">
        <v>0.57683243984842003</v>
      </c>
      <c r="AU1397" s="14"/>
      <c r="AV1397" s="14">
        <v>0.47697399191706202</v>
      </c>
      <c r="AW1397" s="14">
        <v>0.56379804379602705</v>
      </c>
      <c r="AX1397" s="14"/>
      <c r="AY1397" s="14">
        <v>0.52592216223282995</v>
      </c>
      <c r="AZ1397" s="14">
        <v>0.59101812512363405</v>
      </c>
      <c r="BA1397" s="14"/>
      <c r="BB1397" s="14">
        <v>0.52162934072054401</v>
      </c>
      <c r="BC1397" s="14">
        <v>0.54158617192518199</v>
      </c>
    </row>
    <row r="1398" spans="2:55" x14ac:dyDescent="0.35">
      <c r="C1398" s="14"/>
      <c r="D1398" s="14"/>
      <c r="E1398" s="14"/>
      <c r="F1398" s="14"/>
      <c r="G1398" s="14"/>
      <c r="H1398" s="14"/>
      <c r="I1398" s="14"/>
      <c r="J1398" s="14"/>
      <c r="K1398" s="14"/>
      <c r="L1398" s="14"/>
      <c r="M1398" s="14"/>
      <c r="N1398" s="14"/>
      <c r="O1398" s="14"/>
      <c r="P1398" s="14"/>
      <c r="Q1398" s="14"/>
      <c r="R1398" s="14"/>
      <c r="S1398" s="14"/>
      <c r="T1398" s="14"/>
      <c r="U1398" s="14"/>
      <c r="V1398" s="14"/>
      <c r="W1398" s="14"/>
      <c r="X1398" s="14"/>
      <c r="Y1398" s="14"/>
      <c r="Z1398" s="14"/>
      <c r="AA1398" s="14"/>
      <c r="AB1398" s="14"/>
      <c r="AC1398" s="14"/>
      <c r="AD1398" s="14"/>
      <c r="AE1398" s="14"/>
      <c r="AF1398" s="14"/>
      <c r="AG1398" s="14"/>
      <c r="AH1398" s="14"/>
      <c r="AI1398" s="14"/>
      <c r="AJ1398" s="14"/>
      <c r="AK1398" s="14"/>
      <c r="AL1398" s="14"/>
      <c r="AM1398" s="14"/>
      <c r="AN1398" s="14"/>
      <c r="AO1398" s="14"/>
      <c r="AP1398" s="14"/>
      <c r="AQ1398" s="14"/>
      <c r="AR1398" s="14"/>
      <c r="AS1398" s="14"/>
      <c r="AT1398" s="14"/>
      <c r="AU1398" s="14"/>
      <c r="AV1398" s="14"/>
      <c r="AW1398" s="14"/>
      <c r="AX1398" s="14"/>
      <c r="AY1398" s="14"/>
      <c r="AZ1398" s="14"/>
      <c r="BA1398" s="14"/>
      <c r="BB1398" s="14"/>
      <c r="BC1398" s="14"/>
    </row>
    <row r="1399" spans="2:55" x14ac:dyDescent="0.35">
      <c r="B1399" s="6" t="s">
        <v>206</v>
      </c>
      <c r="C1399" s="14"/>
      <c r="D1399" s="14"/>
      <c r="E1399" s="14"/>
      <c r="F1399" s="14"/>
      <c r="G1399" s="14"/>
      <c r="H1399" s="14"/>
      <c r="I1399" s="14"/>
      <c r="J1399" s="14"/>
      <c r="K1399" s="14"/>
      <c r="L1399" s="14"/>
      <c r="M1399" s="14"/>
      <c r="N1399" s="14"/>
      <c r="O1399" s="14"/>
      <c r="P1399" s="14"/>
      <c r="Q1399" s="14"/>
      <c r="R1399" s="14"/>
      <c r="S1399" s="14"/>
      <c r="T1399" s="14"/>
      <c r="U1399" s="14"/>
      <c r="V1399" s="14"/>
      <c r="W1399" s="14"/>
      <c r="X1399" s="14"/>
      <c r="Y1399" s="14"/>
      <c r="Z1399" s="14"/>
      <c r="AA1399" s="14"/>
      <c r="AB1399" s="14"/>
      <c r="AC1399" s="14"/>
      <c r="AD1399" s="14"/>
      <c r="AE1399" s="14"/>
      <c r="AF1399" s="14"/>
      <c r="AG1399" s="14"/>
      <c r="AH1399" s="14"/>
      <c r="AI1399" s="14"/>
      <c r="AJ1399" s="14"/>
      <c r="AK1399" s="14"/>
      <c r="AL1399" s="14"/>
      <c r="AM1399" s="14"/>
      <c r="AN1399" s="14"/>
      <c r="AO1399" s="14"/>
      <c r="AP1399" s="14"/>
      <c r="AQ1399" s="14"/>
      <c r="AR1399" s="14"/>
      <c r="AS1399" s="14"/>
      <c r="AT1399" s="14"/>
      <c r="AU1399" s="14"/>
      <c r="AV1399" s="14"/>
      <c r="AW1399" s="14"/>
      <c r="AX1399" s="14"/>
      <c r="AY1399" s="14"/>
      <c r="AZ1399" s="14"/>
      <c r="BA1399" s="14"/>
      <c r="BB1399" s="14"/>
      <c r="BC1399" s="14"/>
    </row>
    <row r="1400" spans="2:55" x14ac:dyDescent="0.35">
      <c r="B1400" s="21" t="s">
        <v>82</v>
      </c>
      <c r="C1400" s="14"/>
      <c r="D1400" s="14"/>
      <c r="E1400" s="14"/>
      <c r="F1400" s="14"/>
      <c r="G1400" s="14"/>
      <c r="H1400" s="14"/>
      <c r="I1400" s="14"/>
      <c r="J1400" s="14"/>
      <c r="K1400" s="14"/>
      <c r="L1400" s="14"/>
      <c r="M1400" s="14"/>
      <c r="N1400" s="14"/>
      <c r="O1400" s="14"/>
      <c r="P1400" s="14"/>
      <c r="Q1400" s="14"/>
      <c r="R1400" s="14"/>
      <c r="S1400" s="14"/>
      <c r="T1400" s="14"/>
      <c r="U1400" s="14"/>
      <c r="V1400" s="14"/>
      <c r="W1400" s="14"/>
      <c r="X1400" s="14"/>
      <c r="Y1400" s="14"/>
      <c r="Z1400" s="14"/>
      <c r="AA1400" s="14"/>
      <c r="AB1400" s="14"/>
      <c r="AC1400" s="14"/>
      <c r="AD1400" s="14"/>
      <c r="AE1400" s="14"/>
      <c r="AF1400" s="14"/>
      <c r="AG1400" s="14"/>
      <c r="AH1400" s="14"/>
      <c r="AI1400" s="14"/>
      <c r="AJ1400" s="14"/>
      <c r="AK1400" s="14"/>
      <c r="AL1400" s="14"/>
      <c r="AM1400" s="14"/>
      <c r="AN1400" s="14"/>
      <c r="AO1400" s="14"/>
      <c r="AP1400" s="14"/>
      <c r="AQ1400" s="14"/>
      <c r="AR1400" s="14"/>
      <c r="AS1400" s="14"/>
      <c r="AT1400" s="14"/>
      <c r="AU1400" s="14"/>
      <c r="AV1400" s="14"/>
      <c r="AW1400" s="14"/>
      <c r="AX1400" s="14"/>
      <c r="AY1400" s="14"/>
      <c r="AZ1400" s="14"/>
      <c r="BA1400" s="14"/>
      <c r="BB1400" s="14"/>
      <c r="BC1400" s="14"/>
    </row>
    <row r="1401" spans="2:55" x14ac:dyDescent="0.35">
      <c r="B1401" t="s">
        <v>524</v>
      </c>
      <c r="C1401" s="14">
        <v>0.51421846379047897</v>
      </c>
      <c r="D1401" s="14">
        <v>0.49390488597200399</v>
      </c>
      <c r="E1401" s="14">
        <v>0.534628257135909</v>
      </c>
      <c r="F1401" s="14"/>
      <c r="G1401" s="14">
        <v>0.56261724502893995</v>
      </c>
      <c r="H1401" s="14">
        <v>0.54786830378161</v>
      </c>
      <c r="I1401" s="14">
        <v>0.52808723389318502</v>
      </c>
      <c r="J1401" s="14">
        <v>0.53683932670581802</v>
      </c>
      <c r="K1401" s="14">
        <v>0.50560336976285503</v>
      </c>
      <c r="L1401" s="14">
        <v>0.43073468075877003</v>
      </c>
      <c r="M1401" s="14"/>
      <c r="N1401" s="14">
        <v>0.56459572806989899</v>
      </c>
      <c r="O1401" s="14">
        <v>0.50793332057015705</v>
      </c>
      <c r="P1401" s="14">
        <v>0.47496536825924301</v>
      </c>
      <c r="Q1401" s="14">
        <v>0.50089997981785594</v>
      </c>
      <c r="R1401" s="14"/>
      <c r="S1401" s="14">
        <v>0.52852143924177097</v>
      </c>
      <c r="T1401" s="14">
        <v>0.49828219393643602</v>
      </c>
      <c r="U1401" s="14">
        <v>0.52227222915787197</v>
      </c>
      <c r="V1401" s="14">
        <v>0.48459689252209098</v>
      </c>
      <c r="W1401" s="14">
        <v>0.55317895642055503</v>
      </c>
      <c r="X1401" s="14">
        <v>0.553180370524057</v>
      </c>
      <c r="Y1401" s="14">
        <v>0.49676587960799501</v>
      </c>
      <c r="Z1401" s="14">
        <v>0.496544387120953</v>
      </c>
      <c r="AA1401" s="14">
        <v>0.527237388657813</v>
      </c>
      <c r="AB1401" s="14">
        <v>0.45656648573556802</v>
      </c>
      <c r="AC1401" s="14">
        <v>0.51038685046587995</v>
      </c>
      <c r="AD1401" s="14">
        <v>0.57712676572100496</v>
      </c>
      <c r="AE1401" s="14"/>
      <c r="AF1401" s="14">
        <v>0.46886338715780301</v>
      </c>
      <c r="AG1401" s="14">
        <v>0.55032099278623103</v>
      </c>
      <c r="AH1401" s="14">
        <v>0.48980022505429099</v>
      </c>
      <c r="AI1401" s="14">
        <v>0.53868554532600499</v>
      </c>
      <c r="AJ1401" s="14">
        <v>0.60513398536267504</v>
      </c>
      <c r="AK1401" s="14"/>
      <c r="AL1401" s="14">
        <v>0.51299838374231399</v>
      </c>
      <c r="AM1401" s="14">
        <v>0.54094251530234505</v>
      </c>
      <c r="AN1401" s="14">
        <v>0.48445901361827098</v>
      </c>
      <c r="AO1401" s="14"/>
      <c r="AP1401" s="14">
        <v>0.50692814518932905</v>
      </c>
      <c r="AQ1401" s="14">
        <v>0.52368221704336204</v>
      </c>
      <c r="AR1401" s="14"/>
      <c r="AS1401" s="14">
        <v>0.52457288139911296</v>
      </c>
      <c r="AT1401" s="14">
        <v>0.50394959214827795</v>
      </c>
      <c r="AU1401" s="14"/>
      <c r="AV1401" s="14">
        <v>0.58391115237789104</v>
      </c>
      <c r="AW1401" s="14">
        <v>0.49694776230583099</v>
      </c>
      <c r="AX1401" s="14"/>
      <c r="AY1401" s="14">
        <v>0.52041058438910504</v>
      </c>
      <c r="AZ1401" s="14">
        <v>0.50763971184634804</v>
      </c>
      <c r="BA1401" s="14"/>
      <c r="BB1401" s="14">
        <v>0.503707023729284</v>
      </c>
      <c r="BC1401" s="14">
        <v>0.58142894164447001</v>
      </c>
    </row>
    <row r="1402" spans="2:55" x14ac:dyDescent="0.35">
      <c r="B1402" t="s">
        <v>525</v>
      </c>
      <c r="C1402" s="14">
        <v>0.38117912579062202</v>
      </c>
      <c r="D1402" s="14">
        <v>0.40423182022128501</v>
      </c>
      <c r="E1402" s="14">
        <v>0.357786802066348</v>
      </c>
      <c r="F1402" s="14"/>
      <c r="G1402" s="14">
        <v>0.34051478835935001</v>
      </c>
      <c r="H1402" s="14">
        <v>0.37508924184963299</v>
      </c>
      <c r="I1402" s="14">
        <v>0.36680049882367799</v>
      </c>
      <c r="J1402" s="14">
        <v>0.372046699677056</v>
      </c>
      <c r="K1402" s="14">
        <v>0.36675754159822599</v>
      </c>
      <c r="L1402" s="14">
        <v>0.441879820742754</v>
      </c>
      <c r="M1402" s="14"/>
      <c r="N1402" s="14">
        <v>0.35662289653938301</v>
      </c>
      <c r="O1402" s="14">
        <v>0.38787380284203399</v>
      </c>
      <c r="P1402" s="14">
        <v>0.40663158968949698</v>
      </c>
      <c r="Q1402" s="14">
        <v>0.37749256269737302</v>
      </c>
      <c r="R1402" s="14"/>
      <c r="S1402" s="14">
        <v>0.384844641869862</v>
      </c>
      <c r="T1402" s="14">
        <v>0.41308280824919302</v>
      </c>
      <c r="U1402" s="14">
        <v>0.35057951121228798</v>
      </c>
      <c r="V1402" s="14">
        <v>0.37795191109124199</v>
      </c>
      <c r="W1402" s="14">
        <v>0.356813778778031</v>
      </c>
      <c r="X1402" s="14">
        <v>0.34578331486611202</v>
      </c>
      <c r="Y1402" s="14">
        <v>0.40795047703570297</v>
      </c>
      <c r="Z1402" s="14">
        <v>0.32529636707376303</v>
      </c>
      <c r="AA1402" s="14">
        <v>0.381269324454104</v>
      </c>
      <c r="AB1402" s="14">
        <v>0.45719435884933002</v>
      </c>
      <c r="AC1402" s="14">
        <v>0.37524080120049602</v>
      </c>
      <c r="AD1402" s="14">
        <v>0.26635881443347098</v>
      </c>
      <c r="AE1402" s="14"/>
      <c r="AF1402" s="14">
        <v>0.444240289473677</v>
      </c>
      <c r="AG1402" s="14">
        <v>0.363759507371959</v>
      </c>
      <c r="AH1402" s="14">
        <v>0.42086753216596601</v>
      </c>
      <c r="AI1402" s="14">
        <v>0.345246796998741</v>
      </c>
      <c r="AJ1402" s="14">
        <v>0.23237232948474901</v>
      </c>
      <c r="AK1402" s="14"/>
      <c r="AL1402" s="14">
        <v>0.38237179463129001</v>
      </c>
      <c r="AM1402" s="14">
        <v>0.39451681448154402</v>
      </c>
      <c r="AN1402" s="14">
        <v>0.34044591133996499</v>
      </c>
      <c r="AO1402" s="14"/>
      <c r="AP1402" s="14">
        <v>0.35661401573018298</v>
      </c>
      <c r="AQ1402" s="14">
        <v>0.40252930562317102</v>
      </c>
      <c r="AR1402" s="14"/>
      <c r="AS1402" s="14">
        <v>0.37360123160022202</v>
      </c>
      <c r="AT1402" s="14">
        <v>0.39871027134203102</v>
      </c>
      <c r="AU1402" s="14"/>
      <c r="AV1402" s="14">
        <v>0.36420788783248598</v>
      </c>
      <c r="AW1402" s="14">
        <v>0.38871116599044903</v>
      </c>
      <c r="AX1402" s="14"/>
      <c r="AY1402" s="14">
        <v>0.39107669031381898</v>
      </c>
      <c r="AZ1402" s="14">
        <v>0.40777647838842901</v>
      </c>
      <c r="BA1402" s="14"/>
      <c r="BB1402" s="14">
        <v>0.404188237606663</v>
      </c>
      <c r="BC1402" s="14">
        <v>0.300073707592171</v>
      </c>
    </row>
    <row r="1403" spans="2:55" x14ac:dyDescent="0.35">
      <c r="B1403" t="s">
        <v>205</v>
      </c>
      <c r="C1403" s="14">
        <v>0.10460241041889801</v>
      </c>
      <c r="D1403" s="14">
        <v>0.101863293806711</v>
      </c>
      <c r="E1403" s="14">
        <v>0.107584940797743</v>
      </c>
      <c r="F1403" s="14"/>
      <c r="G1403" s="14">
        <v>9.6867966611710099E-2</v>
      </c>
      <c r="H1403" s="14">
        <v>7.7042454368755994E-2</v>
      </c>
      <c r="I1403" s="14">
        <v>0.105112267283137</v>
      </c>
      <c r="J1403" s="14">
        <v>9.1113973617126406E-2</v>
      </c>
      <c r="K1403" s="14">
        <v>0.12763908863891901</v>
      </c>
      <c r="L1403" s="14">
        <v>0.127385498498476</v>
      </c>
      <c r="M1403" s="14"/>
      <c r="N1403" s="14">
        <v>7.8781375390718403E-2</v>
      </c>
      <c r="O1403" s="14">
        <v>0.104192876587809</v>
      </c>
      <c r="P1403" s="14">
        <v>0.118403042051259</v>
      </c>
      <c r="Q1403" s="14">
        <v>0.121607457484771</v>
      </c>
      <c r="R1403" s="14"/>
      <c r="S1403" s="14">
        <v>8.6633918888366607E-2</v>
      </c>
      <c r="T1403" s="14">
        <v>8.8634997814371494E-2</v>
      </c>
      <c r="U1403" s="14">
        <v>0.12714825962984</v>
      </c>
      <c r="V1403" s="14">
        <v>0.137451196386667</v>
      </c>
      <c r="W1403" s="14">
        <v>9.0007264801413203E-2</v>
      </c>
      <c r="X1403" s="14">
        <v>0.10103631460983099</v>
      </c>
      <c r="Y1403" s="14">
        <v>9.52836433563021E-2</v>
      </c>
      <c r="Z1403" s="14">
        <v>0.178159245805285</v>
      </c>
      <c r="AA1403" s="14">
        <v>9.1493286888083197E-2</v>
      </c>
      <c r="AB1403" s="14">
        <v>8.6239155415101895E-2</v>
      </c>
      <c r="AC1403" s="14">
        <v>0.114372348333624</v>
      </c>
      <c r="AD1403" s="14">
        <v>0.156514419845524</v>
      </c>
      <c r="AE1403" s="14"/>
      <c r="AF1403" s="14">
        <v>8.6896323368520698E-2</v>
      </c>
      <c r="AG1403" s="14">
        <v>8.5919499841810396E-2</v>
      </c>
      <c r="AH1403" s="14">
        <v>8.9332242779742596E-2</v>
      </c>
      <c r="AI1403" s="14">
        <v>0.116067657675254</v>
      </c>
      <c r="AJ1403" s="14">
        <v>0.16249368515257601</v>
      </c>
      <c r="AK1403" s="14"/>
      <c r="AL1403" s="14">
        <v>0.104629821626397</v>
      </c>
      <c r="AM1403" s="14">
        <v>6.4540670216110804E-2</v>
      </c>
      <c r="AN1403" s="14">
        <v>0.175095075041764</v>
      </c>
      <c r="AO1403" s="14"/>
      <c r="AP1403" s="14">
        <v>0.136457839080487</v>
      </c>
      <c r="AQ1403" s="14">
        <v>7.3788477333467203E-2</v>
      </c>
      <c r="AR1403" s="14"/>
      <c r="AS1403" s="14">
        <v>0.101825887000665</v>
      </c>
      <c r="AT1403" s="14">
        <v>9.7340136509691005E-2</v>
      </c>
      <c r="AU1403" s="14"/>
      <c r="AV1403" s="14">
        <v>5.18809597896231E-2</v>
      </c>
      <c r="AW1403" s="14">
        <v>0.11434107170372</v>
      </c>
      <c r="AX1403" s="14"/>
      <c r="AY1403" s="14">
        <v>8.8512725297076003E-2</v>
      </c>
      <c r="AZ1403" s="14">
        <v>8.4583809765222798E-2</v>
      </c>
      <c r="BA1403" s="14"/>
      <c r="BB1403" s="14">
        <v>9.2104738664053595E-2</v>
      </c>
      <c r="BC1403" s="14">
        <v>0.118497350763359</v>
      </c>
    </row>
    <row r="1404" spans="2:55" x14ac:dyDescent="0.35">
      <c r="C1404" s="14"/>
      <c r="D1404" s="14"/>
      <c r="E1404" s="14"/>
      <c r="F1404" s="14"/>
      <c r="G1404" s="14"/>
      <c r="H1404" s="14"/>
      <c r="I1404" s="14"/>
      <c r="J1404" s="14"/>
      <c r="K1404" s="14"/>
      <c r="L1404" s="14"/>
      <c r="M1404" s="14"/>
      <c r="N1404" s="14"/>
      <c r="O1404" s="14"/>
      <c r="P1404" s="14"/>
      <c r="Q1404" s="14"/>
      <c r="R1404" s="14"/>
      <c r="S1404" s="14"/>
      <c r="T1404" s="14"/>
      <c r="U1404" s="14"/>
      <c r="V1404" s="14"/>
      <c r="W1404" s="14"/>
      <c r="X1404" s="14"/>
      <c r="Y1404" s="14"/>
      <c r="Z1404" s="14"/>
      <c r="AA1404" s="14"/>
      <c r="AB1404" s="14"/>
      <c r="AC1404" s="14"/>
      <c r="AD1404" s="14"/>
      <c r="AE1404" s="14"/>
      <c r="AF1404" s="14"/>
      <c r="AG1404" s="14"/>
      <c r="AH1404" s="14"/>
      <c r="AI1404" s="14"/>
      <c r="AJ1404" s="14"/>
      <c r="AK1404" s="14"/>
      <c r="AL1404" s="14"/>
      <c r="AM1404" s="14"/>
      <c r="AN1404" s="14"/>
      <c r="AO1404" s="14"/>
      <c r="AP1404" s="14"/>
      <c r="AQ1404" s="14"/>
      <c r="AR1404" s="14"/>
      <c r="AS1404" s="14"/>
      <c r="AT1404" s="14"/>
      <c r="AU1404" s="14"/>
      <c r="AV1404" s="14"/>
      <c r="AW1404" s="14"/>
      <c r="AX1404" s="14"/>
      <c r="AY1404" s="14"/>
      <c r="AZ1404" s="14"/>
      <c r="BA1404" s="14"/>
      <c r="BB1404" s="14"/>
      <c r="BC1404" s="14"/>
    </row>
    <row r="1405" spans="2:55" x14ac:dyDescent="0.35">
      <c r="B1405" s="6" t="s">
        <v>533</v>
      </c>
      <c r="C1405" s="14"/>
      <c r="D1405" s="14"/>
      <c r="E1405" s="14"/>
      <c r="F1405" s="14"/>
      <c r="G1405" s="14"/>
      <c r="H1405" s="14"/>
      <c r="I1405" s="14"/>
      <c r="J1405" s="14"/>
      <c r="K1405" s="14"/>
      <c r="L1405" s="14"/>
      <c r="M1405" s="14"/>
      <c r="N1405" s="14"/>
      <c r="O1405" s="14"/>
      <c r="P1405" s="14"/>
      <c r="Q1405" s="14"/>
      <c r="R1405" s="14"/>
      <c r="S1405" s="14"/>
      <c r="T1405" s="14"/>
      <c r="U1405" s="14"/>
      <c r="V1405" s="14"/>
      <c r="W1405" s="14"/>
      <c r="X1405" s="14"/>
      <c r="Y1405" s="14"/>
      <c r="Z1405" s="14"/>
      <c r="AA1405" s="14"/>
      <c r="AB1405" s="14"/>
      <c r="AC1405" s="14"/>
      <c r="AD1405" s="14"/>
      <c r="AE1405" s="14"/>
      <c r="AF1405" s="14"/>
      <c r="AG1405" s="14"/>
      <c r="AH1405" s="14"/>
      <c r="AI1405" s="14"/>
      <c r="AJ1405" s="14"/>
      <c r="AK1405" s="14"/>
      <c r="AL1405" s="14"/>
      <c r="AM1405" s="14"/>
      <c r="AN1405" s="14"/>
      <c r="AO1405" s="14"/>
      <c r="AP1405" s="14"/>
      <c r="AQ1405" s="14"/>
      <c r="AR1405" s="14"/>
      <c r="AS1405" s="14"/>
      <c r="AT1405" s="14"/>
      <c r="AU1405" s="14"/>
      <c r="AV1405" s="14"/>
      <c r="AW1405" s="14"/>
      <c r="AX1405" s="14"/>
      <c r="AY1405" s="14"/>
      <c r="AZ1405" s="14"/>
      <c r="BA1405" s="14"/>
      <c r="BB1405" s="14"/>
      <c r="BC1405" s="14"/>
    </row>
    <row r="1406" spans="2:55" x14ac:dyDescent="0.35">
      <c r="B1406" s="21" t="s">
        <v>82</v>
      </c>
      <c r="C1406" s="14"/>
      <c r="D1406" s="14"/>
      <c r="E1406" s="14"/>
      <c r="F1406" s="14"/>
      <c r="G1406" s="14"/>
      <c r="H1406" s="14"/>
      <c r="I1406" s="14"/>
      <c r="J1406" s="14"/>
      <c r="K1406" s="14"/>
      <c r="L1406" s="14"/>
      <c r="M1406" s="14"/>
      <c r="N1406" s="14"/>
      <c r="O1406" s="14"/>
      <c r="P1406" s="14"/>
      <c r="Q1406" s="14"/>
      <c r="R1406" s="14"/>
      <c r="S1406" s="14"/>
      <c r="T1406" s="14"/>
      <c r="U1406" s="14"/>
      <c r="V1406" s="14"/>
      <c r="W1406" s="14"/>
      <c r="X1406" s="14"/>
      <c r="Y1406" s="14"/>
      <c r="Z1406" s="14"/>
      <c r="AA1406" s="14"/>
      <c r="AB1406" s="14"/>
      <c r="AC1406" s="14"/>
      <c r="AD1406" s="14"/>
      <c r="AE1406" s="14"/>
      <c r="AF1406" s="14"/>
      <c r="AG1406" s="14"/>
      <c r="AH1406" s="14"/>
      <c r="AI1406" s="14"/>
      <c r="AJ1406" s="14"/>
      <c r="AK1406" s="14"/>
      <c r="AL1406" s="14"/>
      <c r="AM1406" s="14"/>
      <c r="AN1406" s="14"/>
      <c r="AO1406" s="14"/>
      <c r="AP1406" s="14"/>
      <c r="AQ1406" s="14"/>
      <c r="AR1406" s="14"/>
      <c r="AS1406" s="14"/>
      <c r="AT1406" s="14"/>
      <c r="AU1406" s="14"/>
      <c r="AV1406" s="14"/>
      <c r="AW1406" s="14"/>
      <c r="AX1406" s="14"/>
      <c r="AY1406" s="14"/>
      <c r="AZ1406" s="14"/>
      <c r="BA1406" s="14"/>
      <c r="BB1406" s="14"/>
      <c r="BC1406" s="14"/>
    </row>
    <row r="1407" spans="2:55" x14ac:dyDescent="0.35">
      <c r="B1407" t="s">
        <v>530</v>
      </c>
      <c r="C1407" s="14">
        <v>0.61168054686374196</v>
      </c>
      <c r="D1407" s="14">
        <v>0.59630111830826504</v>
      </c>
      <c r="E1407" s="14">
        <v>0.62657246525675103</v>
      </c>
      <c r="F1407" s="14"/>
      <c r="G1407" s="14">
        <v>0.49169209884345699</v>
      </c>
      <c r="H1407" s="14">
        <v>0.490506313647389</v>
      </c>
      <c r="I1407" s="14">
        <v>0.57732924887380599</v>
      </c>
      <c r="J1407" s="14">
        <v>0.65125178541706696</v>
      </c>
      <c r="K1407" s="14">
        <v>0.67421661545763201</v>
      </c>
      <c r="L1407" s="14">
        <v>0.74408886007076402</v>
      </c>
      <c r="M1407" s="14"/>
      <c r="N1407" s="14">
        <v>0.659343629245144</v>
      </c>
      <c r="O1407" s="14">
        <v>0.59174268531046903</v>
      </c>
      <c r="P1407" s="14">
        <v>0.60783358909371998</v>
      </c>
      <c r="Q1407" s="14">
        <v>0.58125017982808702</v>
      </c>
      <c r="R1407" s="14"/>
      <c r="S1407" s="14">
        <v>0.54659964374307801</v>
      </c>
      <c r="T1407" s="14">
        <v>0.65022532175524195</v>
      </c>
      <c r="U1407" s="14">
        <v>0.59984614256078195</v>
      </c>
      <c r="V1407" s="14">
        <v>0.61431234237544496</v>
      </c>
      <c r="W1407" s="14">
        <v>0.63096018700129497</v>
      </c>
      <c r="X1407" s="14">
        <v>0.62901131214557604</v>
      </c>
      <c r="Y1407" s="14">
        <v>0.63295237601016896</v>
      </c>
      <c r="Z1407" s="14">
        <v>0.55985373985192399</v>
      </c>
      <c r="AA1407" s="14">
        <v>0.61308183605974598</v>
      </c>
      <c r="AB1407" s="14">
        <v>0.635199041374095</v>
      </c>
      <c r="AC1407" s="14">
        <v>0.65712749551052696</v>
      </c>
      <c r="AD1407" s="14">
        <v>0.53690695889014495</v>
      </c>
      <c r="AE1407" s="14"/>
      <c r="AF1407" s="14">
        <v>0.63676549318886599</v>
      </c>
      <c r="AG1407" s="14">
        <v>0.64015741609077503</v>
      </c>
      <c r="AH1407" s="14">
        <v>0.67257826536601295</v>
      </c>
      <c r="AI1407" s="14">
        <v>0.60632209255590197</v>
      </c>
      <c r="AJ1407" s="14">
        <v>0.47294579770156903</v>
      </c>
      <c r="AK1407" s="14"/>
      <c r="AL1407" s="14">
        <v>0.62118680732274401</v>
      </c>
      <c r="AM1407" s="14">
        <v>0.56673565878005505</v>
      </c>
      <c r="AN1407" s="14">
        <v>0.55464656804176005</v>
      </c>
      <c r="AO1407" s="14"/>
      <c r="AP1407" s="14">
        <v>0.58048153028375304</v>
      </c>
      <c r="AQ1407" s="14">
        <v>0.64598755350096704</v>
      </c>
      <c r="AR1407" s="14"/>
      <c r="AS1407" s="14">
        <v>0.58698830269020597</v>
      </c>
      <c r="AT1407" s="14">
        <v>0.65449616851546399</v>
      </c>
      <c r="AU1407" s="14"/>
      <c r="AV1407" s="14">
        <v>0.57396543435511105</v>
      </c>
      <c r="AW1407" s="14">
        <v>0.62946099680831702</v>
      </c>
      <c r="AX1407" s="14"/>
      <c r="AY1407" s="14">
        <v>0.60988638484777402</v>
      </c>
      <c r="AZ1407" s="14">
        <v>0.68493186456962596</v>
      </c>
      <c r="BA1407" s="14"/>
      <c r="BB1407" s="14">
        <v>0.63329960085914005</v>
      </c>
      <c r="BC1407" s="14">
        <v>0.56616896988004795</v>
      </c>
    </row>
    <row r="1408" spans="2:55" x14ac:dyDescent="0.35">
      <c r="B1408" t="s">
        <v>531</v>
      </c>
      <c r="C1408" s="14">
        <v>0.24593908347785801</v>
      </c>
      <c r="D1408" s="14">
        <v>0.25674786957217199</v>
      </c>
      <c r="E1408" s="14">
        <v>0.23509123147130001</v>
      </c>
      <c r="F1408" s="14"/>
      <c r="G1408" s="14">
        <v>0.34957705692855001</v>
      </c>
      <c r="H1408" s="14">
        <v>0.37215928134687898</v>
      </c>
      <c r="I1408" s="14">
        <v>0.26927323522150798</v>
      </c>
      <c r="J1408" s="14">
        <v>0.214585019996894</v>
      </c>
      <c r="K1408" s="14">
        <v>0.164392286745704</v>
      </c>
      <c r="L1408" s="14">
        <v>0.13525304987501099</v>
      </c>
      <c r="M1408" s="14"/>
      <c r="N1408" s="14">
        <v>0.23553819278659099</v>
      </c>
      <c r="O1408" s="14">
        <v>0.25795198061938002</v>
      </c>
      <c r="P1408" s="14">
        <v>0.23713019958304801</v>
      </c>
      <c r="Q1408" s="14">
        <v>0.254372923350141</v>
      </c>
      <c r="R1408" s="14"/>
      <c r="S1408" s="14">
        <v>0.30573143963168897</v>
      </c>
      <c r="T1408" s="14">
        <v>0.18298952179160499</v>
      </c>
      <c r="U1408" s="14">
        <v>0.24508474716425199</v>
      </c>
      <c r="V1408" s="14">
        <v>0.268018661164661</v>
      </c>
      <c r="W1408" s="14">
        <v>0.25453458208040702</v>
      </c>
      <c r="X1408" s="14">
        <v>0.264049071144278</v>
      </c>
      <c r="Y1408" s="14">
        <v>0.21907699553922499</v>
      </c>
      <c r="Z1408" s="14">
        <v>0.29711066573876199</v>
      </c>
      <c r="AA1408" s="14">
        <v>0.23303553695385701</v>
      </c>
      <c r="AB1408" s="14">
        <v>0.24136128174091301</v>
      </c>
      <c r="AC1408" s="14">
        <v>0.16774188953535399</v>
      </c>
      <c r="AD1408" s="14">
        <v>0.29608437564164503</v>
      </c>
      <c r="AE1408" s="14"/>
      <c r="AF1408" s="14">
        <v>0.242967757589859</v>
      </c>
      <c r="AG1408" s="14">
        <v>0.26224049964206497</v>
      </c>
      <c r="AH1408" s="14">
        <v>0.176115885926518</v>
      </c>
      <c r="AI1408" s="14">
        <v>0.22372134851464301</v>
      </c>
      <c r="AJ1408" s="14">
        <v>0.28859910433374802</v>
      </c>
      <c r="AK1408" s="14"/>
      <c r="AL1408" s="14">
        <v>0.240930641875086</v>
      </c>
      <c r="AM1408" s="14">
        <v>0.30583966955105002</v>
      </c>
      <c r="AN1408" s="14">
        <v>0.21189724200719201</v>
      </c>
      <c r="AO1408" s="14"/>
      <c r="AP1408" s="14">
        <v>0.26221131545353599</v>
      </c>
      <c r="AQ1408" s="14">
        <v>0.23122778366578101</v>
      </c>
      <c r="AR1408" s="14"/>
      <c r="AS1408" s="14">
        <v>0.25802996406645901</v>
      </c>
      <c r="AT1408" s="14">
        <v>0.230692389497376</v>
      </c>
      <c r="AU1408" s="14"/>
      <c r="AV1408" s="14">
        <v>0.32016613663007898</v>
      </c>
      <c r="AW1408" s="14">
        <v>0.22394959714304299</v>
      </c>
      <c r="AX1408" s="14"/>
      <c r="AY1408" s="14">
        <v>0.25882784537056602</v>
      </c>
      <c r="AZ1408" s="14">
        <v>0.192717232419263</v>
      </c>
      <c r="BA1408" s="14"/>
      <c r="BB1408" s="14">
        <v>0.23793646728790999</v>
      </c>
      <c r="BC1408" s="14">
        <v>0.29056964364399102</v>
      </c>
    </row>
    <row r="1409" spans="2:55" x14ac:dyDescent="0.35">
      <c r="B1409" t="s">
        <v>205</v>
      </c>
      <c r="C1409" s="14">
        <v>0.14238036965840001</v>
      </c>
      <c r="D1409" s="14">
        <v>0.14695101211956299</v>
      </c>
      <c r="E1409" s="14">
        <v>0.13833630327194901</v>
      </c>
      <c r="F1409" s="14"/>
      <c r="G1409" s="14">
        <v>0.158730844227993</v>
      </c>
      <c r="H1409" s="14">
        <v>0.13733440500573199</v>
      </c>
      <c r="I1409" s="14">
        <v>0.153397515904686</v>
      </c>
      <c r="J1409" s="14">
        <v>0.13416319458603801</v>
      </c>
      <c r="K1409" s="14">
        <v>0.161391097796665</v>
      </c>
      <c r="L1409" s="14">
        <v>0.120658090054225</v>
      </c>
      <c r="M1409" s="14"/>
      <c r="N1409" s="14">
        <v>0.105118177968265</v>
      </c>
      <c r="O1409" s="14">
        <v>0.15030533407015101</v>
      </c>
      <c r="P1409" s="14">
        <v>0.155036211323233</v>
      </c>
      <c r="Q1409" s="14">
        <v>0.16437689682177101</v>
      </c>
      <c r="R1409" s="14"/>
      <c r="S1409" s="14">
        <v>0.14766891662523199</v>
      </c>
      <c r="T1409" s="14">
        <v>0.16678515645315301</v>
      </c>
      <c r="U1409" s="14">
        <v>0.15506911027496501</v>
      </c>
      <c r="V1409" s="14">
        <v>0.117668996459894</v>
      </c>
      <c r="W1409" s="14">
        <v>0.11450523091829801</v>
      </c>
      <c r="X1409" s="14">
        <v>0.106939616710146</v>
      </c>
      <c r="Y1409" s="14">
        <v>0.14797062845060599</v>
      </c>
      <c r="Z1409" s="14">
        <v>0.14303559440931399</v>
      </c>
      <c r="AA1409" s="14">
        <v>0.15388262698639699</v>
      </c>
      <c r="AB1409" s="14">
        <v>0.12343967688499299</v>
      </c>
      <c r="AC1409" s="14">
        <v>0.175130614954119</v>
      </c>
      <c r="AD1409" s="14">
        <v>0.167008665468211</v>
      </c>
      <c r="AE1409" s="14"/>
      <c r="AF1409" s="14">
        <v>0.120266749221275</v>
      </c>
      <c r="AG1409" s="14">
        <v>9.7602084267160494E-2</v>
      </c>
      <c r="AH1409" s="14">
        <v>0.15130584870746999</v>
      </c>
      <c r="AI1409" s="14">
        <v>0.16995655892945599</v>
      </c>
      <c r="AJ1409" s="14">
        <v>0.238455097964683</v>
      </c>
      <c r="AK1409" s="14"/>
      <c r="AL1409" s="14">
        <v>0.13788255080216999</v>
      </c>
      <c r="AM1409" s="14">
        <v>0.12742467166889501</v>
      </c>
      <c r="AN1409" s="14">
        <v>0.233456189951048</v>
      </c>
      <c r="AO1409" s="14"/>
      <c r="AP1409" s="14">
        <v>0.157307154262711</v>
      </c>
      <c r="AQ1409" s="14">
        <v>0.122784662833252</v>
      </c>
      <c r="AR1409" s="14"/>
      <c r="AS1409" s="14">
        <v>0.154981733243335</v>
      </c>
      <c r="AT1409" s="14">
        <v>0.11481144198716001</v>
      </c>
      <c r="AU1409" s="14"/>
      <c r="AV1409" s="14">
        <v>0.10586842901481</v>
      </c>
      <c r="AW1409" s="14">
        <v>0.14658940604863999</v>
      </c>
      <c r="AX1409" s="14"/>
      <c r="AY1409" s="14">
        <v>0.13128576978166001</v>
      </c>
      <c r="AZ1409" s="14">
        <v>0.122350903011111</v>
      </c>
      <c r="BA1409" s="14"/>
      <c r="BB1409" s="14">
        <v>0.12876393185294999</v>
      </c>
      <c r="BC1409" s="14">
        <v>0.14326138647596101</v>
      </c>
    </row>
    <row r="1410" spans="2:55" x14ac:dyDescent="0.35">
      <c r="C1410" s="14"/>
      <c r="D1410" s="14"/>
      <c r="E1410" s="14"/>
      <c r="F1410" s="14"/>
      <c r="G1410" s="14"/>
      <c r="H1410" s="14"/>
      <c r="I1410" s="14"/>
      <c r="J1410" s="14"/>
      <c r="K1410" s="14"/>
      <c r="L1410" s="14"/>
      <c r="M1410" s="14"/>
      <c r="N1410" s="14"/>
      <c r="O1410" s="14"/>
      <c r="P1410" s="14"/>
      <c r="Q1410" s="14"/>
      <c r="R1410" s="14"/>
      <c r="S1410" s="14"/>
      <c r="T1410" s="14"/>
      <c r="U1410" s="14"/>
      <c r="V1410" s="14"/>
      <c r="W1410" s="14"/>
      <c r="X1410" s="14"/>
      <c r="Y1410" s="14"/>
      <c r="Z1410" s="14"/>
      <c r="AA1410" s="14"/>
      <c r="AB1410" s="14"/>
      <c r="AC1410" s="14"/>
      <c r="AD1410" s="14"/>
      <c r="AE1410" s="14"/>
      <c r="AF1410" s="14"/>
      <c r="AG1410" s="14"/>
      <c r="AH1410" s="14"/>
      <c r="AI1410" s="14"/>
      <c r="AJ1410" s="14"/>
      <c r="AK1410" s="14"/>
      <c r="AL1410" s="14"/>
      <c r="AM1410" s="14"/>
      <c r="AN1410" s="14"/>
      <c r="AO1410" s="14"/>
      <c r="AP1410" s="14"/>
      <c r="AQ1410" s="14"/>
      <c r="AR1410" s="14"/>
      <c r="AS1410" s="14"/>
      <c r="AT1410" s="14"/>
      <c r="AU1410" s="14"/>
      <c r="AV1410" s="14"/>
      <c r="AW1410" s="14"/>
      <c r="AX1410" s="14"/>
      <c r="AY1410" s="14"/>
      <c r="AZ1410" s="14"/>
      <c r="BA1410" s="14"/>
      <c r="BB1410" s="14"/>
      <c r="BC1410" s="14"/>
    </row>
    <row r="1411" spans="2:55" x14ac:dyDescent="0.35">
      <c r="B1411" s="6" t="s">
        <v>534</v>
      </c>
      <c r="C1411" s="14"/>
      <c r="D1411" s="14"/>
      <c r="E1411" s="14"/>
      <c r="F1411" s="14"/>
      <c r="G1411" s="14"/>
      <c r="H1411" s="14"/>
      <c r="I1411" s="14"/>
      <c r="J1411" s="14"/>
      <c r="K1411" s="14"/>
      <c r="L1411" s="14"/>
      <c r="M1411" s="14"/>
      <c r="N1411" s="14"/>
      <c r="O1411" s="14"/>
      <c r="P1411" s="14"/>
      <c r="Q1411" s="14"/>
      <c r="R1411" s="14"/>
      <c r="S1411" s="14"/>
      <c r="T1411" s="14"/>
      <c r="U1411" s="14"/>
      <c r="V1411" s="14"/>
      <c r="W1411" s="14"/>
      <c r="X1411" s="14"/>
      <c r="Y1411" s="14"/>
      <c r="Z1411" s="14"/>
      <c r="AA1411" s="14"/>
      <c r="AB1411" s="14"/>
      <c r="AC1411" s="14"/>
      <c r="AD1411" s="14"/>
      <c r="AE1411" s="14"/>
      <c r="AF1411" s="14"/>
      <c r="AG1411" s="14"/>
      <c r="AH1411" s="14"/>
      <c r="AI1411" s="14"/>
      <c r="AJ1411" s="14"/>
      <c r="AK1411" s="14"/>
      <c r="AL1411" s="14"/>
      <c r="AM1411" s="14"/>
      <c r="AN1411" s="14"/>
      <c r="AO1411" s="14"/>
      <c r="AP1411" s="14"/>
      <c r="AQ1411" s="14"/>
      <c r="AR1411" s="14"/>
      <c r="AS1411" s="14"/>
      <c r="AT1411" s="14"/>
      <c r="AU1411" s="14"/>
      <c r="AV1411" s="14"/>
      <c r="AW1411" s="14"/>
      <c r="AX1411" s="14"/>
      <c r="AY1411" s="14"/>
      <c r="AZ1411" s="14"/>
      <c r="BA1411" s="14"/>
      <c r="BB1411" s="14"/>
      <c r="BC1411" s="14"/>
    </row>
    <row r="1412" spans="2:55" x14ac:dyDescent="0.35">
      <c r="B1412" s="21" t="s">
        <v>82</v>
      </c>
      <c r="C1412" s="14"/>
      <c r="D1412" s="14"/>
      <c r="E1412" s="14"/>
      <c r="F1412" s="14"/>
      <c r="G1412" s="14"/>
      <c r="H1412" s="14"/>
      <c r="I1412" s="14"/>
      <c r="J1412" s="14"/>
      <c r="K1412" s="14"/>
      <c r="L1412" s="14"/>
      <c r="M1412" s="14"/>
      <c r="N1412" s="14"/>
      <c r="O1412" s="14"/>
      <c r="P1412" s="14"/>
      <c r="Q1412" s="14"/>
      <c r="R1412" s="14"/>
      <c r="S1412" s="14"/>
      <c r="T1412" s="14"/>
      <c r="U1412" s="14"/>
      <c r="V1412" s="14"/>
      <c r="W1412" s="14"/>
      <c r="X1412" s="14"/>
      <c r="Y1412" s="14"/>
      <c r="Z1412" s="14"/>
      <c r="AA1412" s="14"/>
      <c r="AB1412" s="14"/>
      <c r="AC1412" s="14"/>
      <c r="AD1412" s="14"/>
      <c r="AE1412" s="14"/>
      <c r="AF1412" s="14"/>
      <c r="AG1412" s="14"/>
      <c r="AH1412" s="14"/>
      <c r="AI1412" s="14"/>
      <c r="AJ1412" s="14"/>
      <c r="AK1412" s="14"/>
      <c r="AL1412" s="14"/>
      <c r="AM1412" s="14"/>
      <c r="AN1412" s="14"/>
      <c r="AO1412" s="14"/>
      <c r="AP1412" s="14"/>
      <c r="AQ1412" s="14"/>
      <c r="AR1412" s="14"/>
      <c r="AS1412" s="14"/>
      <c r="AT1412" s="14"/>
      <c r="AU1412" s="14"/>
      <c r="AV1412" s="14"/>
      <c r="AW1412" s="14"/>
      <c r="AX1412" s="14"/>
      <c r="AY1412" s="14"/>
      <c r="AZ1412" s="14"/>
      <c r="BA1412" s="14"/>
      <c r="BB1412" s="14"/>
      <c r="BC1412" s="14"/>
    </row>
    <row r="1413" spans="2:55" x14ac:dyDescent="0.35">
      <c r="B1413" t="s">
        <v>530</v>
      </c>
      <c r="C1413" s="14">
        <v>0.76938297500504405</v>
      </c>
      <c r="D1413" s="14">
        <v>0.75458668185958</v>
      </c>
      <c r="E1413" s="14">
        <v>0.783152421456906</v>
      </c>
      <c r="F1413" s="14"/>
      <c r="G1413" s="14">
        <v>0.70071795574029505</v>
      </c>
      <c r="H1413" s="14">
        <v>0.71880826772908701</v>
      </c>
      <c r="I1413" s="14">
        <v>0.74709822668265602</v>
      </c>
      <c r="J1413" s="14">
        <v>0.80232416350257396</v>
      </c>
      <c r="K1413" s="14">
        <v>0.78725253818252405</v>
      </c>
      <c r="L1413" s="14">
        <v>0.83557266289243604</v>
      </c>
      <c r="M1413" s="14"/>
      <c r="N1413" s="14">
        <v>0.81359115178948704</v>
      </c>
      <c r="O1413" s="14">
        <v>0.74163547826950704</v>
      </c>
      <c r="P1413" s="14">
        <v>0.77023424196978596</v>
      </c>
      <c r="Q1413" s="14">
        <v>0.74792804995601403</v>
      </c>
      <c r="R1413" s="14"/>
      <c r="S1413" s="14">
        <v>0.729913918124655</v>
      </c>
      <c r="T1413" s="14">
        <v>0.84903737518044697</v>
      </c>
      <c r="U1413" s="14">
        <v>0.80492076662115897</v>
      </c>
      <c r="V1413" s="14">
        <v>0.75454657218938803</v>
      </c>
      <c r="W1413" s="14">
        <v>0.80254661512631698</v>
      </c>
      <c r="X1413" s="14">
        <v>0.81837401041115398</v>
      </c>
      <c r="Y1413" s="14">
        <v>0.724234260994011</v>
      </c>
      <c r="Z1413" s="14">
        <v>0.789029935237201</v>
      </c>
      <c r="AA1413" s="14">
        <v>0.72223898611589898</v>
      </c>
      <c r="AB1413" s="14">
        <v>0.71887714408093095</v>
      </c>
      <c r="AC1413" s="14">
        <v>0.789281917158977</v>
      </c>
      <c r="AD1413" s="14">
        <v>0.71951162825860104</v>
      </c>
      <c r="AE1413" s="14"/>
      <c r="AF1413" s="14">
        <v>0.78319835332113996</v>
      </c>
      <c r="AG1413" s="14">
        <v>0.77817966185788601</v>
      </c>
      <c r="AH1413" s="14">
        <v>0.79679521121229402</v>
      </c>
      <c r="AI1413" s="14">
        <v>0.75470907789502595</v>
      </c>
      <c r="AJ1413" s="14">
        <v>0.71874649131774504</v>
      </c>
      <c r="AK1413" s="14"/>
      <c r="AL1413" s="14">
        <v>0.78015511874413102</v>
      </c>
      <c r="AM1413" s="14">
        <v>0.72187411423685699</v>
      </c>
      <c r="AN1413" s="14">
        <v>0.69870090361063797</v>
      </c>
      <c r="AO1413" s="14"/>
      <c r="AP1413" s="14">
        <v>0.75584913407470899</v>
      </c>
      <c r="AQ1413" s="14">
        <v>0.785572782417161</v>
      </c>
      <c r="AR1413" s="14"/>
      <c r="AS1413" s="14">
        <v>0.76266050481742098</v>
      </c>
      <c r="AT1413" s="14">
        <v>0.79153947973560002</v>
      </c>
      <c r="AU1413" s="14"/>
      <c r="AV1413" s="14">
        <v>0.763881327805501</v>
      </c>
      <c r="AW1413" s="14">
        <v>0.77756701735925704</v>
      </c>
      <c r="AX1413" s="14"/>
      <c r="AY1413" s="14">
        <v>0.78187428648577795</v>
      </c>
      <c r="AZ1413" s="14">
        <v>0.76855110686009998</v>
      </c>
      <c r="BA1413" s="14"/>
      <c r="BB1413" s="14">
        <v>0.78194588481925198</v>
      </c>
      <c r="BC1413" s="14">
        <v>0.75398263634210205</v>
      </c>
    </row>
    <row r="1414" spans="2:55" x14ac:dyDescent="0.35">
      <c r="B1414" t="s">
        <v>531</v>
      </c>
      <c r="C1414" s="14">
        <v>0.12654231273170399</v>
      </c>
      <c r="D1414" s="14">
        <v>0.13683514379148701</v>
      </c>
      <c r="E1414" s="14">
        <v>0.11686407090503199</v>
      </c>
      <c r="F1414" s="14"/>
      <c r="G1414" s="14">
        <v>0.18434272804476901</v>
      </c>
      <c r="H1414" s="14">
        <v>0.191065338086959</v>
      </c>
      <c r="I1414" s="14">
        <v>0.143748305097018</v>
      </c>
      <c r="J1414" s="14">
        <v>8.9680140815543194E-2</v>
      </c>
      <c r="K1414" s="14">
        <v>9.6712974375874894E-2</v>
      </c>
      <c r="L1414" s="14">
        <v>7.1470327714062004E-2</v>
      </c>
      <c r="M1414" s="14"/>
      <c r="N1414" s="14">
        <v>0.125280978698463</v>
      </c>
      <c r="O1414" s="14">
        <v>0.13310998692175599</v>
      </c>
      <c r="P1414" s="14">
        <v>0.12368290918462201</v>
      </c>
      <c r="Q1414" s="14">
        <v>0.124594074953153</v>
      </c>
      <c r="R1414" s="14"/>
      <c r="S1414" s="14">
        <v>0.15228182374631599</v>
      </c>
      <c r="T1414" s="14">
        <v>9.5960963451746498E-2</v>
      </c>
      <c r="U1414" s="14">
        <v>0.10201065237051</v>
      </c>
      <c r="V1414" s="14">
        <v>0.120738811472425</v>
      </c>
      <c r="W1414" s="14">
        <v>9.8639787463562598E-2</v>
      </c>
      <c r="X1414" s="14">
        <v>0.112162350615097</v>
      </c>
      <c r="Y1414" s="14">
        <v>0.14221439451620699</v>
      </c>
      <c r="Z1414" s="14">
        <v>0.15128108951546401</v>
      </c>
      <c r="AA1414" s="14">
        <v>0.14563118529683799</v>
      </c>
      <c r="AB1414" s="14">
        <v>0.14905918879066701</v>
      </c>
      <c r="AC1414" s="14">
        <v>0.10188403845118101</v>
      </c>
      <c r="AD1414" s="14">
        <v>0.15838181929849099</v>
      </c>
      <c r="AE1414" s="14"/>
      <c r="AF1414" s="14">
        <v>0.12878316636701501</v>
      </c>
      <c r="AG1414" s="14">
        <v>0.139648594243346</v>
      </c>
      <c r="AH1414" s="14">
        <v>0.121244546804571</v>
      </c>
      <c r="AI1414" s="14">
        <v>0.13660270969672</v>
      </c>
      <c r="AJ1414" s="14">
        <v>0.144610243168904</v>
      </c>
      <c r="AK1414" s="14"/>
      <c r="AL1414" s="14">
        <v>0.11703236891737601</v>
      </c>
      <c r="AM1414" s="14">
        <v>0.219185095303713</v>
      </c>
      <c r="AN1414" s="14">
        <v>9.9231129087513997E-2</v>
      </c>
      <c r="AO1414" s="14"/>
      <c r="AP1414" s="14">
        <v>0.132609028392904</v>
      </c>
      <c r="AQ1414" s="14">
        <v>0.122843419499856</v>
      </c>
      <c r="AR1414" s="14"/>
      <c r="AS1414" s="14">
        <v>0.134717933215769</v>
      </c>
      <c r="AT1414" s="14">
        <v>0.107347932173794</v>
      </c>
      <c r="AU1414" s="14"/>
      <c r="AV1414" s="14">
        <v>0.16401285877805699</v>
      </c>
      <c r="AW1414" s="14">
        <v>0.114362083376897</v>
      </c>
      <c r="AX1414" s="14"/>
      <c r="AY1414" s="14">
        <v>0.123566086141372</v>
      </c>
      <c r="AZ1414" s="14">
        <v>0.140359828363637</v>
      </c>
      <c r="BA1414" s="14"/>
      <c r="BB1414" s="14">
        <v>0.120762378810569</v>
      </c>
      <c r="BC1414" s="14">
        <v>0.13867901225658999</v>
      </c>
    </row>
    <row r="1415" spans="2:55" x14ac:dyDescent="0.35">
      <c r="B1415" t="s">
        <v>205</v>
      </c>
      <c r="C1415" s="14">
        <v>0.104074712263252</v>
      </c>
      <c r="D1415" s="14">
        <v>0.10857817434893299</v>
      </c>
      <c r="E1415" s="14">
        <v>9.9983507638061395E-2</v>
      </c>
      <c r="F1415" s="14"/>
      <c r="G1415" s="14">
        <v>0.114939316214936</v>
      </c>
      <c r="H1415" s="14">
        <v>9.0126394183953795E-2</v>
      </c>
      <c r="I1415" s="14">
        <v>0.109153468220326</v>
      </c>
      <c r="J1415" s="14">
        <v>0.107995695681883</v>
      </c>
      <c r="K1415" s="14">
        <v>0.116034487441601</v>
      </c>
      <c r="L1415" s="14">
        <v>9.29570093935016E-2</v>
      </c>
      <c r="M1415" s="14"/>
      <c r="N1415" s="14">
        <v>6.1127869512050001E-2</v>
      </c>
      <c r="O1415" s="14">
        <v>0.12525453480873699</v>
      </c>
      <c r="P1415" s="14">
        <v>0.10608284884559201</v>
      </c>
      <c r="Q1415" s="14">
        <v>0.127477875090833</v>
      </c>
      <c r="R1415" s="14"/>
      <c r="S1415" s="14">
        <v>0.11780425812902801</v>
      </c>
      <c r="T1415" s="14">
        <v>5.5001661367806202E-2</v>
      </c>
      <c r="U1415" s="14">
        <v>9.3068581008331097E-2</v>
      </c>
      <c r="V1415" s="14">
        <v>0.12471461633818701</v>
      </c>
      <c r="W1415" s="14">
        <v>9.8813597410119899E-2</v>
      </c>
      <c r="X1415" s="14">
        <v>6.9463638973749603E-2</v>
      </c>
      <c r="Y1415" s="14">
        <v>0.13355134448978301</v>
      </c>
      <c r="Z1415" s="14">
        <v>5.96889752473347E-2</v>
      </c>
      <c r="AA1415" s="14">
        <v>0.13212982858726299</v>
      </c>
      <c r="AB1415" s="14">
        <v>0.13206366712840301</v>
      </c>
      <c r="AC1415" s="14">
        <v>0.108834044389842</v>
      </c>
      <c r="AD1415" s="14">
        <v>0.122106552442907</v>
      </c>
      <c r="AE1415" s="14"/>
      <c r="AF1415" s="14">
        <v>8.8018480311845199E-2</v>
      </c>
      <c r="AG1415" s="14">
        <v>8.2171743898768204E-2</v>
      </c>
      <c r="AH1415" s="14">
        <v>8.1960241983135201E-2</v>
      </c>
      <c r="AI1415" s="14">
        <v>0.10868821240825401</v>
      </c>
      <c r="AJ1415" s="14">
        <v>0.13664326551335201</v>
      </c>
      <c r="AK1415" s="14"/>
      <c r="AL1415" s="14">
        <v>0.10281251233849301</v>
      </c>
      <c r="AM1415" s="14">
        <v>5.8940790459430202E-2</v>
      </c>
      <c r="AN1415" s="14">
        <v>0.20206796730184801</v>
      </c>
      <c r="AO1415" s="14"/>
      <c r="AP1415" s="14">
        <v>0.111541837532387</v>
      </c>
      <c r="AQ1415" s="14">
        <v>9.1583798082982698E-2</v>
      </c>
      <c r="AR1415" s="14"/>
      <c r="AS1415" s="14">
        <v>0.10262156196680899</v>
      </c>
      <c r="AT1415" s="14">
        <v>0.101112588090606</v>
      </c>
      <c r="AU1415" s="14"/>
      <c r="AV1415" s="14">
        <v>7.2105813416442399E-2</v>
      </c>
      <c r="AW1415" s="14">
        <v>0.108070899263846</v>
      </c>
      <c r="AX1415" s="14"/>
      <c r="AY1415" s="14">
        <v>9.4559627372850397E-2</v>
      </c>
      <c r="AZ1415" s="14">
        <v>9.1089064776262302E-2</v>
      </c>
      <c r="BA1415" s="14"/>
      <c r="BB1415" s="14">
        <v>9.7291736370178794E-2</v>
      </c>
      <c r="BC1415" s="14">
        <v>0.107338351401308</v>
      </c>
    </row>
    <row r="1416" spans="2:55" x14ac:dyDescent="0.35">
      <c r="C1416" s="14"/>
      <c r="D1416" s="14"/>
      <c r="E1416" s="14"/>
      <c r="F1416" s="14"/>
      <c r="G1416" s="14"/>
      <c r="H1416" s="14"/>
      <c r="I1416" s="14"/>
      <c r="J1416" s="14"/>
      <c r="K1416" s="14"/>
      <c r="L1416" s="14"/>
      <c r="M1416" s="14"/>
      <c r="N1416" s="14"/>
      <c r="O1416" s="14"/>
      <c r="P1416" s="14"/>
      <c r="Q1416" s="14"/>
      <c r="R1416" s="14"/>
      <c r="S1416" s="14"/>
      <c r="T1416" s="14"/>
      <c r="U1416" s="14"/>
      <c r="V1416" s="14"/>
      <c r="W1416" s="14"/>
      <c r="X1416" s="14"/>
      <c r="Y1416" s="14"/>
      <c r="Z1416" s="14"/>
      <c r="AA1416" s="14"/>
      <c r="AB1416" s="14"/>
      <c r="AC1416" s="14"/>
      <c r="AD1416" s="14"/>
      <c r="AE1416" s="14"/>
      <c r="AF1416" s="14"/>
      <c r="AG1416" s="14"/>
      <c r="AH1416" s="14"/>
      <c r="AI1416" s="14"/>
      <c r="AJ1416" s="14"/>
      <c r="AK1416" s="14"/>
      <c r="AL1416" s="14"/>
      <c r="AM1416" s="14"/>
      <c r="AN1416" s="14"/>
      <c r="AO1416" s="14"/>
      <c r="AP1416" s="14"/>
      <c r="AQ1416" s="14"/>
      <c r="AR1416" s="14"/>
      <c r="AS1416" s="14"/>
      <c r="AT1416" s="14"/>
      <c r="AU1416" s="14"/>
      <c r="AV1416" s="14"/>
      <c r="AW1416" s="14"/>
      <c r="AX1416" s="14"/>
      <c r="AY1416" s="14"/>
      <c r="AZ1416" s="14"/>
      <c r="BA1416" s="14"/>
      <c r="BB1416" s="14"/>
      <c r="BC1416" s="14"/>
    </row>
    <row r="1417" spans="2:55" x14ac:dyDescent="0.35">
      <c r="B1417" s="6" t="s">
        <v>535</v>
      </c>
      <c r="C1417" s="14"/>
      <c r="D1417" s="14"/>
      <c r="E1417" s="14"/>
      <c r="F1417" s="14"/>
      <c r="G1417" s="14"/>
      <c r="H1417" s="14"/>
      <c r="I1417" s="14"/>
      <c r="J1417" s="14"/>
      <c r="K1417" s="14"/>
      <c r="L1417" s="14"/>
      <c r="M1417" s="14"/>
      <c r="N1417" s="14"/>
      <c r="O1417" s="14"/>
      <c r="P1417" s="14"/>
      <c r="Q1417" s="14"/>
      <c r="R1417" s="14"/>
      <c r="S1417" s="14"/>
      <c r="T1417" s="14"/>
      <c r="U1417" s="14"/>
      <c r="V1417" s="14"/>
      <c r="W1417" s="14"/>
      <c r="X1417" s="14"/>
      <c r="Y1417" s="14"/>
      <c r="Z1417" s="14"/>
      <c r="AA1417" s="14"/>
      <c r="AB1417" s="14"/>
      <c r="AC1417" s="14"/>
      <c r="AD1417" s="14"/>
      <c r="AE1417" s="14"/>
      <c r="AF1417" s="14"/>
      <c r="AG1417" s="14"/>
      <c r="AH1417" s="14"/>
      <c r="AI1417" s="14"/>
      <c r="AJ1417" s="14"/>
      <c r="AK1417" s="14"/>
      <c r="AL1417" s="14"/>
      <c r="AM1417" s="14"/>
      <c r="AN1417" s="14"/>
      <c r="AO1417" s="14"/>
      <c r="AP1417" s="14"/>
      <c r="AQ1417" s="14"/>
      <c r="AR1417" s="14"/>
      <c r="AS1417" s="14"/>
      <c r="AT1417" s="14"/>
      <c r="AU1417" s="14"/>
      <c r="AV1417" s="14"/>
      <c r="AW1417" s="14"/>
      <c r="AX1417" s="14"/>
      <c r="AY1417" s="14"/>
      <c r="AZ1417" s="14"/>
      <c r="BA1417" s="14"/>
      <c r="BB1417" s="14"/>
      <c r="BC1417" s="14"/>
    </row>
    <row r="1418" spans="2:55" x14ac:dyDescent="0.35">
      <c r="B1418" s="21" t="s">
        <v>82</v>
      </c>
      <c r="C1418" s="14"/>
      <c r="D1418" s="14"/>
      <c r="E1418" s="14"/>
      <c r="F1418" s="14"/>
      <c r="G1418" s="14"/>
      <c r="H1418" s="14"/>
      <c r="I1418" s="14"/>
      <c r="J1418" s="14"/>
      <c r="K1418" s="14"/>
      <c r="L1418" s="14"/>
      <c r="M1418" s="14"/>
      <c r="N1418" s="14"/>
      <c r="O1418" s="14"/>
      <c r="P1418" s="14"/>
      <c r="Q1418" s="14"/>
      <c r="R1418" s="14"/>
      <c r="S1418" s="14"/>
      <c r="T1418" s="14"/>
      <c r="U1418" s="14"/>
      <c r="V1418" s="14"/>
      <c r="W1418" s="14"/>
      <c r="X1418" s="14"/>
      <c r="Y1418" s="14"/>
      <c r="Z1418" s="14"/>
      <c r="AA1418" s="14"/>
      <c r="AB1418" s="14"/>
      <c r="AC1418" s="14"/>
      <c r="AD1418" s="14"/>
      <c r="AE1418" s="14"/>
      <c r="AF1418" s="14"/>
      <c r="AG1418" s="14"/>
      <c r="AH1418" s="14"/>
      <c r="AI1418" s="14"/>
      <c r="AJ1418" s="14"/>
      <c r="AK1418" s="14"/>
      <c r="AL1418" s="14"/>
      <c r="AM1418" s="14"/>
      <c r="AN1418" s="14"/>
      <c r="AO1418" s="14"/>
      <c r="AP1418" s="14"/>
      <c r="AQ1418" s="14"/>
      <c r="AR1418" s="14"/>
      <c r="AS1418" s="14"/>
      <c r="AT1418" s="14"/>
      <c r="AU1418" s="14"/>
      <c r="AV1418" s="14"/>
      <c r="AW1418" s="14"/>
      <c r="AX1418" s="14"/>
      <c r="AY1418" s="14"/>
      <c r="AZ1418" s="14"/>
      <c r="BA1418" s="14"/>
      <c r="BB1418" s="14"/>
      <c r="BC1418" s="14"/>
    </row>
    <row r="1419" spans="2:55" x14ac:dyDescent="0.35">
      <c r="B1419" t="s">
        <v>530</v>
      </c>
      <c r="C1419" s="14">
        <v>0.69690867165623804</v>
      </c>
      <c r="D1419" s="14">
        <v>0.68125409090612299</v>
      </c>
      <c r="E1419" s="14">
        <v>0.71330675933010101</v>
      </c>
      <c r="F1419" s="14"/>
      <c r="G1419" s="14">
        <v>0.64815080320460705</v>
      </c>
      <c r="H1419" s="14">
        <v>0.679263610784137</v>
      </c>
      <c r="I1419" s="14">
        <v>0.67371761359845495</v>
      </c>
      <c r="J1419" s="14">
        <v>0.675121111651381</v>
      </c>
      <c r="K1419" s="14">
        <v>0.71760361653820304</v>
      </c>
      <c r="L1419" s="14">
        <v>0.76632993681787998</v>
      </c>
      <c r="M1419" s="14"/>
      <c r="N1419" s="14">
        <v>0.73431433381722899</v>
      </c>
      <c r="O1419" s="14">
        <v>0.67626608396641297</v>
      </c>
      <c r="P1419" s="14">
        <v>0.69279161919199705</v>
      </c>
      <c r="Q1419" s="14">
        <v>0.67919926943790898</v>
      </c>
      <c r="R1419" s="14"/>
      <c r="S1419" s="14">
        <v>0.65189613436158</v>
      </c>
      <c r="T1419" s="14">
        <v>0.72731969930838503</v>
      </c>
      <c r="U1419" s="14">
        <v>0.69089415737662396</v>
      </c>
      <c r="V1419" s="14">
        <v>0.705741250260143</v>
      </c>
      <c r="W1419" s="14">
        <v>0.72330368372342602</v>
      </c>
      <c r="X1419" s="14">
        <v>0.665266534979156</v>
      </c>
      <c r="Y1419" s="14">
        <v>0.66859455750447006</v>
      </c>
      <c r="Z1419" s="14">
        <v>0.75566475482542295</v>
      </c>
      <c r="AA1419" s="14">
        <v>0.69630592068487096</v>
      </c>
      <c r="AB1419" s="14">
        <v>0.74393919809556097</v>
      </c>
      <c r="AC1419" s="14">
        <v>0.72322883438610797</v>
      </c>
      <c r="AD1419" s="14">
        <v>0.61267783795391195</v>
      </c>
      <c r="AE1419" s="14"/>
      <c r="AF1419" s="14">
        <v>0.75563086651831801</v>
      </c>
      <c r="AG1419" s="14">
        <v>0.73203182528871102</v>
      </c>
      <c r="AH1419" s="14">
        <v>0.68996567614364201</v>
      </c>
      <c r="AI1419" s="14">
        <v>0.62284391682492102</v>
      </c>
      <c r="AJ1419" s="14">
        <v>0.61975889401283701</v>
      </c>
      <c r="AK1419" s="14"/>
      <c r="AL1419" s="14">
        <v>0.70543160793414394</v>
      </c>
      <c r="AM1419" s="14">
        <v>0.66504607523620496</v>
      </c>
      <c r="AN1419" s="14">
        <v>0.63085229686685096</v>
      </c>
      <c r="AO1419" s="14"/>
      <c r="AP1419" s="14">
        <v>0.70024378375713603</v>
      </c>
      <c r="AQ1419" s="14">
        <v>0.69974873441479801</v>
      </c>
      <c r="AR1419" s="14"/>
      <c r="AS1419" s="14">
        <v>0.69939542139762201</v>
      </c>
      <c r="AT1419" s="14">
        <v>0.70759874456803395</v>
      </c>
      <c r="AU1419" s="14"/>
      <c r="AV1419" s="14">
        <v>0.69957346738452497</v>
      </c>
      <c r="AW1419" s="14">
        <v>0.70384840664253401</v>
      </c>
      <c r="AX1419" s="14"/>
      <c r="AY1419" s="14">
        <v>0.71421905953042597</v>
      </c>
      <c r="AZ1419" s="14">
        <v>0.69756977401925502</v>
      </c>
      <c r="BA1419" s="14"/>
      <c r="BB1419" s="14">
        <v>0.71520334385934803</v>
      </c>
      <c r="BC1419" s="14">
        <v>0.66345425467249397</v>
      </c>
    </row>
    <row r="1420" spans="2:55" x14ac:dyDescent="0.35">
      <c r="B1420" t="s">
        <v>531</v>
      </c>
      <c r="C1420" s="14">
        <v>0.19028255730263799</v>
      </c>
      <c r="D1420" s="14">
        <v>0.20100283952905301</v>
      </c>
      <c r="E1420" s="14">
        <v>0.17837066900367099</v>
      </c>
      <c r="F1420" s="14"/>
      <c r="G1420" s="14">
        <v>0.215983039415406</v>
      </c>
      <c r="H1420" s="14">
        <v>0.24300740218469599</v>
      </c>
      <c r="I1420" s="14">
        <v>0.20432472502266799</v>
      </c>
      <c r="J1420" s="14">
        <v>0.18318707242583199</v>
      </c>
      <c r="K1420" s="14">
        <v>0.14821517552619601</v>
      </c>
      <c r="L1420" s="14">
        <v>0.152683587751827</v>
      </c>
      <c r="M1420" s="14"/>
      <c r="N1420" s="14">
        <v>0.193134395509171</v>
      </c>
      <c r="O1420" s="14">
        <v>0.20582139865906801</v>
      </c>
      <c r="P1420" s="14">
        <v>0.174519015095527</v>
      </c>
      <c r="Q1420" s="14">
        <v>0.18641228634676099</v>
      </c>
      <c r="R1420" s="14"/>
      <c r="S1420" s="14">
        <v>0.229106946469535</v>
      </c>
      <c r="T1420" s="14">
        <v>0.165458620041191</v>
      </c>
      <c r="U1420" s="14">
        <v>0.18876265450265201</v>
      </c>
      <c r="V1420" s="14">
        <v>0.182534442899324</v>
      </c>
      <c r="W1420" s="14">
        <v>0.17187359377496</v>
      </c>
      <c r="X1420" s="14">
        <v>0.24791964379589901</v>
      </c>
      <c r="Y1420" s="14">
        <v>0.16846433679360301</v>
      </c>
      <c r="Z1420" s="14">
        <v>0.17124065860093601</v>
      </c>
      <c r="AA1420" s="14">
        <v>0.20676217117086501</v>
      </c>
      <c r="AB1420" s="14">
        <v>0.161391992214582</v>
      </c>
      <c r="AC1420" s="14">
        <v>0.14846035231722199</v>
      </c>
      <c r="AD1420" s="14">
        <v>0.19390363234142899</v>
      </c>
      <c r="AE1420" s="14"/>
      <c r="AF1420" s="14">
        <v>0.17095186645199301</v>
      </c>
      <c r="AG1420" s="14">
        <v>0.190770861774059</v>
      </c>
      <c r="AH1420" s="14">
        <v>0.17984367145310201</v>
      </c>
      <c r="AI1420" s="14">
        <v>0.24447268287667201</v>
      </c>
      <c r="AJ1420" s="14">
        <v>0.15806964860030401</v>
      </c>
      <c r="AK1420" s="14"/>
      <c r="AL1420" s="14">
        <v>0.17961856314367899</v>
      </c>
      <c r="AM1420" s="14">
        <v>0.26808719907093498</v>
      </c>
      <c r="AN1420" s="14">
        <v>0.20580476437800099</v>
      </c>
      <c r="AO1420" s="14"/>
      <c r="AP1420" s="14">
        <v>0.18549512937620799</v>
      </c>
      <c r="AQ1420" s="14">
        <v>0.19462781938899301</v>
      </c>
      <c r="AR1420" s="14"/>
      <c r="AS1420" s="14">
        <v>0.188326187780883</v>
      </c>
      <c r="AT1420" s="14">
        <v>0.18241844368163301</v>
      </c>
      <c r="AU1420" s="14"/>
      <c r="AV1420" s="14">
        <v>0.21200449257068199</v>
      </c>
      <c r="AW1420" s="14">
        <v>0.18387958977141899</v>
      </c>
      <c r="AX1420" s="14"/>
      <c r="AY1420" s="14">
        <v>0.182766582674943</v>
      </c>
      <c r="AZ1420" s="14">
        <v>0.17361961104069901</v>
      </c>
      <c r="BA1420" s="14"/>
      <c r="BB1420" s="14">
        <v>0.17787332909971201</v>
      </c>
      <c r="BC1420" s="14">
        <v>0.20229332543780501</v>
      </c>
    </row>
    <row r="1421" spans="2:55" x14ac:dyDescent="0.35">
      <c r="B1421" t="s">
        <v>205</v>
      </c>
      <c r="C1421" s="14">
        <v>0.112808771041124</v>
      </c>
      <c r="D1421" s="14">
        <v>0.117743069564824</v>
      </c>
      <c r="E1421" s="14">
        <v>0.108322571666228</v>
      </c>
      <c r="F1421" s="14"/>
      <c r="G1421" s="14">
        <v>0.135866157379987</v>
      </c>
      <c r="H1421" s="14">
        <v>7.7728987031167096E-2</v>
      </c>
      <c r="I1421" s="14">
        <v>0.12195766137887699</v>
      </c>
      <c r="J1421" s="14">
        <v>0.14169181592278601</v>
      </c>
      <c r="K1421" s="14">
        <v>0.13418120793560101</v>
      </c>
      <c r="L1421" s="14">
        <v>8.0986475430293303E-2</v>
      </c>
      <c r="M1421" s="14"/>
      <c r="N1421" s="14">
        <v>7.2551270673599899E-2</v>
      </c>
      <c r="O1421" s="14">
        <v>0.11791251737452001</v>
      </c>
      <c r="P1421" s="14">
        <v>0.132689365712476</v>
      </c>
      <c r="Q1421" s="14">
        <v>0.13438844421533</v>
      </c>
      <c r="R1421" s="14"/>
      <c r="S1421" s="14">
        <v>0.118996919168885</v>
      </c>
      <c r="T1421" s="14">
        <v>0.10722168065042401</v>
      </c>
      <c r="U1421" s="14">
        <v>0.120343188120724</v>
      </c>
      <c r="V1421" s="14">
        <v>0.111724306840533</v>
      </c>
      <c r="W1421" s="14">
        <v>0.10482272250161299</v>
      </c>
      <c r="X1421" s="14">
        <v>8.6813821224945395E-2</v>
      </c>
      <c r="Y1421" s="14">
        <v>0.16294110570192699</v>
      </c>
      <c r="Z1421" s="14">
        <v>7.3094586573640402E-2</v>
      </c>
      <c r="AA1421" s="14">
        <v>9.6931908144264001E-2</v>
      </c>
      <c r="AB1421" s="14">
        <v>9.4668809689856998E-2</v>
      </c>
      <c r="AC1421" s="14">
        <v>0.12831081329667099</v>
      </c>
      <c r="AD1421" s="14">
        <v>0.193418529704659</v>
      </c>
      <c r="AE1421" s="14"/>
      <c r="AF1421" s="14">
        <v>7.3417267029688593E-2</v>
      </c>
      <c r="AG1421" s="14">
        <v>7.7197312937230603E-2</v>
      </c>
      <c r="AH1421" s="14">
        <v>0.130190652403256</v>
      </c>
      <c r="AI1421" s="14">
        <v>0.132683400298407</v>
      </c>
      <c r="AJ1421" s="14">
        <v>0.22217145738685901</v>
      </c>
      <c r="AK1421" s="14"/>
      <c r="AL1421" s="14">
        <v>0.11494982892217701</v>
      </c>
      <c r="AM1421" s="14">
        <v>6.6866725692859896E-2</v>
      </c>
      <c r="AN1421" s="14">
        <v>0.16334293875514899</v>
      </c>
      <c r="AO1421" s="14"/>
      <c r="AP1421" s="14">
        <v>0.11426108686665599</v>
      </c>
      <c r="AQ1421" s="14">
        <v>0.105623446196209</v>
      </c>
      <c r="AR1421" s="14"/>
      <c r="AS1421" s="14">
        <v>0.112278390821495</v>
      </c>
      <c r="AT1421" s="14">
        <v>0.109982811750332</v>
      </c>
      <c r="AU1421" s="14"/>
      <c r="AV1421" s="14">
        <v>8.8422040044793204E-2</v>
      </c>
      <c r="AW1421" s="14">
        <v>0.112272003586047</v>
      </c>
      <c r="AX1421" s="14"/>
      <c r="AY1421" s="14">
        <v>0.103014357794631</v>
      </c>
      <c r="AZ1421" s="14">
        <v>0.128810614940046</v>
      </c>
      <c r="BA1421" s="14"/>
      <c r="BB1421" s="14">
        <v>0.10692332704094</v>
      </c>
      <c r="BC1421" s="14">
        <v>0.13425241988970199</v>
      </c>
    </row>
    <row r="1422" spans="2:55" x14ac:dyDescent="0.35">
      <c r="C1422" s="14"/>
      <c r="D1422" s="14"/>
      <c r="E1422" s="14"/>
      <c r="F1422" s="14"/>
      <c r="G1422" s="14"/>
      <c r="H1422" s="14"/>
      <c r="I1422" s="14"/>
      <c r="J1422" s="14"/>
      <c r="K1422" s="14"/>
      <c r="L1422" s="14"/>
      <c r="M1422" s="14"/>
      <c r="N1422" s="14"/>
      <c r="O1422" s="14"/>
      <c r="P1422" s="14"/>
      <c r="Q1422" s="14"/>
      <c r="R1422" s="14"/>
      <c r="S1422" s="14"/>
      <c r="T1422" s="14"/>
      <c r="U1422" s="14"/>
      <c r="V1422" s="14"/>
      <c r="W1422" s="14"/>
      <c r="X1422" s="14"/>
      <c r="Y1422" s="14"/>
      <c r="Z1422" s="14"/>
      <c r="AA1422" s="14"/>
      <c r="AB1422" s="14"/>
      <c r="AC1422" s="14"/>
      <c r="AD1422" s="14"/>
      <c r="AE1422" s="14"/>
      <c r="AF1422" s="14"/>
      <c r="AG1422" s="14"/>
      <c r="AH1422" s="14"/>
      <c r="AI1422" s="14"/>
      <c r="AJ1422" s="14"/>
      <c r="AK1422" s="14"/>
      <c r="AL1422" s="14"/>
      <c r="AM1422" s="14"/>
      <c r="AN1422" s="14"/>
      <c r="AO1422" s="14"/>
      <c r="AP1422" s="14"/>
      <c r="AQ1422" s="14"/>
      <c r="AR1422" s="14"/>
      <c r="AS1422" s="14"/>
      <c r="AT1422" s="14"/>
      <c r="AU1422" s="14"/>
      <c r="AV1422" s="14"/>
      <c r="AW1422" s="14"/>
      <c r="AX1422" s="14"/>
      <c r="AY1422" s="14"/>
      <c r="AZ1422" s="14"/>
      <c r="BA1422" s="14"/>
      <c r="BB1422" s="14"/>
      <c r="BC1422" s="14"/>
    </row>
    <row r="1423" spans="2:55" x14ac:dyDescent="0.35">
      <c r="B1423" s="6" t="s">
        <v>536</v>
      </c>
      <c r="C1423" s="14"/>
      <c r="D1423" s="14"/>
      <c r="E1423" s="14"/>
      <c r="F1423" s="14"/>
      <c r="G1423" s="14"/>
      <c r="H1423" s="14"/>
      <c r="I1423" s="14"/>
      <c r="J1423" s="14"/>
      <c r="K1423" s="14"/>
      <c r="L1423" s="14"/>
      <c r="M1423" s="14"/>
      <c r="N1423" s="14"/>
      <c r="O1423" s="14"/>
      <c r="P1423" s="14"/>
      <c r="Q1423" s="14"/>
      <c r="R1423" s="14"/>
      <c r="S1423" s="14"/>
      <c r="T1423" s="14"/>
      <c r="U1423" s="14"/>
      <c r="V1423" s="14"/>
      <c r="W1423" s="14"/>
      <c r="X1423" s="14"/>
      <c r="Y1423" s="14"/>
      <c r="Z1423" s="14"/>
      <c r="AA1423" s="14"/>
      <c r="AB1423" s="14"/>
      <c r="AC1423" s="14"/>
      <c r="AD1423" s="14"/>
      <c r="AE1423" s="14"/>
      <c r="AF1423" s="14"/>
      <c r="AG1423" s="14"/>
      <c r="AH1423" s="14"/>
      <c r="AI1423" s="14"/>
      <c r="AJ1423" s="14"/>
      <c r="AK1423" s="14"/>
      <c r="AL1423" s="14"/>
      <c r="AM1423" s="14"/>
      <c r="AN1423" s="14"/>
      <c r="AO1423" s="14"/>
      <c r="AP1423" s="14"/>
      <c r="AQ1423" s="14"/>
      <c r="AR1423" s="14"/>
      <c r="AS1423" s="14"/>
      <c r="AT1423" s="14"/>
      <c r="AU1423" s="14"/>
      <c r="AV1423" s="14"/>
      <c r="AW1423" s="14"/>
      <c r="AX1423" s="14"/>
      <c r="AY1423" s="14"/>
      <c r="AZ1423" s="14"/>
      <c r="BA1423" s="14"/>
      <c r="BB1423" s="14"/>
      <c r="BC1423" s="14"/>
    </row>
    <row r="1424" spans="2:55" x14ac:dyDescent="0.35">
      <c r="B1424" s="21" t="s">
        <v>82</v>
      </c>
      <c r="C1424" s="14"/>
      <c r="D1424" s="14"/>
      <c r="E1424" s="14"/>
      <c r="F1424" s="14"/>
      <c r="G1424" s="14"/>
      <c r="H1424" s="14"/>
      <c r="I1424" s="14"/>
      <c r="J1424" s="14"/>
      <c r="K1424" s="14"/>
      <c r="L1424" s="14"/>
      <c r="M1424" s="14"/>
      <c r="N1424" s="14"/>
      <c r="O1424" s="14"/>
      <c r="P1424" s="14"/>
      <c r="Q1424" s="14"/>
      <c r="R1424" s="14"/>
      <c r="S1424" s="14"/>
      <c r="T1424" s="14"/>
      <c r="U1424" s="14"/>
      <c r="V1424" s="14"/>
      <c r="W1424" s="14"/>
      <c r="X1424" s="14"/>
      <c r="Y1424" s="14"/>
      <c r="Z1424" s="14"/>
      <c r="AA1424" s="14"/>
      <c r="AB1424" s="14"/>
      <c r="AC1424" s="14"/>
      <c r="AD1424" s="14"/>
      <c r="AE1424" s="14"/>
      <c r="AF1424" s="14"/>
      <c r="AG1424" s="14"/>
      <c r="AH1424" s="14"/>
      <c r="AI1424" s="14"/>
      <c r="AJ1424" s="14"/>
      <c r="AK1424" s="14"/>
      <c r="AL1424" s="14"/>
      <c r="AM1424" s="14"/>
      <c r="AN1424" s="14"/>
      <c r="AO1424" s="14"/>
      <c r="AP1424" s="14"/>
      <c r="AQ1424" s="14"/>
      <c r="AR1424" s="14"/>
      <c r="AS1424" s="14"/>
      <c r="AT1424" s="14"/>
      <c r="AU1424" s="14"/>
      <c r="AV1424" s="14"/>
      <c r="AW1424" s="14"/>
      <c r="AX1424" s="14"/>
      <c r="AY1424" s="14"/>
      <c r="AZ1424" s="14"/>
      <c r="BA1424" s="14"/>
      <c r="BB1424" s="14"/>
      <c r="BC1424" s="14"/>
    </row>
    <row r="1425" spans="2:55" x14ac:dyDescent="0.35">
      <c r="B1425" t="s">
        <v>530</v>
      </c>
      <c r="C1425" s="14">
        <v>0.203110975868593</v>
      </c>
      <c r="D1425" s="14">
        <v>0.21825032381218701</v>
      </c>
      <c r="E1425" s="14">
        <v>0.18892559216010499</v>
      </c>
      <c r="F1425" s="14"/>
      <c r="G1425" s="14">
        <v>0.27737040386355399</v>
      </c>
      <c r="H1425" s="14">
        <v>0.30110788890267698</v>
      </c>
      <c r="I1425" s="14">
        <v>0.24879777696601699</v>
      </c>
      <c r="J1425" s="14">
        <v>0.18003758243008999</v>
      </c>
      <c r="K1425" s="14">
        <v>0.13184934742250701</v>
      </c>
      <c r="L1425" s="14">
        <v>0.103155400217058</v>
      </c>
      <c r="M1425" s="14"/>
      <c r="N1425" s="14">
        <v>0.214553327090588</v>
      </c>
      <c r="O1425" s="14">
        <v>0.18081874200770201</v>
      </c>
      <c r="P1425" s="14">
        <v>0.2247914697501</v>
      </c>
      <c r="Q1425" s="14">
        <v>0.19457121388688201</v>
      </c>
      <c r="R1425" s="14"/>
      <c r="S1425" s="14">
        <v>0.25920465755023198</v>
      </c>
      <c r="T1425" s="14">
        <v>0.16036243317741899</v>
      </c>
      <c r="U1425" s="14">
        <v>0.15663215972569999</v>
      </c>
      <c r="V1425" s="14">
        <v>0.20000245263595401</v>
      </c>
      <c r="W1425" s="14">
        <v>0.20289859517478001</v>
      </c>
      <c r="X1425" s="14">
        <v>0.25872451068997998</v>
      </c>
      <c r="Y1425" s="14">
        <v>0.215992418142501</v>
      </c>
      <c r="Z1425" s="14">
        <v>0.169430248895307</v>
      </c>
      <c r="AA1425" s="14">
        <v>0.244476072936721</v>
      </c>
      <c r="AB1425" s="14">
        <v>0.209123896945623</v>
      </c>
      <c r="AC1425" s="14">
        <v>8.3314491037459901E-2</v>
      </c>
      <c r="AD1425" s="14">
        <v>0.13558966789548399</v>
      </c>
      <c r="AE1425" s="14"/>
      <c r="AF1425" s="14">
        <v>0.193919986175354</v>
      </c>
      <c r="AG1425" s="14">
        <v>0.24772306336049199</v>
      </c>
      <c r="AH1425" s="14">
        <v>0.17612571133020599</v>
      </c>
      <c r="AI1425" s="14">
        <v>0.18614827156142399</v>
      </c>
      <c r="AJ1425" s="14">
        <v>0.18223355724607601</v>
      </c>
      <c r="AK1425" s="14"/>
      <c r="AL1425" s="14">
        <v>0.18365013406435099</v>
      </c>
      <c r="AM1425" s="14">
        <v>0.396430493092914</v>
      </c>
      <c r="AN1425" s="14">
        <v>0.140607557578077</v>
      </c>
      <c r="AO1425" s="14"/>
      <c r="AP1425" s="14">
        <v>0.20296656748519601</v>
      </c>
      <c r="AQ1425" s="14">
        <v>0.20553604208234599</v>
      </c>
      <c r="AR1425" s="14"/>
      <c r="AS1425" s="14">
        <v>0.220458529055932</v>
      </c>
      <c r="AT1425" s="14">
        <v>0.17299088906628399</v>
      </c>
      <c r="AU1425" s="14"/>
      <c r="AV1425" s="14">
        <v>0.300086278726164</v>
      </c>
      <c r="AW1425" s="14">
        <v>0.169171564102054</v>
      </c>
      <c r="AX1425" s="14"/>
      <c r="AY1425" s="14">
        <v>0.22139746369580099</v>
      </c>
      <c r="AZ1425" s="14">
        <v>0.16185406327322299</v>
      </c>
      <c r="BA1425" s="14"/>
      <c r="BB1425" s="14">
        <v>0.21483980738108699</v>
      </c>
      <c r="BC1425" s="14">
        <v>0.17301367322818101</v>
      </c>
    </row>
    <row r="1426" spans="2:55" x14ac:dyDescent="0.35">
      <c r="B1426" t="s">
        <v>531</v>
      </c>
      <c r="C1426" s="14">
        <v>0.56428175020510296</v>
      </c>
      <c r="D1426" s="14">
        <v>0.54737253246778605</v>
      </c>
      <c r="E1426" s="14">
        <v>0.57951077325890399</v>
      </c>
      <c r="F1426" s="14"/>
      <c r="G1426" s="14">
        <v>0.54311570009150101</v>
      </c>
      <c r="H1426" s="14">
        <v>0.55501619693170401</v>
      </c>
      <c r="I1426" s="14">
        <v>0.51301033851550004</v>
      </c>
      <c r="J1426" s="14">
        <v>0.53452401257753401</v>
      </c>
      <c r="K1426" s="14">
        <v>0.57671153249935403</v>
      </c>
      <c r="L1426" s="14">
        <v>0.64345016518430398</v>
      </c>
      <c r="M1426" s="14"/>
      <c r="N1426" s="14">
        <v>0.59848243463252504</v>
      </c>
      <c r="O1426" s="14">
        <v>0.58328916130235997</v>
      </c>
      <c r="P1426" s="14">
        <v>0.50357439981355101</v>
      </c>
      <c r="Q1426" s="14">
        <v>0.55940846135079103</v>
      </c>
      <c r="R1426" s="14"/>
      <c r="S1426" s="14">
        <v>0.53241432925632404</v>
      </c>
      <c r="T1426" s="14">
        <v>0.55496515650616696</v>
      </c>
      <c r="U1426" s="14">
        <v>0.60266201811073705</v>
      </c>
      <c r="V1426" s="14">
        <v>0.54735500461653197</v>
      </c>
      <c r="W1426" s="14">
        <v>0.56350682479870495</v>
      </c>
      <c r="X1426" s="14">
        <v>0.59332098661388899</v>
      </c>
      <c r="Y1426" s="14">
        <v>0.54202009761793102</v>
      </c>
      <c r="Z1426" s="14">
        <v>0.58547929418815903</v>
      </c>
      <c r="AA1426" s="14">
        <v>0.54987509421112302</v>
      </c>
      <c r="AB1426" s="14">
        <v>0.57602019247304703</v>
      </c>
      <c r="AC1426" s="14">
        <v>0.59495771656360597</v>
      </c>
      <c r="AD1426" s="14">
        <v>0.61355040836144903</v>
      </c>
      <c r="AE1426" s="14"/>
      <c r="AF1426" s="14">
        <v>0.58939494506585799</v>
      </c>
      <c r="AG1426" s="14">
        <v>0.54729790179434301</v>
      </c>
      <c r="AH1426" s="14">
        <v>0.62013380488288705</v>
      </c>
      <c r="AI1426" s="14">
        <v>0.55275874527248703</v>
      </c>
      <c r="AJ1426" s="14">
        <v>0.59251413886993798</v>
      </c>
      <c r="AK1426" s="14"/>
      <c r="AL1426" s="14">
        <v>0.57555447239720703</v>
      </c>
      <c r="AM1426" s="14">
        <v>0.50105519806154997</v>
      </c>
      <c r="AN1426" s="14">
        <v>0.514220043090441</v>
      </c>
      <c r="AO1426" s="14"/>
      <c r="AP1426" s="14">
        <v>0.54201839126551299</v>
      </c>
      <c r="AQ1426" s="14">
        <v>0.58631546463211204</v>
      </c>
      <c r="AR1426" s="14"/>
      <c r="AS1426" s="14">
        <v>0.55339986567603905</v>
      </c>
      <c r="AT1426" s="14">
        <v>0.59553871329701702</v>
      </c>
      <c r="AU1426" s="14"/>
      <c r="AV1426" s="14">
        <v>0.54676716083188603</v>
      </c>
      <c r="AW1426" s="14">
        <v>0.57913836495414295</v>
      </c>
      <c r="AX1426" s="14"/>
      <c r="AY1426" s="14">
        <v>0.57103846086180798</v>
      </c>
      <c r="AZ1426" s="14">
        <v>0.584405549765458</v>
      </c>
      <c r="BA1426" s="14"/>
      <c r="BB1426" s="14">
        <v>0.57340037186650294</v>
      </c>
      <c r="BC1426" s="14">
        <v>0.54374871459364804</v>
      </c>
    </row>
    <row r="1427" spans="2:55" x14ac:dyDescent="0.35">
      <c r="B1427" t="s">
        <v>205</v>
      </c>
      <c r="C1427" s="14">
        <v>0.23260727392630501</v>
      </c>
      <c r="D1427" s="14">
        <v>0.23437714372002799</v>
      </c>
      <c r="E1427" s="14">
        <v>0.231563634580991</v>
      </c>
      <c r="F1427" s="14"/>
      <c r="G1427" s="14">
        <v>0.179513896044945</v>
      </c>
      <c r="H1427" s="14">
        <v>0.14387591416561901</v>
      </c>
      <c r="I1427" s="14">
        <v>0.238191884518483</v>
      </c>
      <c r="J1427" s="14">
        <v>0.28543840499237599</v>
      </c>
      <c r="K1427" s="14">
        <v>0.29143912007813899</v>
      </c>
      <c r="L1427" s="14">
        <v>0.25339443459863797</v>
      </c>
      <c r="M1427" s="14"/>
      <c r="N1427" s="14">
        <v>0.18696423827688699</v>
      </c>
      <c r="O1427" s="14">
        <v>0.23589209668993699</v>
      </c>
      <c r="P1427" s="14">
        <v>0.27163413043634899</v>
      </c>
      <c r="Q1427" s="14">
        <v>0.24602032476232699</v>
      </c>
      <c r="R1427" s="14"/>
      <c r="S1427" s="14">
        <v>0.20838101319344399</v>
      </c>
      <c r="T1427" s="14">
        <v>0.28467241031641399</v>
      </c>
      <c r="U1427" s="14">
        <v>0.24070582216356301</v>
      </c>
      <c r="V1427" s="14">
        <v>0.25264254274751402</v>
      </c>
      <c r="W1427" s="14">
        <v>0.23359458002651501</v>
      </c>
      <c r="X1427" s="14">
        <v>0.147954502696131</v>
      </c>
      <c r="Y1427" s="14">
        <v>0.24198748423956801</v>
      </c>
      <c r="Z1427" s="14">
        <v>0.245090456916534</v>
      </c>
      <c r="AA1427" s="14">
        <v>0.20564883285215699</v>
      </c>
      <c r="AB1427" s="14">
        <v>0.21485591058133099</v>
      </c>
      <c r="AC1427" s="14">
        <v>0.32172779239893401</v>
      </c>
      <c r="AD1427" s="14">
        <v>0.25085992374306698</v>
      </c>
      <c r="AE1427" s="14"/>
      <c r="AF1427" s="14">
        <v>0.21668506875878801</v>
      </c>
      <c r="AG1427" s="14">
        <v>0.204979034845166</v>
      </c>
      <c r="AH1427" s="14">
        <v>0.20374048378690701</v>
      </c>
      <c r="AI1427" s="14">
        <v>0.26109298316608898</v>
      </c>
      <c r="AJ1427" s="14">
        <v>0.22525230388398601</v>
      </c>
      <c r="AK1427" s="14"/>
      <c r="AL1427" s="14">
        <v>0.24079539353844201</v>
      </c>
      <c r="AM1427" s="14">
        <v>0.102514308845536</v>
      </c>
      <c r="AN1427" s="14">
        <v>0.34517239933148203</v>
      </c>
      <c r="AO1427" s="14"/>
      <c r="AP1427" s="14">
        <v>0.25501504124929097</v>
      </c>
      <c r="AQ1427" s="14">
        <v>0.208148493285542</v>
      </c>
      <c r="AR1427" s="14"/>
      <c r="AS1427" s="14">
        <v>0.22614160526802901</v>
      </c>
      <c r="AT1427" s="14">
        <v>0.23147039763669899</v>
      </c>
      <c r="AU1427" s="14"/>
      <c r="AV1427" s="14">
        <v>0.15314656044194999</v>
      </c>
      <c r="AW1427" s="14">
        <v>0.25169007094380302</v>
      </c>
      <c r="AX1427" s="14"/>
      <c r="AY1427" s="14">
        <v>0.207564075442391</v>
      </c>
      <c r="AZ1427" s="14">
        <v>0.25374038696131801</v>
      </c>
      <c r="BA1427" s="14"/>
      <c r="BB1427" s="14">
        <v>0.21175982075241001</v>
      </c>
      <c r="BC1427" s="14">
        <v>0.28323761217817101</v>
      </c>
    </row>
    <row r="1428" spans="2:55" x14ac:dyDescent="0.35">
      <c r="C1428" s="14"/>
      <c r="D1428" s="14"/>
      <c r="E1428" s="14"/>
      <c r="F1428" s="14"/>
      <c r="G1428" s="14"/>
      <c r="H1428" s="14"/>
      <c r="I1428" s="14"/>
      <c r="J1428" s="14"/>
      <c r="K1428" s="14"/>
      <c r="L1428" s="14"/>
      <c r="M1428" s="14"/>
      <c r="N1428" s="14"/>
      <c r="O1428" s="14"/>
      <c r="P1428" s="14"/>
      <c r="Q1428" s="14"/>
      <c r="R1428" s="14"/>
      <c r="S1428" s="14"/>
      <c r="T1428" s="14"/>
      <c r="U1428" s="14"/>
      <c r="V1428" s="14"/>
      <c r="W1428" s="14"/>
      <c r="X1428" s="14"/>
      <c r="Y1428" s="14"/>
      <c r="Z1428" s="14"/>
      <c r="AA1428" s="14"/>
      <c r="AB1428" s="14"/>
      <c r="AC1428" s="14"/>
      <c r="AD1428" s="14"/>
      <c r="AE1428" s="14"/>
      <c r="AF1428" s="14"/>
      <c r="AG1428" s="14"/>
      <c r="AH1428" s="14"/>
      <c r="AI1428" s="14"/>
      <c r="AJ1428" s="14"/>
      <c r="AK1428" s="14"/>
      <c r="AL1428" s="14"/>
      <c r="AM1428" s="14"/>
      <c r="AN1428" s="14"/>
      <c r="AO1428" s="14"/>
      <c r="AP1428" s="14"/>
      <c r="AQ1428" s="14"/>
      <c r="AR1428" s="14"/>
      <c r="AS1428" s="14"/>
      <c r="AT1428" s="14"/>
      <c r="AU1428" s="14"/>
      <c r="AV1428" s="14"/>
      <c r="AW1428" s="14"/>
      <c r="AX1428" s="14"/>
      <c r="AY1428" s="14"/>
      <c r="AZ1428" s="14"/>
      <c r="BA1428" s="14"/>
      <c r="BB1428" s="14"/>
      <c r="BC1428" s="14"/>
    </row>
    <row r="1429" spans="2:55" x14ac:dyDescent="0.35">
      <c r="B1429" s="6" t="s">
        <v>546</v>
      </c>
      <c r="C1429" s="14"/>
      <c r="D1429" s="14"/>
      <c r="E1429" s="14"/>
      <c r="F1429" s="14"/>
      <c r="G1429" s="14"/>
      <c r="H1429" s="14"/>
      <c r="I1429" s="14"/>
      <c r="J1429" s="14"/>
      <c r="K1429" s="14"/>
      <c r="L1429" s="14"/>
      <c r="M1429" s="14"/>
      <c r="N1429" s="14"/>
      <c r="O1429" s="14"/>
      <c r="P1429" s="14"/>
      <c r="Q1429" s="14"/>
      <c r="R1429" s="14"/>
      <c r="S1429" s="14"/>
      <c r="T1429" s="14"/>
      <c r="U1429" s="14"/>
      <c r="V1429" s="14"/>
      <c r="W1429" s="14"/>
      <c r="X1429" s="14"/>
      <c r="Y1429" s="14"/>
      <c r="Z1429" s="14"/>
      <c r="AA1429" s="14"/>
      <c r="AB1429" s="14"/>
      <c r="AC1429" s="14"/>
      <c r="AD1429" s="14"/>
      <c r="AE1429" s="14"/>
      <c r="AF1429" s="14"/>
      <c r="AG1429" s="14"/>
      <c r="AH1429" s="14"/>
      <c r="AI1429" s="14"/>
      <c r="AJ1429" s="14"/>
      <c r="AK1429" s="14"/>
      <c r="AL1429" s="14"/>
      <c r="AM1429" s="14"/>
      <c r="AN1429" s="14"/>
      <c r="AO1429" s="14"/>
      <c r="AP1429" s="14"/>
      <c r="AQ1429" s="14"/>
      <c r="AR1429" s="14"/>
      <c r="AS1429" s="14"/>
      <c r="AT1429" s="14"/>
      <c r="AU1429" s="14"/>
      <c r="AV1429" s="14"/>
      <c r="AW1429" s="14"/>
      <c r="AX1429" s="14"/>
      <c r="AY1429" s="14"/>
      <c r="AZ1429" s="14"/>
      <c r="BA1429" s="14"/>
      <c r="BB1429" s="14"/>
      <c r="BC1429" s="14"/>
    </row>
    <row r="1430" spans="2:55" x14ac:dyDescent="0.35">
      <c r="B1430" s="21" t="s">
        <v>82</v>
      </c>
      <c r="C1430" s="14"/>
      <c r="D1430" s="14"/>
      <c r="E1430" s="14"/>
      <c r="F1430" s="14"/>
      <c r="G1430" s="14"/>
      <c r="H1430" s="14"/>
      <c r="I1430" s="14"/>
      <c r="J1430" s="14"/>
      <c r="K1430" s="14"/>
      <c r="L1430" s="14"/>
      <c r="M1430" s="14"/>
      <c r="N1430" s="14"/>
      <c r="O1430" s="14"/>
      <c r="P1430" s="14"/>
      <c r="Q1430" s="14"/>
      <c r="R1430" s="14"/>
      <c r="S1430" s="14"/>
      <c r="T1430" s="14"/>
      <c r="U1430" s="14"/>
      <c r="V1430" s="14"/>
      <c r="W1430" s="14"/>
      <c r="X1430" s="14"/>
      <c r="Y1430" s="14"/>
      <c r="Z1430" s="14"/>
      <c r="AA1430" s="14"/>
      <c r="AB1430" s="14"/>
      <c r="AC1430" s="14"/>
      <c r="AD1430" s="14"/>
      <c r="AE1430" s="14"/>
      <c r="AF1430" s="14"/>
      <c r="AG1430" s="14"/>
      <c r="AH1430" s="14"/>
      <c r="AI1430" s="14"/>
      <c r="AJ1430" s="14"/>
      <c r="AK1430" s="14"/>
      <c r="AL1430" s="14"/>
      <c r="AM1430" s="14"/>
      <c r="AN1430" s="14"/>
      <c r="AO1430" s="14"/>
      <c r="AP1430" s="14"/>
      <c r="AQ1430" s="14"/>
      <c r="AR1430" s="14"/>
      <c r="AS1430" s="14"/>
      <c r="AT1430" s="14"/>
      <c r="AU1430" s="14"/>
      <c r="AV1430" s="14"/>
      <c r="AW1430" s="14"/>
      <c r="AX1430" s="14"/>
      <c r="AY1430" s="14"/>
      <c r="AZ1430" s="14"/>
      <c r="BA1430" s="14"/>
      <c r="BB1430" s="14"/>
      <c r="BC1430" s="14"/>
    </row>
    <row r="1431" spans="2:55" x14ac:dyDescent="0.35">
      <c r="B1431" t="s">
        <v>540</v>
      </c>
      <c r="C1431" s="14">
        <v>0.31177444341052502</v>
      </c>
      <c r="D1431" s="14">
        <v>0.31740853852745898</v>
      </c>
      <c r="E1431" s="14">
        <v>0.30523402758066198</v>
      </c>
      <c r="F1431" s="14"/>
      <c r="G1431" s="14">
        <v>0.31817339758716001</v>
      </c>
      <c r="H1431" s="14">
        <v>0.301680859683365</v>
      </c>
      <c r="I1431" s="14">
        <v>0.299969250939634</v>
      </c>
      <c r="J1431" s="14">
        <v>0.33485092060805299</v>
      </c>
      <c r="K1431" s="14">
        <v>0.32614300779007099</v>
      </c>
      <c r="L1431" s="14">
        <v>0.29699174180341398</v>
      </c>
      <c r="M1431" s="14"/>
      <c r="N1431" s="14">
        <v>0.335513560087775</v>
      </c>
      <c r="O1431" s="14">
        <v>0.26512787066868099</v>
      </c>
      <c r="P1431" s="14">
        <v>0.334988480599547</v>
      </c>
      <c r="Q1431" s="14">
        <v>0.31459799386433601</v>
      </c>
      <c r="R1431" s="14"/>
      <c r="S1431" s="14">
        <v>0.33057244996823199</v>
      </c>
      <c r="T1431" s="14">
        <v>0.31661972384057102</v>
      </c>
      <c r="U1431" s="14">
        <v>0.29310157350412402</v>
      </c>
      <c r="V1431" s="14">
        <v>0.369725447543159</v>
      </c>
      <c r="W1431" s="14">
        <v>0.269934213374868</v>
      </c>
      <c r="X1431" s="14">
        <v>0.29122855363057099</v>
      </c>
      <c r="Y1431" s="14">
        <v>0.20801484946902599</v>
      </c>
      <c r="Z1431" s="14">
        <v>0.31447084454539498</v>
      </c>
      <c r="AA1431" s="14">
        <v>0.347797267752744</v>
      </c>
      <c r="AB1431" s="14">
        <v>0.31127686431130203</v>
      </c>
      <c r="AC1431" s="14">
        <v>0.35615031661966901</v>
      </c>
      <c r="AD1431" s="14">
        <v>0.30629677699470398</v>
      </c>
      <c r="AE1431" s="14"/>
      <c r="AF1431" s="14">
        <v>0.29795871501696902</v>
      </c>
      <c r="AG1431" s="14">
        <v>0.37587863195132198</v>
      </c>
      <c r="AH1431" s="14">
        <v>0.33549600957364101</v>
      </c>
      <c r="AI1431" s="14">
        <v>0.23947608678625701</v>
      </c>
      <c r="AJ1431" s="14">
        <v>0.344844523798567</v>
      </c>
      <c r="AK1431" s="14"/>
      <c r="AL1431" s="14">
        <v>0.30332574352184299</v>
      </c>
      <c r="AM1431" s="14">
        <v>0.38782811596664601</v>
      </c>
      <c r="AN1431" s="14">
        <v>0.29857137981426901</v>
      </c>
      <c r="AO1431" s="14"/>
      <c r="AP1431" s="14">
        <v>0.26800939642127303</v>
      </c>
      <c r="AQ1431" s="14">
        <v>0.34672611773693501</v>
      </c>
      <c r="AR1431" s="14"/>
      <c r="AS1431" s="14">
        <v>0.31289926971981102</v>
      </c>
      <c r="AT1431" s="14">
        <v>0.31938443963609903</v>
      </c>
      <c r="AU1431" s="14"/>
      <c r="AV1431" s="14">
        <v>0.33881277388317299</v>
      </c>
      <c r="AW1431" s="14">
        <v>0.30839618029121202</v>
      </c>
      <c r="AX1431" s="14"/>
      <c r="AY1431" s="14">
        <v>0.33418058390654298</v>
      </c>
      <c r="AZ1431" s="14">
        <v>0.26008905627330298</v>
      </c>
      <c r="BA1431" s="14"/>
      <c r="BB1431" s="14">
        <v>0.334878325724139</v>
      </c>
      <c r="BC1431" s="14">
        <v>0.29993277713809002</v>
      </c>
    </row>
    <row r="1432" spans="2:55" x14ac:dyDescent="0.35">
      <c r="B1432" t="s">
        <v>541</v>
      </c>
      <c r="C1432" s="14">
        <v>0.47905073188763703</v>
      </c>
      <c r="D1432" s="14">
        <v>0.472361609501321</v>
      </c>
      <c r="E1432" s="14">
        <v>0.48600572715450502</v>
      </c>
      <c r="F1432" s="14"/>
      <c r="G1432" s="14">
        <v>0.44350284781502303</v>
      </c>
      <c r="H1432" s="14">
        <v>0.46901036721328399</v>
      </c>
      <c r="I1432" s="14">
        <v>0.50674157798958697</v>
      </c>
      <c r="J1432" s="14">
        <v>0.460239570091103</v>
      </c>
      <c r="K1432" s="14">
        <v>0.47607601223846802</v>
      </c>
      <c r="L1432" s="14">
        <v>0.50557318952494301</v>
      </c>
      <c r="M1432" s="14"/>
      <c r="N1432" s="14">
        <v>0.49108302089457501</v>
      </c>
      <c r="O1432" s="14">
        <v>0.496466756091621</v>
      </c>
      <c r="P1432" s="14">
        <v>0.46149206254935299</v>
      </c>
      <c r="Q1432" s="14">
        <v>0.46329175793996802</v>
      </c>
      <c r="R1432" s="14"/>
      <c r="S1432" s="14">
        <v>0.44975530323033602</v>
      </c>
      <c r="T1432" s="14">
        <v>0.50218983909989101</v>
      </c>
      <c r="U1432" s="14">
        <v>0.50880136564654999</v>
      </c>
      <c r="V1432" s="14">
        <v>0.42409566258236497</v>
      </c>
      <c r="W1432" s="14">
        <v>0.55430694320829799</v>
      </c>
      <c r="X1432" s="14">
        <v>0.49899040715515403</v>
      </c>
      <c r="Y1432" s="14">
        <v>0.512513960070894</v>
      </c>
      <c r="Z1432" s="14">
        <v>0.48762805642975898</v>
      </c>
      <c r="AA1432" s="14">
        <v>0.45903288888499899</v>
      </c>
      <c r="AB1432" s="14">
        <v>0.443925675085516</v>
      </c>
      <c r="AC1432" s="14">
        <v>0.43340298815997602</v>
      </c>
      <c r="AD1432" s="14">
        <v>0.51945407824910905</v>
      </c>
      <c r="AE1432" s="14"/>
      <c r="AF1432" s="14">
        <v>0.46788856921510402</v>
      </c>
      <c r="AG1432" s="14">
        <v>0.469467618754698</v>
      </c>
      <c r="AH1432" s="14">
        <v>0.49482356288759899</v>
      </c>
      <c r="AI1432" s="14">
        <v>0.52411103890272603</v>
      </c>
      <c r="AJ1432" s="14">
        <v>0.47248979942735803</v>
      </c>
      <c r="AK1432" s="14"/>
      <c r="AL1432" s="14">
        <v>0.49182530072038</v>
      </c>
      <c r="AM1432" s="14">
        <v>0.42933798825499297</v>
      </c>
      <c r="AN1432" s="14">
        <v>0.38350272993450701</v>
      </c>
      <c r="AO1432" s="14"/>
      <c r="AP1432" s="14">
        <v>0.49229213070598099</v>
      </c>
      <c r="AQ1432" s="14">
        <v>0.47299890252051202</v>
      </c>
      <c r="AR1432" s="14"/>
      <c r="AS1432" s="14">
        <v>0.47313304487187602</v>
      </c>
      <c r="AT1432" s="14">
        <v>0.493332486460208</v>
      </c>
      <c r="AU1432" s="14"/>
      <c r="AV1432" s="14">
        <v>0.45628395641019598</v>
      </c>
      <c r="AW1432" s="14">
        <v>0.48993998707489</v>
      </c>
      <c r="AX1432" s="14"/>
      <c r="AY1432" s="14">
        <v>0.46595315819305999</v>
      </c>
      <c r="AZ1432" s="14">
        <v>0.52829669098083498</v>
      </c>
      <c r="BA1432" s="14"/>
      <c r="BB1432" s="14">
        <v>0.48078259913801702</v>
      </c>
      <c r="BC1432" s="14">
        <v>0.46351005959756902</v>
      </c>
    </row>
    <row r="1433" spans="2:55" x14ac:dyDescent="0.35">
      <c r="B1433" t="s">
        <v>542</v>
      </c>
      <c r="C1433" s="14">
        <v>0.14423581376531999</v>
      </c>
      <c r="D1433" s="14">
        <v>0.141851980454544</v>
      </c>
      <c r="E1433" s="14">
        <v>0.14698806539180001</v>
      </c>
      <c r="F1433" s="14"/>
      <c r="G1433" s="14">
        <v>0.156545023964208</v>
      </c>
      <c r="H1433" s="14">
        <v>0.162711736646837</v>
      </c>
      <c r="I1433" s="14">
        <v>0.12428616303639201</v>
      </c>
      <c r="J1433" s="14">
        <v>0.13848083456525201</v>
      </c>
      <c r="K1433" s="14">
        <v>0.148622965245442</v>
      </c>
      <c r="L1433" s="14">
        <v>0.138930098103724</v>
      </c>
      <c r="M1433" s="14"/>
      <c r="N1433" s="14">
        <v>0.118507883227199</v>
      </c>
      <c r="O1433" s="14">
        <v>0.16327461088964301</v>
      </c>
      <c r="P1433" s="14">
        <v>0.13526684608804301</v>
      </c>
      <c r="Q1433" s="14">
        <v>0.15932140438551901</v>
      </c>
      <c r="R1433" s="14"/>
      <c r="S1433" s="14">
        <v>0.160315237493762</v>
      </c>
      <c r="T1433" s="14">
        <v>0.103467799062732</v>
      </c>
      <c r="U1433" s="14">
        <v>0.12507602906000401</v>
      </c>
      <c r="V1433" s="14">
        <v>0.165316150761222</v>
      </c>
      <c r="W1433" s="14">
        <v>0.11795861752226899</v>
      </c>
      <c r="X1433" s="14">
        <v>0.12540896101565199</v>
      </c>
      <c r="Y1433" s="14">
        <v>0.193141748153144</v>
      </c>
      <c r="Z1433" s="14">
        <v>0.14983445166520601</v>
      </c>
      <c r="AA1433" s="14">
        <v>0.121857739501383</v>
      </c>
      <c r="AB1433" s="14">
        <v>0.167390285144393</v>
      </c>
      <c r="AC1433" s="14">
        <v>0.19132528077380001</v>
      </c>
      <c r="AD1433" s="14">
        <v>0.14783928051973799</v>
      </c>
      <c r="AE1433" s="14"/>
      <c r="AF1433" s="14">
        <v>0.16831873697928501</v>
      </c>
      <c r="AG1433" s="14">
        <v>0.115408286087822</v>
      </c>
      <c r="AH1433" s="14">
        <v>0.11660997905342101</v>
      </c>
      <c r="AI1433" s="14">
        <v>0.150293454229873</v>
      </c>
      <c r="AJ1433" s="14">
        <v>0.122749887198752</v>
      </c>
      <c r="AK1433" s="14"/>
      <c r="AL1433" s="14">
        <v>0.14248786286690501</v>
      </c>
      <c r="AM1433" s="14">
        <v>0.125463263394507</v>
      </c>
      <c r="AN1433" s="14">
        <v>0.202562458013193</v>
      </c>
      <c r="AO1433" s="14"/>
      <c r="AP1433" s="14">
        <v>0.158407927392228</v>
      </c>
      <c r="AQ1433" s="14">
        <v>0.12887664356675599</v>
      </c>
      <c r="AR1433" s="14"/>
      <c r="AS1433" s="14">
        <v>0.15281508363558</v>
      </c>
      <c r="AT1433" s="14">
        <v>0.12106833238973699</v>
      </c>
      <c r="AU1433" s="14"/>
      <c r="AV1433" s="14">
        <v>0.144284385329849</v>
      </c>
      <c r="AW1433" s="14">
        <v>0.13738982000342101</v>
      </c>
      <c r="AX1433" s="14"/>
      <c r="AY1433" s="14">
        <v>0.140235284532156</v>
      </c>
      <c r="AZ1433" s="14">
        <v>0.12260271931941601</v>
      </c>
      <c r="BA1433" s="14"/>
      <c r="BB1433" s="14">
        <v>0.127495727205934</v>
      </c>
      <c r="BC1433" s="14">
        <v>0.14010934629635</v>
      </c>
    </row>
    <row r="1434" spans="2:55" x14ac:dyDescent="0.35">
      <c r="B1434" t="s">
        <v>543</v>
      </c>
      <c r="C1434" s="14">
        <v>3.9274465691474199E-2</v>
      </c>
      <c r="D1434" s="14">
        <v>3.91825945276153E-2</v>
      </c>
      <c r="E1434" s="14">
        <v>3.9479764767097802E-2</v>
      </c>
      <c r="F1434" s="14"/>
      <c r="G1434" s="14">
        <v>4.8556982323303299E-2</v>
      </c>
      <c r="H1434" s="14">
        <v>3.9317539034539703E-2</v>
      </c>
      <c r="I1434" s="14">
        <v>4.9024240663586398E-2</v>
      </c>
      <c r="J1434" s="14">
        <v>4.1061253926829702E-2</v>
      </c>
      <c r="K1434" s="14">
        <v>2.2665849944674899E-2</v>
      </c>
      <c r="L1434" s="14">
        <v>3.4853133449501798E-2</v>
      </c>
      <c r="M1434" s="14"/>
      <c r="N1434" s="14">
        <v>3.43463023159752E-2</v>
      </c>
      <c r="O1434" s="14">
        <v>4.5382420608709999E-2</v>
      </c>
      <c r="P1434" s="14">
        <v>3.5168658928587802E-2</v>
      </c>
      <c r="Q1434" s="14">
        <v>4.21639224372857E-2</v>
      </c>
      <c r="R1434" s="14"/>
      <c r="S1434" s="14">
        <v>4.0059979113564098E-2</v>
      </c>
      <c r="T1434" s="14">
        <v>4.4749961909182401E-2</v>
      </c>
      <c r="U1434" s="14">
        <v>4.7341388601040001E-2</v>
      </c>
      <c r="V1434" s="14">
        <v>2.0451505469184499E-2</v>
      </c>
      <c r="W1434" s="14">
        <v>4.1150917813454903E-2</v>
      </c>
      <c r="X1434" s="14">
        <v>5.9702211233990297E-2</v>
      </c>
      <c r="Y1434" s="14">
        <v>7.50022780019719E-2</v>
      </c>
      <c r="Z1434" s="14">
        <v>2.2002778352038999E-2</v>
      </c>
      <c r="AA1434" s="14">
        <v>3.2640510576572801E-2</v>
      </c>
      <c r="AB1434" s="14">
        <v>3.3615153383021797E-2</v>
      </c>
      <c r="AC1434" s="14">
        <v>9.8675661687450695E-3</v>
      </c>
      <c r="AD1434" s="14">
        <v>0</v>
      </c>
      <c r="AE1434" s="14"/>
      <c r="AF1434" s="14">
        <v>3.57144863773282E-2</v>
      </c>
      <c r="AG1434" s="14">
        <v>2.5584035076377201E-2</v>
      </c>
      <c r="AH1434" s="14">
        <v>3.9649394088485501E-2</v>
      </c>
      <c r="AI1434" s="14">
        <v>5.49361878788878E-2</v>
      </c>
      <c r="AJ1434" s="14">
        <v>5.02747448681026E-2</v>
      </c>
      <c r="AK1434" s="14"/>
      <c r="AL1434" s="14">
        <v>3.81249106498509E-2</v>
      </c>
      <c r="AM1434" s="14">
        <v>3.8059397265461398E-2</v>
      </c>
      <c r="AN1434" s="14">
        <v>5.79382097660485E-2</v>
      </c>
      <c r="AO1434" s="14"/>
      <c r="AP1434" s="14">
        <v>5.35111938137416E-2</v>
      </c>
      <c r="AQ1434" s="14">
        <v>2.75459897405919E-2</v>
      </c>
      <c r="AR1434" s="14"/>
      <c r="AS1434" s="14">
        <v>3.7884081629310201E-2</v>
      </c>
      <c r="AT1434" s="14">
        <v>4.4198776811433999E-2</v>
      </c>
      <c r="AU1434" s="14"/>
      <c r="AV1434" s="14">
        <v>4.2177978141280999E-2</v>
      </c>
      <c r="AW1434" s="14">
        <v>3.7667351470129798E-2</v>
      </c>
      <c r="AX1434" s="14"/>
      <c r="AY1434" s="14">
        <v>3.5969064229491102E-2</v>
      </c>
      <c r="AZ1434" s="14">
        <v>5.4778666324527998E-2</v>
      </c>
      <c r="BA1434" s="14"/>
      <c r="BB1434" s="14">
        <v>3.5201144069678898E-2</v>
      </c>
      <c r="BC1434" s="14">
        <v>5.9852786045818597E-2</v>
      </c>
    </row>
    <row r="1435" spans="2:55" x14ac:dyDescent="0.35">
      <c r="B1435" t="s">
        <v>544</v>
      </c>
      <c r="C1435" s="14">
        <v>1.006545197543E-2</v>
      </c>
      <c r="D1435" s="14">
        <v>1.2296700262430901E-2</v>
      </c>
      <c r="E1435" s="14">
        <v>7.9163222678711401E-3</v>
      </c>
      <c r="F1435" s="14"/>
      <c r="G1435" s="14">
        <v>1.28102198549954E-2</v>
      </c>
      <c r="H1435" s="14">
        <v>1.1902119711887E-2</v>
      </c>
      <c r="I1435" s="14">
        <v>6.1915178087078903E-3</v>
      </c>
      <c r="J1435" s="14">
        <v>6.6132634249327299E-3</v>
      </c>
      <c r="K1435" s="14">
        <v>1.82647548386933E-2</v>
      </c>
      <c r="L1435" s="14">
        <v>7.2040629166956497E-3</v>
      </c>
      <c r="M1435" s="14"/>
      <c r="N1435" s="14">
        <v>1.4065034276314401E-2</v>
      </c>
      <c r="O1435" s="14">
        <v>5.1309713354070301E-3</v>
      </c>
      <c r="P1435" s="14">
        <v>1.31344008617418E-2</v>
      </c>
      <c r="Q1435" s="14">
        <v>8.2617672547613003E-3</v>
      </c>
      <c r="R1435" s="14"/>
      <c r="S1435" s="14">
        <v>0</v>
      </c>
      <c r="T1435" s="14">
        <v>1.0423375885281701E-2</v>
      </c>
      <c r="U1435" s="14">
        <v>1.5019314203897899E-2</v>
      </c>
      <c r="V1435" s="14">
        <v>4.47021292757783E-3</v>
      </c>
      <c r="W1435" s="14">
        <v>8.0741587758561308E-3</v>
      </c>
      <c r="X1435" s="14">
        <v>9.1199413832065007E-3</v>
      </c>
      <c r="Y1435" s="14">
        <v>6.5326982277890697E-3</v>
      </c>
      <c r="Z1435" s="14">
        <v>1.4277673750716801E-2</v>
      </c>
      <c r="AA1435" s="14">
        <v>2.0397857489088199E-2</v>
      </c>
      <c r="AB1435" s="14">
        <v>2.65058892845235E-2</v>
      </c>
      <c r="AC1435" s="14">
        <v>0</v>
      </c>
      <c r="AD1435" s="14">
        <v>0</v>
      </c>
      <c r="AE1435" s="14"/>
      <c r="AF1435" s="14">
        <v>1.5677192250471698E-2</v>
      </c>
      <c r="AG1435" s="14">
        <v>1.3574357999611799E-3</v>
      </c>
      <c r="AH1435" s="14">
        <v>4.0124613600432896E-3</v>
      </c>
      <c r="AI1435" s="14">
        <v>6.9724156325390802E-3</v>
      </c>
      <c r="AJ1435" s="14">
        <v>0</v>
      </c>
      <c r="AK1435" s="14"/>
      <c r="AL1435" s="14">
        <v>9.3231852971702306E-3</v>
      </c>
      <c r="AM1435" s="14">
        <v>1.3032353660298901E-2</v>
      </c>
      <c r="AN1435" s="14">
        <v>1.5478651811068E-2</v>
      </c>
      <c r="AO1435" s="14"/>
      <c r="AP1435" s="14">
        <v>9.3094420077971304E-3</v>
      </c>
      <c r="AQ1435" s="14">
        <v>1.0994038509640799E-2</v>
      </c>
      <c r="AR1435" s="14"/>
      <c r="AS1435" s="14">
        <v>8.4708421378309005E-3</v>
      </c>
      <c r="AT1435" s="14">
        <v>1.0733683030927201E-2</v>
      </c>
      <c r="AU1435" s="14"/>
      <c r="AV1435" s="14">
        <v>1.0830610877755499E-2</v>
      </c>
      <c r="AW1435" s="14">
        <v>9.4043747275987504E-3</v>
      </c>
      <c r="AX1435" s="14"/>
      <c r="AY1435" s="14">
        <v>1.10263179593517E-2</v>
      </c>
      <c r="AZ1435" s="14">
        <v>9.7233980740759705E-3</v>
      </c>
      <c r="BA1435" s="14"/>
      <c r="BB1435" s="14">
        <v>1.02067868368819E-2</v>
      </c>
      <c r="BC1435" s="14">
        <v>1.0298773682692899E-2</v>
      </c>
    </row>
    <row r="1436" spans="2:55" x14ac:dyDescent="0.35">
      <c r="B1436" t="s">
        <v>205</v>
      </c>
      <c r="C1436" s="14">
        <v>1.55990932696135E-2</v>
      </c>
      <c r="D1436" s="14">
        <v>1.6898576726629502E-2</v>
      </c>
      <c r="E1436" s="14">
        <v>1.43760928380642E-2</v>
      </c>
      <c r="F1436" s="14"/>
      <c r="G1436" s="14">
        <v>2.0411528455309899E-2</v>
      </c>
      <c r="H1436" s="14">
        <v>1.53773777100878E-2</v>
      </c>
      <c r="I1436" s="14">
        <v>1.3787249562093699E-2</v>
      </c>
      <c r="J1436" s="14">
        <v>1.87541573838301E-2</v>
      </c>
      <c r="K1436" s="14">
        <v>8.2274099426514497E-3</v>
      </c>
      <c r="L1436" s="14">
        <v>1.6447774201721398E-2</v>
      </c>
      <c r="M1436" s="14"/>
      <c r="N1436" s="14">
        <v>6.4841991981602499E-3</v>
      </c>
      <c r="O1436" s="14">
        <v>2.46173704059378E-2</v>
      </c>
      <c r="P1436" s="14">
        <v>1.99495509727271E-2</v>
      </c>
      <c r="Q1436" s="14">
        <v>1.2363154118129899E-2</v>
      </c>
      <c r="R1436" s="14"/>
      <c r="S1436" s="14">
        <v>1.9297030194105402E-2</v>
      </c>
      <c r="T1436" s="14">
        <v>2.25493002023423E-2</v>
      </c>
      <c r="U1436" s="14">
        <v>1.06603289843841E-2</v>
      </c>
      <c r="V1436" s="14">
        <v>1.5941020716491901E-2</v>
      </c>
      <c r="W1436" s="14">
        <v>8.5751493052541108E-3</v>
      </c>
      <c r="X1436" s="14">
        <v>1.5549925581426399E-2</v>
      </c>
      <c r="Y1436" s="14">
        <v>4.7944660771747404E-3</v>
      </c>
      <c r="Z1436" s="14">
        <v>1.17861952568852E-2</v>
      </c>
      <c r="AA1436" s="14">
        <v>1.82737357952121E-2</v>
      </c>
      <c r="AB1436" s="14">
        <v>1.7286132791243702E-2</v>
      </c>
      <c r="AC1436" s="14">
        <v>9.2538482778097494E-3</v>
      </c>
      <c r="AD1436" s="14">
        <v>2.64098642364483E-2</v>
      </c>
      <c r="AE1436" s="14"/>
      <c r="AF1436" s="14">
        <v>1.4442300160841101E-2</v>
      </c>
      <c r="AG1436" s="14">
        <v>1.2303992329819701E-2</v>
      </c>
      <c r="AH1436" s="14">
        <v>9.4085930368108493E-3</v>
      </c>
      <c r="AI1436" s="14">
        <v>2.4210816569716801E-2</v>
      </c>
      <c r="AJ1436" s="14">
        <v>9.6410447072194996E-3</v>
      </c>
      <c r="AK1436" s="14"/>
      <c r="AL1436" s="14">
        <v>1.4912996943850501E-2</v>
      </c>
      <c r="AM1436" s="14">
        <v>6.2788814580941304E-3</v>
      </c>
      <c r="AN1436" s="14">
        <v>4.1946570660914499E-2</v>
      </c>
      <c r="AO1436" s="14"/>
      <c r="AP1436" s="14">
        <v>1.8469909658979999E-2</v>
      </c>
      <c r="AQ1436" s="14">
        <v>1.28583079255638E-2</v>
      </c>
      <c r="AR1436" s="14"/>
      <c r="AS1436" s="14">
        <v>1.4797678005592301E-2</v>
      </c>
      <c r="AT1436" s="14">
        <v>1.12822816715945E-2</v>
      </c>
      <c r="AU1436" s="14"/>
      <c r="AV1436" s="14">
        <v>7.6102953577458698E-3</v>
      </c>
      <c r="AW1436" s="14">
        <v>1.72022864327483E-2</v>
      </c>
      <c r="AX1436" s="14"/>
      <c r="AY1436" s="14">
        <v>1.2635591179398199E-2</v>
      </c>
      <c r="AZ1436" s="14">
        <v>2.4509469027842599E-2</v>
      </c>
      <c r="BA1436" s="14"/>
      <c r="BB1436" s="14">
        <v>1.1435417025349099E-2</v>
      </c>
      <c r="BC1436" s="14">
        <v>2.6296257239478898E-2</v>
      </c>
    </row>
    <row r="1437" spans="2:55" x14ac:dyDescent="0.35">
      <c r="C1437" s="14">
        <f>SUM(C1431:C1432)</f>
        <v>0.7908251752981621</v>
      </c>
      <c r="D1437" s="14"/>
      <c r="E1437" s="14"/>
      <c r="F1437" s="14"/>
      <c r="G1437" s="14"/>
      <c r="H1437" s="14"/>
      <c r="I1437" s="14"/>
      <c r="J1437" s="14"/>
      <c r="K1437" s="14"/>
      <c r="L1437" s="14"/>
      <c r="M1437" s="14"/>
      <c r="N1437" s="14"/>
      <c r="O1437" s="14"/>
      <c r="P1437" s="14"/>
      <c r="Q1437" s="14"/>
      <c r="R1437" s="14"/>
      <c r="S1437" s="14"/>
      <c r="T1437" s="14"/>
      <c r="U1437" s="14"/>
      <c r="V1437" s="14"/>
      <c r="W1437" s="14"/>
      <c r="X1437" s="14"/>
      <c r="Y1437" s="14"/>
      <c r="Z1437" s="14"/>
      <c r="AA1437" s="14"/>
      <c r="AB1437" s="14"/>
      <c r="AC1437" s="14"/>
      <c r="AD1437" s="14"/>
      <c r="AE1437" s="14"/>
      <c r="AF1437" s="14"/>
      <c r="AG1437" s="14"/>
      <c r="AH1437" s="14"/>
      <c r="AI1437" s="14"/>
      <c r="AJ1437" s="14"/>
      <c r="AK1437" s="14"/>
      <c r="AL1437" s="14"/>
      <c r="AM1437" s="14"/>
      <c r="AN1437" s="14"/>
      <c r="AO1437" s="14"/>
      <c r="AP1437" s="14"/>
      <c r="AQ1437" s="14"/>
      <c r="AR1437" s="14"/>
      <c r="AS1437" s="14"/>
      <c r="AT1437" s="14"/>
      <c r="AU1437" s="14"/>
      <c r="AV1437" s="14"/>
      <c r="AW1437" s="14"/>
      <c r="AX1437" s="14"/>
      <c r="AY1437" s="14"/>
      <c r="AZ1437" s="14"/>
      <c r="BA1437" s="14"/>
      <c r="BB1437" s="14"/>
      <c r="BC1437" s="14"/>
    </row>
    <row r="1438" spans="2:55" x14ac:dyDescent="0.35">
      <c r="B1438" s="6" t="s">
        <v>547</v>
      </c>
      <c r="C1438" s="14"/>
      <c r="D1438" s="14"/>
      <c r="E1438" s="14"/>
      <c r="F1438" s="14"/>
      <c r="G1438" s="14"/>
      <c r="H1438" s="14"/>
      <c r="I1438" s="14"/>
      <c r="J1438" s="14"/>
      <c r="K1438" s="14"/>
      <c r="L1438" s="14"/>
      <c r="M1438" s="14"/>
      <c r="N1438" s="14"/>
      <c r="O1438" s="14"/>
      <c r="P1438" s="14"/>
      <c r="Q1438" s="14"/>
      <c r="R1438" s="14"/>
      <c r="S1438" s="14"/>
      <c r="T1438" s="14"/>
      <c r="U1438" s="14"/>
      <c r="V1438" s="14"/>
      <c r="W1438" s="14"/>
      <c r="X1438" s="14"/>
      <c r="Y1438" s="14"/>
      <c r="Z1438" s="14"/>
      <c r="AA1438" s="14"/>
      <c r="AB1438" s="14"/>
      <c r="AC1438" s="14"/>
      <c r="AD1438" s="14"/>
      <c r="AE1438" s="14"/>
      <c r="AF1438" s="14"/>
      <c r="AG1438" s="14"/>
      <c r="AH1438" s="14"/>
      <c r="AI1438" s="14"/>
      <c r="AJ1438" s="14"/>
      <c r="AK1438" s="14"/>
      <c r="AL1438" s="14"/>
      <c r="AM1438" s="14"/>
      <c r="AN1438" s="14"/>
      <c r="AO1438" s="14"/>
      <c r="AP1438" s="14"/>
      <c r="AQ1438" s="14"/>
      <c r="AR1438" s="14"/>
      <c r="AS1438" s="14"/>
      <c r="AT1438" s="14"/>
      <c r="AU1438" s="14"/>
      <c r="AV1438" s="14"/>
      <c r="AW1438" s="14"/>
      <c r="AX1438" s="14"/>
      <c r="AY1438" s="14"/>
      <c r="AZ1438" s="14"/>
      <c r="BA1438" s="14"/>
      <c r="BB1438" s="14"/>
      <c r="BC1438" s="14"/>
    </row>
    <row r="1439" spans="2:55" x14ac:dyDescent="0.35">
      <c r="B1439" s="21" t="s">
        <v>82</v>
      </c>
      <c r="C1439" s="14"/>
      <c r="D1439" s="14"/>
      <c r="E1439" s="14"/>
      <c r="F1439" s="14"/>
      <c r="G1439" s="14"/>
      <c r="H1439" s="14"/>
      <c r="I1439" s="14"/>
      <c r="J1439" s="14"/>
      <c r="K1439" s="14"/>
      <c r="L1439" s="14"/>
      <c r="M1439" s="14"/>
      <c r="N1439" s="14"/>
      <c r="O1439" s="14"/>
      <c r="P1439" s="14"/>
      <c r="Q1439" s="14"/>
      <c r="R1439" s="14"/>
      <c r="S1439" s="14"/>
      <c r="T1439" s="14"/>
      <c r="U1439" s="14"/>
      <c r="V1439" s="14"/>
      <c r="W1439" s="14"/>
      <c r="X1439" s="14"/>
      <c r="Y1439" s="14"/>
      <c r="Z1439" s="14"/>
      <c r="AA1439" s="14"/>
      <c r="AB1439" s="14"/>
      <c r="AC1439" s="14"/>
      <c r="AD1439" s="14"/>
      <c r="AE1439" s="14"/>
      <c r="AF1439" s="14"/>
      <c r="AG1439" s="14"/>
      <c r="AH1439" s="14"/>
      <c r="AI1439" s="14"/>
      <c r="AJ1439" s="14"/>
      <c r="AK1439" s="14"/>
      <c r="AL1439" s="14"/>
      <c r="AM1439" s="14"/>
      <c r="AN1439" s="14"/>
      <c r="AO1439" s="14"/>
      <c r="AP1439" s="14"/>
      <c r="AQ1439" s="14"/>
      <c r="AR1439" s="14"/>
      <c r="AS1439" s="14"/>
      <c r="AT1439" s="14"/>
      <c r="AU1439" s="14"/>
      <c r="AV1439" s="14"/>
      <c r="AW1439" s="14"/>
      <c r="AX1439" s="14"/>
      <c r="AY1439" s="14"/>
      <c r="AZ1439" s="14"/>
      <c r="BA1439" s="14"/>
      <c r="BB1439" s="14"/>
      <c r="BC1439" s="14"/>
    </row>
    <row r="1440" spans="2:55" x14ac:dyDescent="0.35">
      <c r="B1440" t="s">
        <v>540</v>
      </c>
      <c r="C1440" s="14">
        <v>0.30379057471443799</v>
      </c>
      <c r="D1440" s="14">
        <v>0.30369638475726402</v>
      </c>
      <c r="E1440" s="14">
        <v>0.302820176638609</v>
      </c>
      <c r="F1440" s="14"/>
      <c r="G1440" s="14">
        <v>0.26070685873691102</v>
      </c>
      <c r="H1440" s="14">
        <v>0.32339112458355201</v>
      </c>
      <c r="I1440" s="14">
        <v>0.31372415924258601</v>
      </c>
      <c r="J1440" s="14">
        <v>0.32805992134374101</v>
      </c>
      <c r="K1440" s="14">
        <v>0.32538954037009599</v>
      </c>
      <c r="L1440" s="14">
        <v>0.27394976824984801</v>
      </c>
      <c r="M1440" s="14"/>
      <c r="N1440" s="14">
        <v>0.33885425470716402</v>
      </c>
      <c r="O1440" s="14">
        <v>0.266542884639763</v>
      </c>
      <c r="P1440" s="14">
        <v>0.32676026799503299</v>
      </c>
      <c r="Q1440" s="14">
        <v>0.28476762619709201</v>
      </c>
      <c r="R1440" s="14"/>
      <c r="S1440" s="14">
        <v>0.28734906922211201</v>
      </c>
      <c r="T1440" s="14">
        <v>0.30121852071962202</v>
      </c>
      <c r="U1440" s="14">
        <v>0.30308972901918801</v>
      </c>
      <c r="V1440" s="14">
        <v>0.318176864750842</v>
      </c>
      <c r="W1440" s="14">
        <v>0.308728832970875</v>
      </c>
      <c r="X1440" s="14">
        <v>0.33175974582053702</v>
      </c>
      <c r="Y1440" s="14">
        <v>0.18050564935916</v>
      </c>
      <c r="Z1440" s="14">
        <v>0.34118647271542801</v>
      </c>
      <c r="AA1440" s="14">
        <v>0.33945788603676802</v>
      </c>
      <c r="AB1440" s="14">
        <v>0.29442875710996103</v>
      </c>
      <c r="AC1440" s="14">
        <v>0.37413388346210302</v>
      </c>
      <c r="AD1440" s="14">
        <v>0.31289769608245299</v>
      </c>
      <c r="AE1440" s="14"/>
      <c r="AF1440" s="14">
        <v>0.29435145204694002</v>
      </c>
      <c r="AG1440" s="14">
        <v>0.36605569261172299</v>
      </c>
      <c r="AH1440" s="14">
        <v>0.29570824347153801</v>
      </c>
      <c r="AI1440" s="14">
        <v>0.26653233568616902</v>
      </c>
      <c r="AJ1440" s="14">
        <v>0.27133678620315999</v>
      </c>
      <c r="AK1440" s="14"/>
      <c r="AL1440" s="14">
        <v>0.28945275413641802</v>
      </c>
      <c r="AM1440" s="14">
        <v>0.43457856518385402</v>
      </c>
      <c r="AN1440" s="14">
        <v>0.27833828577699998</v>
      </c>
      <c r="AO1440" s="14"/>
      <c r="AP1440" s="14">
        <v>0.26440393850556398</v>
      </c>
      <c r="AQ1440" s="14">
        <v>0.338708776285988</v>
      </c>
      <c r="AR1440" s="14"/>
      <c r="AS1440" s="14">
        <v>0.29919171513134102</v>
      </c>
      <c r="AT1440" s="14">
        <v>0.31675194801398399</v>
      </c>
      <c r="AU1440" s="14"/>
      <c r="AV1440" s="14">
        <v>0.31269199778298601</v>
      </c>
      <c r="AW1440" s="14">
        <v>0.30668375894114602</v>
      </c>
      <c r="AX1440" s="14"/>
      <c r="AY1440" s="14">
        <v>0.33072897086898401</v>
      </c>
      <c r="AZ1440" s="14">
        <v>0.263702564747547</v>
      </c>
      <c r="BA1440" s="14"/>
      <c r="BB1440" s="14">
        <v>0.32093200837508401</v>
      </c>
      <c r="BC1440" s="14">
        <v>0.33768345116118997</v>
      </c>
    </row>
    <row r="1441" spans="2:55" x14ac:dyDescent="0.35">
      <c r="B1441" t="s">
        <v>541</v>
      </c>
      <c r="C1441" s="14">
        <v>0.48682654079882698</v>
      </c>
      <c r="D1441" s="14">
        <v>0.485635094278276</v>
      </c>
      <c r="E1441" s="14">
        <v>0.48843608961291302</v>
      </c>
      <c r="F1441" s="14"/>
      <c r="G1441" s="14">
        <v>0.452353734669729</v>
      </c>
      <c r="H1441" s="14">
        <v>0.46558144682920699</v>
      </c>
      <c r="I1441" s="14">
        <v>0.50205187267203999</v>
      </c>
      <c r="J1441" s="14">
        <v>0.47377720239336801</v>
      </c>
      <c r="K1441" s="14">
        <v>0.49763541508567</v>
      </c>
      <c r="L1441" s="14">
        <v>0.51801477848580202</v>
      </c>
      <c r="M1441" s="14"/>
      <c r="N1441" s="14">
        <v>0.47877975239742299</v>
      </c>
      <c r="O1441" s="14">
        <v>0.50111131709061996</v>
      </c>
      <c r="P1441" s="14">
        <v>0.47855921527485401</v>
      </c>
      <c r="Q1441" s="14">
        <v>0.48789641567923597</v>
      </c>
      <c r="R1441" s="14"/>
      <c r="S1441" s="14">
        <v>0.47444960540650599</v>
      </c>
      <c r="T1441" s="14">
        <v>0.52333209015376803</v>
      </c>
      <c r="U1441" s="14">
        <v>0.46859468710903301</v>
      </c>
      <c r="V1441" s="14">
        <v>0.478259150158448</v>
      </c>
      <c r="W1441" s="14">
        <v>0.50648755497466402</v>
      </c>
      <c r="X1441" s="14">
        <v>0.46063218273374301</v>
      </c>
      <c r="Y1441" s="14">
        <v>0.57414373829978005</v>
      </c>
      <c r="Z1441" s="14">
        <v>0.41723681701736898</v>
      </c>
      <c r="AA1441" s="14">
        <v>0.484110163467661</v>
      </c>
      <c r="AB1441" s="14">
        <v>0.510389775869177</v>
      </c>
      <c r="AC1441" s="14">
        <v>0.43685831342765802</v>
      </c>
      <c r="AD1441" s="14">
        <v>0.37767452648722399</v>
      </c>
      <c r="AE1441" s="14"/>
      <c r="AF1441" s="14">
        <v>0.46974310476839998</v>
      </c>
      <c r="AG1441" s="14">
        <v>0.48055696904201201</v>
      </c>
      <c r="AH1441" s="14">
        <v>0.54792451329681502</v>
      </c>
      <c r="AI1441" s="14">
        <v>0.509008837896329</v>
      </c>
      <c r="AJ1441" s="14">
        <v>0.50432505624167301</v>
      </c>
      <c r="AK1441" s="14"/>
      <c r="AL1441" s="14">
        <v>0.49948132486093999</v>
      </c>
      <c r="AM1441" s="14">
        <v>0.42567748901167302</v>
      </c>
      <c r="AN1441" s="14">
        <v>0.41323503382685101</v>
      </c>
      <c r="AO1441" s="14"/>
      <c r="AP1441" s="14">
        <v>0.49069352210376399</v>
      </c>
      <c r="AQ1441" s="14">
        <v>0.48624811846113403</v>
      </c>
      <c r="AR1441" s="14"/>
      <c r="AS1441" s="14">
        <v>0.487455163221441</v>
      </c>
      <c r="AT1441" s="14">
        <v>0.492953447658873</v>
      </c>
      <c r="AU1441" s="14"/>
      <c r="AV1441" s="14">
        <v>0.47778558738083099</v>
      </c>
      <c r="AW1441" s="14">
        <v>0.49335811640951499</v>
      </c>
      <c r="AX1441" s="14"/>
      <c r="AY1441" s="14">
        <v>0.476772979454475</v>
      </c>
      <c r="AZ1441" s="14">
        <v>0.54003134235684802</v>
      </c>
      <c r="BA1441" s="14"/>
      <c r="BB1441" s="14">
        <v>0.48548397316700298</v>
      </c>
      <c r="BC1441" s="14">
        <v>0.46632033032058501</v>
      </c>
    </row>
    <row r="1442" spans="2:55" x14ac:dyDescent="0.35">
      <c r="B1442" t="s">
        <v>542</v>
      </c>
      <c r="C1442" s="14">
        <v>0.14190954773397799</v>
      </c>
      <c r="D1442" s="14">
        <v>0.14001319078822599</v>
      </c>
      <c r="E1442" s="14">
        <v>0.14417894541919801</v>
      </c>
      <c r="F1442" s="14"/>
      <c r="G1442" s="14">
        <v>0.19003783950509601</v>
      </c>
      <c r="H1442" s="14">
        <v>0.15052821871695299</v>
      </c>
      <c r="I1442" s="14">
        <v>0.120242920936923</v>
      </c>
      <c r="J1442" s="14">
        <v>0.12359045255584999</v>
      </c>
      <c r="K1442" s="14">
        <v>0.12742444702428199</v>
      </c>
      <c r="L1442" s="14">
        <v>0.145242450833722</v>
      </c>
      <c r="M1442" s="14"/>
      <c r="N1442" s="14">
        <v>0.119165511211315</v>
      </c>
      <c r="O1442" s="14">
        <v>0.16093144204743701</v>
      </c>
      <c r="P1442" s="14">
        <v>0.13336301863076999</v>
      </c>
      <c r="Q1442" s="14">
        <v>0.15340182385283599</v>
      </c>
      <c r="R1442" s="14"/>
      <c r="S1442" s="14">
        <v>0.17107342745683299</v>
      </c>
      <c r="T1442" s="14">
        <v>8.83656317636108E-2</v>
      </c>
      <c r="U1442" s="14">
        <v>0.155862971101244</v>
      </c>
      <c r="V1442" s="14">
        <v>0.158176073144048</v>
      </c>
      <c r="W1442" s="14">
        <v>0.117309139780728</v>
      </c>
      <c r="X1442" s="14">
        <v>0.12813089545388401</v>
      </c>
      <c r="Y1442" s="14">
        <v>0.18634165868598401</v>
      </c>
      <c r="Z1442" s="14">
        <v>0.196075069900327</v>
      </c>
      <c r="AA1442" s="14">
        <v>0.12204237035278399</v>
      </c>
      <c r="AB1442" s="14">
        <v>9.8455283297900306E-2</v>
      </c>
      <c r="AC1442" s="14">
        <v>0.15171377538012501</v>
      </c>
      <c r="AD1442" s="14">
        <v>0.24551242795619399</v>
      </c>
      <c r="AE1442" s="14"/>
      <c r="AF1442" s="14">
        <v>0.16764818195074899</v>
      </c>
      <c r="AG1442" s="14">
        <v>9.9260294760380896E-2</v>
      </c>
      <c r="AH1442" s="14">
        <v>0.124209269067815</v>
      </c>
      <c r="AI1442" s="14">
        <v>0.165673473330646</v>
      </c>
      <c r="AJ1442" s="14">
        <v>0.170670642231005</v>
      </c>
      <c r="AK1442" s="14"/>
      <c r="AL1442" s="14">
        <v>0.14794753481890099</v>
      </c>
      <c r="AM1442" s="14">
        <v>7.9103989083271695E-2</v>
      </c>
      <c r="AN1442" s="14">
        <v>0.166301748273428</v>
      </c>
      <c r="AO1442" s="14"/>
      <c r="AP1442" s="14">
        <v>0.16825021558032</v>
      </c>
      <c r="AQ1442" s="14">
        <v>0.11693459285815699</v>
      </c>
      <c r="AR1442" s="14"/>
      <c r="AS1442" s="14">
        <v>0.14408322449104799</v>
      </c>
      <c r="AT1442" s="14">
        <v>0.128159406364134</v>
      </c>
      <c r="AU1442" s="14"/>
      <c r="AV1442" s="14">
        <v>0.125834627135473</v>
      </c>
      <c r="AW1442" s="14">
        <v>0.13834286800382001</v>
      </c>
      <c r="AX1442" s="14"/>
      <c r="AY1442" s="14">
        <v>0.12524296263523699</v>
      </c>
      <c r="AZ1442" s="14">
        <v>0.13107538578585601</v>
      </c>
      <c r="BA1442" s="14"/>
      <c r="BB1442" s="14">
        <v>0.13231221998595999</v>
      </c>
      <c r="BC1442" s="14">
        <v>0.10447403864532</v>
      </c>
    </row>
    <row r="1443" spans="2:55" x14ac:dyDescent="0.35">
      <c r="B1443" t="s">
        <v>543</v>
      </c>
      <c r="C1443" s="14">
        <v>4.1487646626748101E-2</v>
      </c>
      <c r="D1443" s="14">
        <v>4.3480256129031197E-2</v>
      </c>
      <c r="E1443" s="14">
        <v>3.9664020443876499E-2</v>
      </c>
      <c r="F1443" s="14"/>
      <c r="G1443" s="14">
        <v>5.3465611234985902E-2</v>
      </c>
      <c r="H1443" s="14">
        <v>4.5062328180850902E-2</v>
      </c>
      <c r="I1443" s="14">
        <v>4.96667913840061E-2</v>
      </c>
      <c r="J1443" s="14">
        <v>4.23674254908371E-2</v>
      </c>
      <c r="K1443" s="14">
        <v>1.8103620906656102E-2</v>
      </c>
      <c r="L1443" s="14">
        <v>3.89521076286721E-2</v>
      </c>
      <c r="M1443" s="14"/>
      <c r="N1443" s="14">
        <v>4.5944758883503897E-2</v>
      </c>
      <c r="O1443" s="14">
        <v>4.4333783439162597E-2</v>
      </c>
      <c r="P1443" s="14">
        <v>3.6092282843406001E-2</v>
      </c>
      <c r="Q1443" s="14">
        <v>3.8787765653453703E-2</v>
      </c>
      <c r="R1443" s="14"/>
      <c r="S1443" s="14">
        <v>4.1878993836618798E-2</v>
      </c>
      <c r="T1443" s="14">
        <v>5.0988192017603698E-2</v>
      </c>
      <c r="U1443" s="14">
        <v>4.0693410835796903E-2</v>
      </c>
      <c r="V1443" s="14">
        <v>1.7927101505376401E-2</v>
      </c>
      <c r="W1443" s="14">
        <v>5.8899322968478399E-2</v>
      </c>
      <c r="X1443" s="14">
        <v>4.78283135665774E-2</v>
      </c>
      <c r="Y1443" s="14">
        <v>3.99757866341027E-2</v>
      </c>
      <c r="Z1443" s="14">
        <v>3.1223966616158502E-2</v>
      </c>
      <c r="AA1443" s="14">
        <v>2.7940082925068999E-2</v>
      </c>
      <c r="AB1443" s="14">
        <v>6.2889435848785702E-2</v>
      </c>
      <c r="AC1443" s="14">
        <v>2.80401794523043E-2</v>
      </c>
      <c r="AD1443" s="14">
        <v>3.7505485237680602E-2</v>
      </c>
      <c r="AE1443" s="14"/>
      <c r="AF1443" s="14">
        <v>3.9674746967196403E-2</v>
      </c>
      <c r="AG1443" s="14">
        <v>3.4050655119680001E-2</v>
      </c>
      <c r="AH1443" s="14">
        <v>2.3815429829594899E-2</v>
      </c>
      <c r="AI1443" s="14">
        <v>2.8183915929113401E-2</v>
      </c>
      <c r="AJ1443" s="14">
        <v>4.4026470616942301E-2</v>
      </c>
      <c r="AK1443" s="14"/>
      <c r="AL1443" s="14">
        <v>3.9917580183686498E-2</v>
      </c>
      <c r="AM1443" s="14">
        <v>4.5978666280598497E-2</v>
      </c>
      <c r="AN1443" s="14">
        <v>5.6095663896350602E-2</v>
      </c>
      <c r="AO1443" s="14"/>
      <c r="AP1443" s="14">
        <v>5.0933909357723399E-2</v>
      </c>
      <c r="AQ1443" s="14">
        <v>3.2770977707603899E-2</v>
      </c>
      <c r="AR1443" s="14"/>
      <c r="AS1443" s="14">
        <v>4.5116827878352299E-2</v>
      </c>
      <c r="AT1443" s="14">
        <v>3.7957843534345503E-2</v>
      </c>
      <c r="AU1443" s="14"/>
      <c r="AV1443" s="14">
        <v>7.3629191734646396E-2</v>
      </c>
      <c r="AW1443" s="14">
        <v>3.04644424243572E-2</v>
      </c>
      <c r="AX1443" s="14"/>
      <c r="AY1443" s="14">
        <v>4.3897110149787803E-2</v>
      </c>
      <c r="AZ1443" s="14">
        <v>3.46031558745915E-2</v>
      </c>
      <c r="BA1443" s="14"/>
      <c r="BB1443" s="14">
        <v>4.0464403581058697E-2</v>
      </c>
      <c r="BC1443" s="14">
        <v>5.1116045229107801E-2</v>
      </c>
    </row>
    <row r="1444" spans="2:55" x14ac:dyDescent="0.35">
      <c r="B1444" t="s">
        <v>544</v>
      </c>
      <c r="C1444" s="14">
        <v>9.2852048609050695E-3</v>
      </c>
      <c r="D1444" s="14">
        <v>8.6970012100609107E-3</v>
      </c>
      <c r="E1444" s="14">
        <v>9.8868972440546207E-3</v>
      </c>
      <c r="F1444" s="14"/>
      <c r="G1444" s="14">
        <v>1.7389138107009299E-2</v>
      </c>
      <c r="H1444" s="14">
        <v>5.5332414043246601E-3</v>
      </c>
      <c r="I1444" s="14">
        <v>3.3707862992004198E-3</v>
      </c>
      <c r="J1444" s="14">
        <v>5.6037522285938904E-3</v>
      </c>
      <c r="K1444" s="14">
        <v>1.7314979669115601E-2</v>
      </c>
      <c r="L1444" s="14">
        <v>9.41132442858E-3</v>
      </c>
      <c r="M1444" s="14"/>
      <c r="N1444" s="14">
        <v>1.41858476207212E-2</v>
      </c>
      <c r="O1444" s="14">
        <v>4.8765893643627897E-3</v>
      </c>
      <c r="P1444" s="14">
        <v>5.2756642832095602E-3</v>
      </c>
      <c r="Q1444" s="14">
        <v>1.21758900316734E-2</v>
      </c>
      <c r="R1444" s="14"/>
      <c r="S1444" s="14">
        <v>3.4581256874608602E-3</v>
      </c>
      <c r="T1444" s="14">
        <v>1.3608630897293901E-2</v>
      </c>
      <c r="U1444" s="14">
        <v>1.61308684614801E-2</v>
      </c>
      <c r="V1444" s="14">
        <v>9.6124320682447004E-3</v>
      </c>
      <c r="W1444" s="14">
        <v>0</v>
      </c>
      <c r="X1444" s="14">
        <v>1.31421685276564E-2</v>
      </c>
      <c r="Y1444" s="14">
        <v>1.4238700943798499E-2</v>
      </c>
      <c r="Z1444" s="14">
        <v>1.4277673750716801E-2</v>
      </c>
      <c r="AA1444" s="14">
        <v>1.21081550642068E-2</v>
      </c>
      <c r="AB1444" s="14">
        <v>7.2721563256434498E-3</v>
      </c>
      <c r="AC1444" s="14">
        <v>0</v>
      </c>
      <c r="AD1444" s="14">
        <v>0</v>
      </c>
      <c r="AE1444" s="14"/>
      <c r="AF1444" s="14">
        <v>1.61097231040442E-2</v>
      </c>
      <c r="AG1444" s="14">
        <v>5.6310720557324299E-3</v>
      </c>
      <c r="AH1444" s="14">
        <v>4.0124613600432896E-3</v>
      </c>
      <c r="AI1444" s="14">
        <v>1.0523997674304701E-2</v>
      </c>
      <c r="AJ1444" s="14">
        <v>0</v>
      </c>
      <c r="AK1444" s="14"/>
      <c r="AL1444" s="14">
        <v>8.9652675422818903E-3</v>
      </c>
      <c r="AM1444" s="14">
        <v>8.3824089825087506E-3</v>
      </c>
      <c r="AN1444" s="14">
        <v>1.5478651811068E-2</v>
      </c>
      <c r="AO1444" s="14"/>
      <c r="AP1444" s="14">
        <v>8.1907053609912E-3</v>
      </c>
      <c r="AQ1444" s="14">
        <v>1.0470995452454701E-2</v>
      </c>
      <c r="AR1444" s="14"/>
      <c r="AS1444" s="14">
        <v>7.9488154287886501E-3</v>
      </c>
      <c r="AT1444" s="14">
        <v>1.09618905022934E-2</v>
      </c>
      <c r="AU1444" s="14"/>
      <c r="AV1444" s="14">
        <v>4.3252096738212098E-3</v>
      </c>
      <c r="AW1444" s="14">
        <v>1.12095927043744E-2</v>
      </c>
      <c r="AX1444" s="14"/>
      <c r="AY1444" s="14">
        <v>9.7195724730281402E-3</v>
      </c>
      <c r="AZ1444" s="14">
        <v>1.1317716935705E-2</v>
      </c>
      <c r="BA1444" s="14"/>
      <c r="BB1444" s="14">
        <v>9.7481701987496006E-3</v>
      </c>
      <c r="BC1444" s="14">
        <v>1.0133047708864799E-2</v>
      </c>
    </row>
    <row r="1445" spans="2:55" x14ac:dyDescent="0.35">
      <c r="B1445" t="s">
        <v>205</v>
      </c>
      <c r="C1445" s="14">
        <v>1.6700485265103902E-2</v>
      </c>
      <c r="D1445" s="14">
        <v>1.8478072837141101E-2</v>
      </c>
      <c r="E1445" s="14">
        <v>1.5013870641347699E-2</v>
      </c>
      <c r="F1445" s="14"/>
      <c r="G1445" s="14">
        <v>2.6046817746267999E-2</v>
      </c>
      <c r="H1445" s="14">
        <v>9.9036402851131796E-3</v>
      </c>
      <c r="I1445" s="14">
        <v>1.0943469465244099E-2</v>
      </c>
      <c r="J1445" s="14">
        <v>2.6601245987609701E-2</v>
      </c>
      <c r="K1445" s="14">
        <v>1.41319969441807E-2</v>
      </c>
      <c r="L1445" s="14">
        <v>1.4429570373375901E-2</v>
      </c>
      <c r="M1445" s="14"/>
      <c r="N1445" s="14">
        <v>3.0698751798730402E-3</v>
      </c>
      <c r="O1445" s="14">
        <v>2.2203983418654701E-2</v>
      </c>
      <c r="P1445" s="14">
        <v>1.99495509727271E-2</v>
      </c>
      <c r="Q1445" s="14">
        <v>2.2970478585708599E-2</v>
      </c>
      <c r="R1445" s="14"/>
      <c r="S1445" s="14">
        <v>2.1790778390469501E-2</v>
      </c>
      <c r="T1445" s="14">
        <v>2.2486934448101702E-2</v>
      </c>
      <c r="U1445" s="14">
        <v>1.5628333473257799E-2</v>
      </c>
      <c r="V1445" s="14">
        <v>1.7848378373041599E-2</v>
      </c>
      <c r="W1445" s="14">
        <v>8.5751493052541108E-3</v>
      </c>
      <c r="X1445" s="14">
        <v>1.85066938976025E-2</v>
      </c>
      <c r="Y1445" s="14">
        <v>4.7944660771747404E-3</v>
      </c>
      <c r="Z1445" s="14">
        <v>0</v>
      </c>
      <c r="AA1445" s="14">
        <v>1.4341342153511299E-2</v>
      </c>
      <c r="AB1445" s="14">
        <v>2.65645915485327E-2</v>
      </c>
      <c r="AC1445" s="14">
        <v>9.2538482778097494E-3</v>
      </c>
      <c r="AD1445" s="14">
        <v>2.64098642364483E-2</v>
      </c>
      <c r="AE1445" s="14"/>
      <c r="AF1445" s="14">
        <v>1.24727911626709E-2</v>
      </c>
      <c r="AG1445" s="14">
        <v>1.4445316410471301E-2</v>
      </c>
      <c r="AH1445" s="14">
        <v>4.33008297419301E-3</v>
      </c>
      <c r="AI1445" s="14">
        <v>2.0077439483437501E-2</v>
      </c>
      <c r="AJ1445" s="14">
        <v>9.6410447072194996E-3</v>
      </c>
      <c r="AK1445" s="14"/>
      <c r="AL1445" s="14">
        <v>1.4235538457773299E-2</v>
      </c>
      <c r="AM1445" s="14">
        <v>6.2788814580941304E-3</v>
      </c>
      <c r="AN1445" s="14">
        <v>7.0550616415302206E-2</v>
      </c>
      <c r="AO1445" s="14"/>
      <c r="AP1445" s="14">
        <v>1.75277090916377E-2</v>
      </c>
      <c r="AQ1445" s="14">
        <v>1.4866539234662499E-2</v>
      </c>
      <c r="AR1445" s="14"/>
      <c r="AS1445" s="14">
        <v>1.6204253849029699E-2</v>
      </c>
      <c r="AT1445" s="14">
        <v>1.32154639263697E-2</v>
      </c>
      <c r="AU1445" s="14"/>
      <c r="AV1445" s="14">
        <v>5.7333862922417898E-3</v>
      </c>
      <c r="AW1445" s="14">
        <v>1.9941221516786799E-2</v>
      </c>
      <c r="AX1445" s="14"/>
      <c r="AY1445" s="14">
        <v>1.3638404418488501E-2</v>
      </c>
      <c r="AZ1445" s="14">
        <v>1.9269834299453101E-2</v>
      </c>
      <c r="BA1445" s="14"/>
      <c r="BB1445" s="14">
        <v>1.10592246921441E-2</v>
      </c>
      <c r="BC1445" s="14">
        <v>3.0273086934931401E-2</v>
      </c>
    </row>
    <row r="1446" spans="2:55" x14ac:dyDescent="0.35">
      <c r="C1446" s="14">
        <f>SUM(C1440:C1441)</f>
        <v>0.79061711551326497</v>
      </c>
      <c r="D1446" s="14"/>
      <c r="E1446" s="14"/>
      <c r="F1446" s="14"/>
      <c r="G1446" s="14"/>
      <c r="H1446" s="14"/>
      <c r="I1446" s="14"/>
      <c r="J1446" s="14"/>
      <c r="K1446" s="14"/>
      <c r="L1446" s="14"/>
      <c r="M1446" s="14"/>
      <c r="N1446" s="14"/>
      <c r="O1446" s="14"/>
      <c r="P1446" s="14"/>
      <c r="Q1446" s="14"/>
      <c r="R1446" s="14"/>
      <c r="S1446" s="14"/>
      <c r="T1446" s="14"/>
      <c r="U1446" s="14"/>
      <c r="V1446" s="14"/>
      <c r="W1446" s="14"/>
      <c r="X1446" s="14"/>
      <c r="Y1446" s="14"/>
      <c r="Z1446" s="14"/>
      <c r="AA1446" s="14"/>
      <c r="AB1446" s="14"/>
      <c r="AC1446" s="14"/>
      <c r="AD1446" s="14"/>
      <c r="AE1446" s="14"/>
      <c r="AF1446" s="14"/>
      <c r="AG1446" s="14"/>
      <c r="AH1446" s="14"/>
      <c r="AI1446" s="14"/>
      <c r="AJ1446" s="14"/>
      <c r="AK1446" s="14"/>
      <c r="AL1446" s="14"/>
      <c r="AM1446" s="14"/>
      <c r="AN1446" s="14"/>
      <c r="AO1446" s="14"/>
      <c r="AP1446" s="14"/>
      <c r="AQ1446" s="14"/>
      <c r="AR1446" s="14"/>
      <c r="AS1446" s="14"/>
      <c r="AT1446" s="14"/>
      <c r="AU1446" s="14"/>
      <c r="AV1446" s="14"/>
      <c r="AW1446" s="14"/>
      <c r="AX1446" s="14"/>
      <c r="AY1446" s="14"/>
      <c r="AZ1446" s="14"/>
      <c r="BA1446" s="14"/>
      <c r="BB1446" s="14"/>
      <c r="BC1446" s="14"/>
    </row>
    <row r="1447" spans="2:55" x14ac:dyDescent="0.35">
      <c r="B1447" s="6" t="s">
        <v>548</v>
      </c>
      <c r="C1447" s="14"/>
      <c r="D1447" s="14"/>
      <c r="E1447" s="14"/>
      <c r="F1447" s="14"/>
      <c r="G1447" s="14"/>
      <c r="H1447" s="14"/>
      <c r="I1447" s="14"/>
      <c r="J1447" s="14"/>
      <c r="K1447" s="14"/>
      <c r="L1447" s="14"/>
      <c r="M1447" s="14"/>
      <c r="N1447" s="14"/>
      <c r="O1447" s="14"/>
      <c r="P1447" s="14"/>
      <c r="Q1447" s="14"/>
      <c r="R1447" s="14"/>
      <c r="S1447" s="14"/>
      <c r="T1447" s="14"/>
      <c r="U1447" s="14"/>
      <c r="V1447" s="14"/>
      <c r="W1447" s="14"/>
      <c r="X1447" s="14"/>
      <c r="Y1447" s="14"/>
      <c r="Z1447" s="14"/>
      <c r="AA1447" s="14"/>
      <c r="AB1447" s="14"/>
      <c r="AC1447" s="14"/>
      <c r="AD1447" s="14"/>
      <c r="AE1447" s="14"/>
      <c r="AF1447" s="14"/>
      <c r="AG1447" s="14"/>
      <c r="AH1447" s="14"/>
      <c r="AI1447" s="14"/>
      <c r="AJ1447" s="14"/>
      <c r="AK1447" s="14"/>
      <c r="AL1447" s="14"/>
      <c r="AM1447" s="14"/>
      <c r="AN1447" s="14"/>
      <c r="AO1447" s="14"/>
      <c r="AP1447" s="14"/>
      <c r="AQ1447" s="14"/>
      <c r="AR1447" s="14"/>
      <c r="AS1447" s="14"/>
      <c r="AT1447" s="14"/>
      <c r="AU1447" s="14"/>
      <c r="AV1447" s="14"/>
      <c r="AW1447" s="14"/>
      <c r="AX1447" s="14"/>
      <c r="AY1447" s="14"/>
      <c r="AZ1447" s="14"/>
      <c r="BA1447" s="14"/>
      <c r="BB1447" s="14"/>
      <c r="BC1447" s="14"/>
    </row>
    <row r="1448" spans="2:55" x14ac:dyDescent="0.35">
      <c r="B1448" s="21" t="s">
        <v>82</v>
      </c>
      <c r="C1448" s="14"/>
      <c r="D1448" s="14"/>
      <c r="E1448" s="14"/>
      <c r="F1448" s="14"/>
      <c r="G1448" s="14"/>
      <c r="H1448" s="14"/>
      <c r="I1448" s="14"/>
      <c r="J1448" s="14"/>
      <c r="K1448" s="14"/>
      <c r="L1448" s="14"/>
      <c r="M1448" s="14"/>
      <c r="N1448" s="14"/>
      <c r="O1448" s="14"/>
      <c r="P1448" s="14"/>
      <c r="Q1448" s="14"/>
      <c r="R1448" s="14"/>
      <c r="S1448" s="14"/>
      <c r="T1448" s="14"/>
      <c r="U1448" s="14"/>
      <c r="V1448" s="14"/>
      <c r="W1448" s="14"/>
      <c r="X1448" s="14"/>
      <c r="Y1448" s="14"/>
      <c r="Z1448" s="14"/>
      <c r="AA1448" s="14"/>
      <c r="AB1448" s="14"/>
      <c r="AC1448" s="14"/>
      <c r="AD1448" s="14"/>
      <c r="AE1448" s="14"/>
      <c r="AF1448" s="14"/>
      <c r="AG1448" s="14"/>
      <c r="AH1448" s="14"/>
      <c r="AI1448" s="14"/>
      <c r="AJ1448" s="14"/>
      <c r="AK1448" s="14"/>
      <c r="AL1448" s="14"/>
      <c r="AM1448" s="14"/>
      <c r="AN1448" s="14"/>
      <c r="AO1448" s="14"/>
      <c r="AP1448" s="14"/>
      <c r="AQ1448" s="14"/>
      <c r="AR1448" s="14"/>
      <c r="AS1448" s="14"/>
      <c r="AT1448" s="14"/>
      <c r="AU1448" s="14"/>
      <c r="AV1448" s="14"/>
      <c r="AW1448" s="14"/>
      <c r="AX1448" s="14"/>
      <c r="AY1448" s="14"/>
      <c r="AZ1448" s="14"/>
      <c r="BA1448" s="14"/>
      <c r="BB1448" s="14"/>
      <c r="BC1448" s="14"/>
    </row>
    <row r="1449" spans="2:55" x14ac:dyDescent="0.35">
      <c r="B1449" t="s">
        <v>540</v>
      </c>
      <c r="C1449" s="14">
        <v>0.30689411975172798</v>
      </c>
      <c r="D1449" s="14">
        <v>0.31210352961079302</v>
      </c>
      <c r="E1449" s="14">
        <v>0.30075403420654701</v>
      </c>
      <c r="F1449" s="14"/>
      <c r="G1449" s="14">
        <v>0.299820137561852</v>
      </c>
      <c r="H1449" s="14">
        <v>0.33584130506590398</v>
      </c>
      <c r="I1449" s="14">
        <v>0.28551265860603298</v>
      </c>
      <c r="J1449" s="14">
        <v>0.31476882207144302</v>
      </c>
      <c r="K1449" s="14">
        <v>0.31156898580743098</v>
      </c>
      <c r="L1449" s="14">
        <v>0.29573041842325398</v>
      </c>
      <c r="M1449" s="14"/>
      <c r="N1449" s="14">
        <v>0.34851927018269602</v>
      </c>
      <c r="O1449" s="14">
        <v>0.25679592501347498</v>
      </c>
      <c r="P1449" s="14">
        <v>0.32642382848224499</v>
      </c>
      <c r="Q1449" s="14">
        <v>0.29719686276990398</v>
      </c>
      <c r="R1449" s="14"/>
      <c r="S1449" s="14">
        <v>0.31576859983848898</v>
      </c>
      <c r="T1449" s="14">
        <v>0.29616093057173098</v>
      </c>
      <c r="U1449" s="14">
        <v>0.26149630334109902</v>
      </c>
      <c r="V1449" s="14">
        <v>0.33146274406992399</v>
      </c>
      <c r="W1449" s="14">
        <v>0.29116927461682901</v>
      </c>
      <c r="X1449" s="14">
        <v>0.34223093864634802</v>
      </c>
      <c r="Y1449" s="14">
        <v>0.21702601894443799</v>
      </c>
      <c r="Z1449" s="14">
        <v>0.29375613949986501</v>
      </c>
      <c r="AA1449" s="14">
        <v>0.339070622156387</v>
      </c>
      <c r="AB1449" s="14">
        <v>0.32777252349708003</v>
      </c>
      <c r="AC1449" s="14">
        <v>0.31856901366610302</v>
      </c>
      <c r="AD1449" s="14">
        <v>0.34670710789154702</v>
      </c>
      <c r="AE1449" s="14"/>
      <c r="AF1449" s="14">
        <v>0.30373932992272001</v>
      </c>
      <c r="AG1449" s="14">
        <v>0.38411275741716</v>
      </c>
      <c r="AH1449" s="14">
        <v>0.29271184009698298</v>
      </c>
      <c r="AI1449" s="14">
        <v>0.218391518216487</v>
      </c>
      <c r="AJ1449" s="14">
        <v>0.30267422675842498</v>
      </c>
      <c r="AK1449" s="14"/>
      <c r="AL1449" s="14">
        <v>0.29399197503012903</v>
      </c>
      <c r="AM1449" s="14">
        <v>0.44358577914047298</v>
      </c>
      <c r="AN1449" s="14">
        <v>0.25037171041408202</v>
      </c>
      <c r="AO1449" s="14"/>
      <c r="AP1449" s="14">
        <v>0.27037896485227197</v>
      </c>
      <c r="AQ1449" s="14">
        <v>0.33901813795865399</v>
      </c>
      <c r="AR1449" s="14"/>
      <c r="AS1449" s="14">
        <v>0.30129534364062099</v>
      </c>
      <c r="AT1449" s="14">
        <v>0.318456227840892</v>
      </c>
      <c r="AU1449" s="14"/>
      <c r="AV1449" s="14">
        <v>0.33268957214924899</v>
      </c>
      <c r="AW1449" s="14">
        <v>0.30242917059968</v>
      </c>
      <c r="AX1449" s="14"/>
      <c r="AY1449" s="14">
        <v>0.32849127294645403</v>
      </c>
      <c r="AZ1449" s="14">
        <v>0.28419411688278101</v>
      </c>
      <c r="BA1449" s="14"/>
      <c r="BB1449" s="14">
        <v>0.32084168048398198</v>
      </c>
      <c r="BC1449" s="14">
        <v>0.31559284043201902</v>
      </c>
    </row>
    <row r="1450" spans="2:55" x14ac:dyDescent="0.35">
      <c r="B1450" t="s">
        <v>541</v>
      </c>
      <c r="C1450" s="14">
        <v>0.50064015203533696</v>
      </c>
      <c r="D1450" s="14">
        <v>0.49981296266513597</v>
      </c>
      <c r="E1450" s="14">
        <v>0.50193466869117798</v>
      </c>
      <c r="F1450" s="14"/>
      <c r="G1450" s="14">
        <v>0.49130487194794897</v>
      </c>
      <c r="H1450" s="14">
        <v>0.45595151614956098</v>
      </c>
      <c r="I1450" s="14">
        <v>0.54124858042790602</v>
      </c>
      <c r="J1450" s="14">
        <v>0.50608948698232503</v>
      </c>
      <c r="K1450" s="14">
        <v>0.50556948732808304</v>
      </c>
      <c r="L1450" s="14">
        <v>0.50262908061881895</v>
      </c>
      <c r="M1450" s="14"/>
      <c r="N1450" s="14">
        <v>0.51080567965739099</v>
      </c>
      <c r="O1450" s="14">
        <v>0.52592845081658302</v>
      </c>
      <c r="P1450" s="14">
        <v>0.481188491956136</v>
      </c>
      <c r="Q1450" s="14">
        <v>0.48054621072416998</v>
      </c>
      <c r="R1450" s="14"/>
      <c r="S1450" s="14">
        <v>0.50023344285322502</v>
      </c>
      <c r="T1450" s="14">
        <v>0.51557288896457998</v>
      </c>
      <c r="U1450" s="14">
        <v>0.529809995096579</v>
      </c>
      <c r="V1450" s="14">
        <v>0.46880767427257602</v>
      </c>
      <c r="W1450" s="14">
        <v>0.51413884519227604</v>
      </c>
      <c r="X1450" s="14">
        <v>0.43645278266416798</v>
      </c>
      <c r="Y1450" s="14">
        <v>0.573573268340835</v>
      </c>
      <c r="Z1450" s="14">
        <v>0.51387732703506095</v>
      </c>
      <c r="AA1450" s="14">
        <v>0.48975342207839601</v>
      </c>
      <c r="AB1450" s="14">
        <v>0.50643894271734202</v>
      </c>
      <c r="AC1450" s="14">
        <v>0.457925423805359</v>
      </c>
      <c r="AD1450" s="14">
        <v>0.498110016844174</v>
      </c>
      <c r="AE1450" s="14"/>
      <c r="AF1450" s="14">
        <v>0.475603043518666</v>
      </c>
      <c r="AG1450" s="14">
        <v>0.49266820651745302</v>
      </c>
      <c r="AH1450" s="14">
        <v>0.53505466310722205</v>
      </c>
      <c r="AI1450" s="14">
        <v>0.54673128727974196</v>
      </c>
      <c r="AJ1450" s="14">
        <v>0.50224370247044803</v>
      </c>
      <c r="AK1450" s="14"/>
      <c r="AL1450" s="14">
        <v>0.51562121108875503</v>
      </c>
      <c r="AM1450" s="14">
        <v>0.42333942500316502</v>
      </c>
      <c r="AN1450" s="14">
        <v>0.422210135153962</v>
      </c>
      <c r="AO1450" s="14"/>
      <c r="AP1450" s="14">
        <v>0.50396510537830597</v>
      </c>
      <c r="AQ1450" s="14">
        <v>0.50212004431734503</v>
      </c>
      <c r="AR1450" s="14"/>
      <c r="AS1450" s="14">
        <v>0.497078764842802</v>
      </c>
      <c r="AT1450" s="14">
        <v>0.51471993634013502</v>
      </c>
      <c r="AU1450" s="14"/>
      <c r="AV1450" s="14">
        <v>0.50374896660994195</v>
      </c>
      <c r="AW1450" s="14">
        <v>0.50261477020441503</v>
      </c>
      <c r="AX1450" s="14"/>
      <c r="AY1450" s="14">
        <v>0.496312611354991</v>
      </c>
      <c r="AZ1450" s="14">
        <v>0.53778921869851304</v>
      </c>
      <c r="BA1450" s="14"/>
      <c r="BB1450" s="14">
        <v>0.50542020059340398</v>
      </c>
      <c r="BC1450" s="14">
        <v>0.50097880736050904</v>
      </c>
    </row>
    <row r="1451" spans="2:55" x14ac:dyDescent="0.35">
      <c r="B1451" t="s">
        <v>542</v>
      </c>
      <c r="C1451" s="14">
        <v>0.14168850042042799</v>
      </c>
      <c r="D1451" s="14">
        <v>0.136222003575625</v>
      </c>
      <c r="E1451" s="14">
        <v>0.14744339244816701</v>
      </c>
      <c r="F1451" s="14"/>
      <c r="G1451" s="14">
        <v>0.154973044602364</v>
      </c>
      <c r="H1451" s="14">
        <v>0.170613468779512</v>
      </c>
      <c r="I1451" s="14">
        <v>0.116700365085862</v>
      </c>
      <c r="J1451" s="14">
        <v>0.12362403241860601</v>
      </c>
      <c r="K1451" s="14">
        <v>0.14306999071798601</v>
      </c>
      <c r="L1451" s="14">
        <v>0.143312373221296</v>
      </c>
      <c r="M1451" s="14"/>
      <c r="N1451" s="14">
        <v>0.104328784967121</v>
      </c>
      <c r="O1451" s="14">
        <v>0.16265971865017001</v>
      </c>
      <c r="P1451" s="14">
        <v>0.13244112849863099</v>
      </c>
      <c r="Q1451" s="14">
        <v>0.16754599639551801</v>
      </c>
      <c r="R1451" s="14"/>
      <c r="S1451" s="14">
        <v>0.13364311534821099</v>
      </c>
      <c r="T1451" s="14">
        <v>0.103601712648018</v>
      </c>
      <c r="U1451" s="14">
        <v>0.16269950947553</v>
      </c>
      <c r="V1451" s="14">
        <v>0.16616643465178901</v>
      </c>
      <c r="W1451" s="14">
        <v>0.172126930203406</v>
      </c>
      <c r="X1451" s="14">
        <v>0.15772885287802799</v>
      </c>
      <c r="Y1451" s="14">
        <v>0.155079037519956</v>
      </c>
      <c r="Z1451" s="14">
        <v>0.14849706676250701</v>
      </c>
      <c r="AA1451" s="14">
        <v>0.118936254459757</v>
      </c>
      <c r="AB1451" s="14">
        <v>0.12832280631816301</v>
      </c>
      <c r="AC1451" s="14">
        <v>0.16929494063391401</v>
      </c>
      <c r="AD1451" s="14">
        <v>0.12877301102783101</v>
      </c>
      <c r="AE1451" s="14"/>
      <c r="AF1451" s="14">
        <v>0.17065122622683099</v>
      </c>
      <c r="AG1451" s="14">
        <v>8.8513146578704197E-2</v>
      </c>
      <c r="AH1451" s="14">
        <v>0.120086012996104</v>
      </c>
      <c r="AI1451" s="14">
        <v>0.182943928956774</v>
      </c>
      <c r="AJ1451" s="14">
        <v>0.14340001174230901</v>
      </c>
      <c r="AK1451" s="14"/>
      <c r="AL1451" s="14">
        <v>0.14220105827548499</v>
      </c>
      <c r="AM1451" s="14">
        <v>8.2785495879285201E-2</v>
      </c>
      <c r="AN1451" s="14">
        <v>0.23855015571582699</v>
      </c>
      <c r="AO1451" s="14"/>
      <c r="AP1451" s="14">
        <v>0.17016488436218699</v>
      </c>
      <c r="AQ1451" s="14">
        <v>0.113222756266996</v>
      </c>
      <c r="AR1451" s="14"/>
      <c r="AS1451" s="14">
        <v>0.150267623999911</v>
      </c>
      <c r="AT1451" s="14">
        <v>0.121282185487673</v>
      </c>
      <c r="AU1451" s="14"/>
      <c r="AV1451" s="14">
        <v>0.117073685579046</v>
      </c>
      <c r="AW1451" s="14">
        <v>0.145486101004555</v>
      </c>
      <c r="AX1451" s="14"/>
      <c r="AY1451" s="14">
        <v>0.128717897533495</v>
      </c>
      <c r="AZ1451" s="14">
        <v>9.8903724494803197E-2</v>
      </c>
      <c r="BA1451" s="14"/>
      <c r="BB1451" s="14">
        <v>0.13173960284629499</v>
      </c>
      <c r="BC1451" s="14">
        <v>0.10063405374522599</v>
      </c>
    </row>
    <row r="1452" spans="2:55" x14ac:dyDescent="0.35">
      <c r="B1452" t="s">
        <v>543</v>
      </c>
      <c r="C1452" s="14">
        <v>2.67517375604426E-2</v>
      </c>
      <c r="D1452" s="14">
        <v>2.8874998939653802E-2</v>
      </c>
      <c r="E1452" s="14">
        <v>2.4757163844759299E-2</v>
      </c>
      <c r="F1452" s="14"/>
      <c r="G1452" s="14">
        <v>2.94284616246775E-2</v>
      </c>
      <c r="H1452" s="14">
        <v>2.49813401611522E-2</v>
      </c>
      <c r="I1452" s="14">
        <v>3.2813952550293103E-2</v>
      </c>
      <c r="J1452" s="14">
        <v>2.2154639897757698E-2</v>
      </c>
      <c r="K1452" s="14">
        <v>1.60819722393989E-2</v>
      </c>
      <c r="L1452" s="14">
        <v>3.2395880573019301E-2</v>
      </c>
      <c r="M1452" s="14"/>
      <c r="N1452" s="14">
        <v>2.7477155400222299E-2</v>
      </c>
      <c r="O1452" s="14">
        <v>2.6806917600615401E-2</v>
      </c>
      <c r="P1452" s="14">
        <v>2.9000629012964001E-2</v>
      </c>
      <c r="Q1452" s="14">
        <v>2.414783274974E-2</v>
      </c>
      <c r="R1452" s="14"/>
      <c r="S1452" s="14">
        <v>2.84037645090994E-2</v>
      </c>
      <c r="T1452" s="14">
        <v>5.0780009159635299E-2</v>
      </c>
      <c r="U1452" s="14">
        <v>2.6503435586919699E-2</v>
      </c>
      <c r="V1452" s="14">
        <v>1.7622126289219501E-2</v>
      </c>
      <c r="W1452" s="14">
        <v>1.3989800682235201E-2</v>
      </c>
      <c r="X1452" s="14">
        <v>3.76195225206407E-2</v>
      </c>
      <c r="Y1452" s="14">
        <v>4.2994510889806901E-2</v>
      </c>
      <c r="Z1452" s="14">
        <v>2.9591792951850299E-2</v>
      </c>
      <c r="AA1452" s="14">
        <v>1.6836983980778299E-2</v>
      </c>
      <c r="AB1452" s="14">
        <v>1.27047517388358E-2</v>
      </c>
      <c r="AC1452" s="14">
        <v>9.8675661687450695E-3</v>
      </c>
      <c r="AD1452" s="14">
        <v>0</v>
      </c>
      <c r="AE1452" s="14"/>
      <c r="AF1452" s="14">
        <v>2.9017686018411499E-2</v>
      </c>
      <c r="AG1452" s="14">
        <v>1.9522688446860701E-2</v>
      </c>
      <c r="AH1452" s="14">
        <v>2.5581309969894599E-2</v>
      </c>
      <c r="AI1452" s="14">
        <v>2.3955309938376999E-2</v>
      </c>
      <c r="AJ1452" s="14">
        <v>3.04109560726675E-2</v>
      </c>
      <c r="AK1452" s="14"/>
      <c r="AL1452" s="14">
        <v>2.7142799115614999E-2</v>
      </c>
      <c r="AM1452" s="14">
        <v>2.4661257439545101E-2</v>
      </c>
      <c r="AN1452" s="14">
        <v>2.4832957437974101E-2</v>
      </c>
      <c r="AO1452" s="14"/>
      <c r="AP1452" s="14">
        <v>2.7794912295429401E-2</v>
      </c>
      <c r="AQ1452" s="14">
        <v>2.5584999814934499E-2</v>
      </c>
      <c r="AR1452" s="14"/>
      <c r="AS1452" s="14">
        <v>2.8561892200525501E-2</v>
      </c>
      <c r="AT1452" s="14">
        <v>2.43696122170892E-2</v>
      </c>
      <c r="AU1452" s="14"/>
      <c r="AV1452" s="14">
        <v>3.8309846687385699E-2</v>
      </c>
      <c r="AW1452" s="14">
        <v>2.09981860429676E-2</v>
      </c>
      <c r="AX1452" s="14"/>
      <c r="AY1452" s="14">
        <v>2.81522327119458E-2</v>
      </c>
      <c r="AZ1452" s="14">
        <v>3.0724352947216101E-2</v>
      </c>
      <c r="BA1452" s="14"/>
      <c r="BB1452" s="14">
        <v>2.2345778955604599E-2</v>
      </c>
      <c r="BC1452" s="14">
        <v>4.3984836176243797E-2</v>
      </c>
    </row>
    <row r="1453" spans="2:55" x14ac:dyDescent="0.35">
      <c r="B1453" t="s">
        <v>544</v>
      </c>
      <c r="C1453" s="14">
        <v>6.2562936566565698E-3</v>
      </c>
      <c r="D1453" s="14">
        <v>5.8217097038795098E-3</v>
      </c>
      <c r="E1453" s="14">
        <v>6.6990661236038598E-3</v>
      </c>
      <c r="F1453" s="14"/>
      <c r="G1453" s="14">
        <v>4.1915203142933299E-3</v>
      </c>
      <c r="H1453" s="14">
        <v>2.7087295587574999E-3</v>
      </c>
      <c r="I1453" s="14">
        <v>8.7420535246329496E-3</v>
      </c>
      <c r="J1453" s="14">
        <v>3.17114712041808E-3</v>
      </c>
      <c r="K1453" s="14">
        <v>1.4506482148380901E-2</v>
      </c>
      <c r="L1453" s="14">
        <v>5.4799879767438798E-3</v>
      </c>
      <c r="M1453" s="14"/>
      <c r="N1453" s="14">
        <v>7.1502906970197198E-3</v>
      </c>
      <c r="O1453" s="14">
        <v>6.8037770233990696E-3</v>
      </c>
      <c r="P1453" s="14">
        <v>2.6159216163244002E-3</v>
      </c>
      <c r="Q1453" s="14">
        <v>7.9705986720242407E-3</v>
      </c>
      <c r="R1453" s="14"/>
      <c r="S1453" s="14">
        <v>0</v>
      </c>
      <c r="T1453" s="14">
        <v>2.98058081053666E-3</v>
      </c>
      <c r="U1453" s="14">
        <v>8.83042751548835E-3</v>
      </c>
      <c r="V1453" s="14">
        <v>4.47021292757783E-3</v>
      </c>
      <c r="W1453" s="14">
        <v>0</v>
      </c>
      <c r="X1453" s="14">
        <v>1.55847474326431E-2</v>
      </c>
      <c r="Y1453" s="14">
        <v>6.5326982277890697E-3</v>
      </c>
      <c r="Z1453" s="14">
        <v>1.4277673750716801E-2</v>
      </c>
      <c r="AA1453" s="14">
        <v>1.6209071175380899E-2</v>
      </c>
      <c r="AB1453" s="14">
        <v>5.3450148452994601E-3</v>
      </c>
      <c r="AC1453" s="14">
        <v>0</v>
      </c>
      <c r="AD1453" s="14">
        <v>0</v>
      </c>
      <c r="AE1453" s="14"/>
      <c r="AF1453" s="14">
        <v>8.8037290621548105E-3</v>
      </c>
      <c r="AG1453" s="14">
        <v>1.3574357999611799E-3</v>
      </c>
      <c r="AH1453" s="14">
        <v>4.0124613600432896E-3</v>
      </c>
      <c r="AI1453" s="14">
        <v>3.4436834690888402E-3</v>
      </c>
      <c r="AJ1453" s="14">
        <v>1.16300582489311E-2</v>
      </c>
      <c r="AK1453" s="14"/>
      <c r="AL1453" s="14">
        <v>5.4431490365563504E-3</v>
      </c>
      <c r="AM1453" s="14">
        <v>1.3032353660298901E-2</v>
      </c>
      <c r="AN1453" s="14">
        <v>5.9476420769352502E-3</v>
      </c>
      <c r="AO1453" s="14"/>
      <c r="AP1453" s="14">
        <v>7.0623722052800698E-3</v>
      </c>
      <c r="AQ1453" s="14">
        <v>5.7756909187452101E-3</v>
      </c>
      <c r="AR1453" s="14"/>
      <c r="AS1453" s="14">
        <v>4.1420220872973599E-3</v>
      </c>
      <c r="AT1453" s="14">
        <v>8.8778510050329801E-3</v>
      </c>
      <c r="AU1453" s="14"/>
      <c r="AV1453" s="14">
        <v>2.4445426821352399E-3</v>
      </c>
      <c r="AW1453" s="14">
        <v>7.7043843774301703E-3</v>
      </c>
      <c r="AX1453" s="14"/>
      <c r="AY1453" s="14">
        <v>6.4891430351643299E-3</v>
      </c>
      <c r="AZ1453" s="14">
        <v>9.7233980740759705E-3</v>
      </c>
      <c r="BA1453" s="14"/>
      <c r="BB1453" s="14">
        <v>7.1861054155718997E-3</v>
      </c>
      <c r="BC1453" s="14">
        <v>4.3628716355331E-3</v>
      </c>
    </row>
    <row r="1454" spans="2:55" x14ac:dyDescent="0.35">
      <c r="B1454" t="s">
        <v>205</v>
      </c>
      <c r="C1454" s="14">
        <v>1.77691965754085E-2</v>
      </c>
      <c r="D1454" s="14">
        <v>1.71647955049135E-2</v>
      </c>
      <c r="E1454" s="14">
        <v>1.8411674685744301E-2</v>
      </c>
      <c r="F1454" s="14"/>
      <c r="G1454" s="14">
        <v>2.0281963948863301E-2</v>
      </c>
      <c r="H1454" s="14">
        <v>9.9036402851131796E-3</v>
      </c>
      <c r="I1454" s="14">
        <v>1.4982389805272899E-2</v>
      </c>
      <c r="J1454" s="14">
        <v>3.0191871509449599E-2</v>
      </c>
      <c r="K1454" s="14">
        <v>9.2030817587206003E-3</v>
      </c>
      <c r="L1454" s="14">
        <v>2.0452259186867501E-2</v>
      </c>
      <c r="M1454" s="14"/>
      <c r="N1454" s="14">
        <v>1.7188190955496601E-3</v>
      </c>
      <c r="O1454" s="14">
        <v>2.10052108957587E-2</v>
      </c>
      <c r="P1454" s="14">
        <v>2.83300004336994E-2</v>
      </c>
      <c r="Q1454" s="14">
        <v>2.2592498688643801E-2</v>
      </c>
      <c r="R1454" s="14"/>
      <c r="S1454" s="14">
        <v>2.1951077450975E-2</v>
      </c>
      <c r="T1454" s="14">
        <v>3.0903877845499E-2</v>
      </c>
      <c r="U1454" s="14">
        <v>1.06603289843841E-2</v>
      </c>
      <c r="V1454" s="14">
        <v>1.14708077889141E-2</v>
      </c>
      <c r="W1454" s="14">
        <v>8.5751493052541108E-3</v>
      </c>
      <c r="X1454" s="14">
        <v>1.0383155858172E-2</v>
      </c>
      <c r="Y1454" s="14">
        <v>4.7944660771747404E-3</v>
      </c>
      <c r="Z1454" s="14">
        <v>0</v>
      </c>
      <c r="AA1454" s="14">
        <v>1.9193646149301899E-2</v>
      </c>
      <c r="AB1454" s="14">
        <v>1.9415960883279501E-2</v>
      </c>
      <c r="AC1454" s="14">
        <v>4.43430557258786E-2</v>
      </c>
      <c r="AD1454" s="14">
        <v>2.64098642364483E-2</v>
      </c>
      <c r="AE1454" s="14"/>
      <c r="AF1454" s="14">
        <v>1.2184985251216999E-2</v>
      </c>
      <c r="AG1454" s="14">
        <v>1.3825765239860999E-2</v>
      </c>
      <c r="AH1454" s="14">
        <v>2.2553712469752601E-2</v>
      </c>
      <c r="AI1454" s="14">
        <v>2.4534272139531299E-2</v>
      </c>
      <c r="AJ1454" s="14">
        <v>9.6410447072194996E-3</v>
      </c>
      <c r="AK1454" s="14"/>
      <c r="AL1454" s="14">
        <v>1.55998074534602E-2</v>
      </c>
      <c r="AM1454" s="14">
        <v>1.2595688877233301E-2</v>
      </c>
      <c r="AN1454" s="14">
        <v>5.8087399201220198E-2</v>
      </c>
      <c r="AO1454" s="14"/>
      <c r="AP1454" s="14">
        <v>2.0633760906524801E-2</v>
      </c>
      <c r="AQ1454" s="14">
        <v>1.4278370723324199E-2</v>
      </c>
      <c r="AR1454" s="14"/>
      <c r="AS1454" s="14">
        <v>1.8654353228843401E-2</v>
      </c>
      <c r="AT1454" s="14">
        <v>1.2294187109178199E-2</v>
      </c>
      <c r="AU1454" s="14"/>
      <c r="AV1454" s="14">
        <v>5.7333862922417898E-3</v>
      </c>
      <c r="AW1454" s="14">
        <v>2.0767387770952501E-2</v>
      </c>
      <c r="AX1454" s="14"/>
      <c r="AY1454" s="14">
        <v>1.1836842417949901E-2</v>
      </c>
      <c r="AZ1454" s="14">
        <v>3.8665188902610399E-2</v>
      </c>
      <c r="BA1454" s="14"/>
      <c r="BB1454" s="14">
        <v>1.24666317051419E-2</v>
      </c>
      <c r="BC1454" s="14">
        <v>3.4446590650469101E-2</v>
      </c>
    </row>
    <row r="1455" spans="2:55" x14ac:dyDescent="0.35">
      <c r="C1455" s="14"/>
      <c r="D1455" s="14"/>
      <c r="E1455" s="14"/>
      <c r="F1455" s="14"/>
      <c r="G1455" s="14"/>
      <c r="H1455" s="14"/>
      <c r="I1455" s="14"/>
      <c r="J1455" s="14"/>
      <c r="K1455" s="14"/>
      <c r="L1455" s="14"/>
      <c r="M1455" s="14"/>
      <c r="N1455" s="14"/>
      <c r="O1455" s="14"/>
      <c r="P1455" s="14"/>
      <c r="Q1455" s="14"/>
      <c r="R1455" s="14"/>
      <c r="S1455" s="14"/>
      <c r="T1455" s="14"/>
      <c r="U1455" s="14"/>
      <c r="V1455" s="14"/>
      <c r="W1455" s="14"/>
      <c r="X1455" s="14"/>
      <c r="Y1455" s="14"/>
      <c r="Z1455" s="14"/>
      <c r="AA1455" s="14"/>
      <c r="AB1455" s="14"/>
      <c r="AC1455" s="14"/>
      <c r="AD1455" s="14"/>
      <c r="AE1455" s="14"/>
      <c r="AF1455" s="14"/>
      <c r="AG1455" s="14"/>
      <c r="AH1455" s="14"/>
      <c r="AI1455" s="14"/>
      <c r="AJ1455" s="14"/>
      <c r="AK1455" s="14"/>
      <c r="AL1455" s="14"/>
      <c r="AM1455" s="14"/>
      <c r="AN1455" s="14"/>
      <c r="AO1455" s="14"/>
      <c r="AP1455" s="14"/>
      <c r="AQ1455" s="14"/>
      <c r="AR1455" s="14"/>
      <c r="AS1455" s="14"/>
      <c r="AT1455" s="14"/>
      <c r="AU1455" s="14"/>
      <c r="AV1455" s="14"/>
      <c r="AW1455" s="14"/>
      <c r="AX1455" s="14"/>
      <c r="AY1455" s="14"/>
      <c r="AZ1455" s="14"/>
      <c r="BA1455" s="14"/>
      <c r="BB1455" s="14"/>
      <c r="BC1455" s="14"/>
    </row>
    <row r="1456" spans="2:55" x14ac:dyDescent="0.35">
      <c r="B1456" s="6" t="s">
        <v>561</v>
      </c>
      <c r="C1456" s="14"/>
      <c r="D1456" s="14"/>
      <c r="E1456" s="14"/>
      <c r="F1456" s="14"/>
      <c r="G1456" s="14"/>
      <c r="H1456" s="14"/>
      <c r="I1456" s="14"/>
      <c r="J1456" s="14"/>
      <c r="K1456" s="14"/>
      <c r="L1456" s="14"/>
      <c r="M1456" s="14"/>
      <c r="N1456" s="14"/>
      <c r="O1456" s="14"/>
      <c r="P1456" s="14"/>
      <c r="Q1456" s="14"/>
      <c r="R1456" s="14"/>
      <c r="S1456" s="14"/>
      <c r="T1456" s="14"/>
      <c r="U1456" s="14"/>
      <c r="V1456" s="14"/>
      <c r="W1456" s="14"/>
      <c r="X1456" s="14"/>
      <c r="Y1456" s="14"/>
      <c r="Z1456" s="14"/>
      <c r="AA1456" s="14"/>
      <c r="AB1456" s="14"/>
      <c r="AC1456" s="14"/>
      <c r="AD1456" s="14"/>
      <c r="AE1456" s="14"/>
      <c r="AF1456" s="14"/>
      <c r="AG1456" s="14"/>
      <c r="AH1456" s="14"/>
      <c r="AI1456" s="14"/>
      <c r="AJ1456" s="14"/>
      <c r="AK1456" s="14"/>
      <c r="AL1456" s="14"/>
      <c r="AM1456" s="14"/>
      <c r="AN1456" s="14"/>
      <c r="AO1456" s="14"/>
      <c r="AP1456" s="14"/>
      <c r="AQ1456" s="14"/>
      <c r="AR1456" s="14"/>
      <c r="AS1456" s="14"/>
      <c r="AT1456" s="14"/>
      <c r="AU1456" s="14"/>
      <c r="AV1456" s="14"/>
      <c r="AW1456" s="14"/>
      <c r="AX1456" s="14"/>
      <c r="AY1456" s="14"/>
      <c r="AZ1456" s="14"/>
      <c r="BA1456" s="14"/>
      <c r="BB1456" s="14"/>
      <c r="BC1456" s="14"/>
    </row>
    <row r="1457" spans="2:55" x14ac:dyDescent="0.35">
      <c r="B1457" s="21" t="s">
        <v>82</v>
      </c>
      <c r="C1457" s="14"/>
      <c r="D1457" s="14"/>
      <c r="E1457" s="14"/>
      <c r="F1457" s="14"/>
      <c r="G1457" s="14"/>
      <c r="H1457" s="14"/>
      <c r="I1457" s="14"/>
      <c r="J1457" s="14"/>
      <c r="K1457" s="14"/>
      <c r="L1457" s="14"/>
      <c r="M1457" s="14"/>
      <c r="N1457" s="14"/>
      <c r="O1457" s="14"/>
      <c r="P1457" s="14"/>
      <c r="Q1457" s="14"/>
      <c r="R1457" s="14"/>
      <c r="S1457" s="14"/>
      <c r="T1457" s="14"/>
      <c r="U1457" s="14"/>
      <c r="V1457" s="14"/>
      <c r="W1457" s="14"/>
      <c r="X1457" s="14"/>
      <c r="Y1457" s="14"/>
      <c r="Z1457" s="14"/>
      <c r="AA1457" s="14"/>
      <c r="AB1457" s="14"/>
      <c r="AC1457" s="14"/>
      <c r="AD1457" s="14"/>
      <c r="AE1457" s="14"/>
      <c r="AF1457" s="14"/>
      <c r="AG1457" s="14"/>
      <c r="AH1457" s="14"/>
      <c r="AI1457" s="14"/>
      <c r="AJ1457" s="14"/>
      <c r="AK1457" s="14"/>
      <c r="AL1457" s="14"/>
      <c r="AM1457" s="14"/>
      <c r="AN1457" s="14"/>
      <c r="AO1457" s="14"/>
      <c r="AP1457" s="14"/>
      <c r="AQ1457" s="14"/>
      <c r="AR1457" s="14"/>
      <c r="AS1457" s="14"/>
      <c r="AT1457" s="14"/>
      <c r="AU1457" s="14"/>
      <c r="AV1457" s="14"/>
      <c r="AW1457" s="14"/>
      <c r="AX1457" s="14"/>
      <c r="AY1457" s="14"/>
      <c r="AZ1457" s="14"/>
      <c r="BA1457" s="14"/>
      <c r="BB1457" s="14"/>
      <c r="BC1457" s="14"/>
    </row>
    <row r="1458" spans="2:55" x14ac:dyDescent="0.35">
      <c r="B1458" t="s">
        <v>558</v>
      </c>
      <c r="C1458" s="14">
        <v>0.75218568221193405</v>
      </c>
      <c r="D1458" s="14">
        <v>0.73619616141157096</v>
      </c>
      <c r="E1458" s="14">
        <v>0.76706966949341904</v>
      </c>
      <c r="F1458" s="14"/>
      <c r="G1458" s="14">
        <v>0.709758541832611</v>
      </c>
      <c r="H1458" s="14">
        <v>0.77691017002083995</v>
      </c>
      <c r="I1458" s="14">
        <v>0.75875648624440695</v>
      </c>
      <c r="J1458" s="14">
        <v>0.80986001398630303</v>
      </c>
      <c r="K1458" s="14">
        <v>0.71819163864456104</v>
      </c>
      <c r="L1458" s="14">
        <v>0.730571703967829</v>
      </c>
      <c r="M1458" s="14"/>
      <c r="N1458" s="14">
        <v>0.77405360056852601</v>
      </c>
      <c r="O1458" s="14">
        <v>0.76275261265286698</v>
      </c>
      <c r="P1458" s="14">
        <v>0.706582439946978</v>
      </c>
      <c r="Q1458" s="14">
        <v>0.75761459233987904</v>
      </c>
      <c r="R1458" s="14"/>
      <c r="S1458" s="14">
        <v>0.77480359812287902</v>
      </c>
      <c r="T1458" s="14">
        <v>0.74897027102741798</v>
      </c>
      <c r="U1458" s="14">
        <v>0.76862354507497399</v>
      </c>
      <c r="V1458" s="14">
        <v>0.75813011014989296</v>
      </c>
      <c r="W1458" s="14">
        <v>0.83154806030845896</v>
      </c>
      <c r="X1458" s="14">
        <v>0.749715855430231</v>
      </c>
      <c r="Y1458" s="14">
        <v>0.70121547691697195</v>
      </c>
      <c r="Z1458" s="14">
        <v>0.78747905011054997</v>
      </c>
      <c r="AA1458" s="14">
        <v>0.77797739898558604</v>
      </c>
      <c r="AB1458" s="14">
        <v>0.63139147521497996</v>
      </c>
      <c r="AC1458" s="14">
        <v>0.80833503975504495</v>
      </c>
      <c r="AD1458" s="14">
        <v>0.68364139620074305</v>
      </c>
      <c r="AE1458" s="14"/>
      <c r="AF1458" s="14">
        <v>0.76553587582844196</v>
      </c>
      <c r="AG1458" s="14">
        <v>0.79321069522227905</v>
      </c>
      <c r="AH1458" s="14">
        <v>0.73416499411610903</v>
      </c>
      <c r="AI1458" s="14">
        <v>0.69852879689965697</v>
      </c>
      <c r="AJ1458" s="14">
        <v>0.78131714210490499</v>
      </c>
      <c r="AK1458" s="14"/>
      <c r="AL1458" s="14">
        <v>0.76240418541940003</v>
      </c>
      <c r="AM1458" s="14">
        <v>0.72041004319813096</v>
      </c>
      <c r="AN1458" s="14">
        <v>0.66161802219780497</v>
      </c>
      <c r="AO1458" s="14"/>
      <c r="AP1458" s="14">
        <v>0.74759412707520301</v>
      </c>
      <c r="AQ1458" s="14">
        <v>0.75946015956646395</v>
      </c>
      <c r="AR1458" s="14"/>
      <c r="AS1458" s="14">
        <v>0.75275460745563105</v>
      </c>
      <c r="AT1458" s="14">
        <v>0.75688342444710099</v>
      </c>
      <c r="AU1458" s="14"/>
      <c r="AV1458" s="14">
        <v>0.74390714367682897</v>
      </c>
      <c r="AW1458" s="14">
        <v>0.75463170802875301</v>
      </c>
      <c r="AX1458" s="14"/>
      <c r="AY1458" s="14">
        <v>0.75832509433930095</v>
      </c>
      <c r="AZ1458" s="14">
        <v>0.78081860902938005</v>
      </c>
      <c r="BA1458" s="14"/>
      <c r="BB1458" s="14">
        <v>0.74912392307767905</v>
      </c>
      <c r="BC1458" s="14">
        <v>0.75368407529231396</v>
      </c>
    </row>
    <row r="1459" spans="2:55" x14ac:dyDescent="0.35">
      <c r="B1459" t="s">
        <v>559</v>
      </c>
      <c r="C1459" s="14">
        <v>0.24781431778806601</v>
      </c>
      <c r="D1459" s="14">
        <v>0.26380383858842998</v>
      </c>
      <c r="E1459" s="14">
        <v>0.23293033050658099</v>
      </c>
      <c r="F1459" s="14"/>
      <c r="G1459" s="14">
        <v>0.290241458167389</v>
      </c>
      <c r="H1459" s="14">
        <v>0.22308982997915999</v>
      </c>
      <c r="I1459" s="14">
        <v>0.241243513755593</v>
      </c>
      <c r="J1459" s="14">
        <v>0.190139986013697</v>
      </c>
      <c r="K1459" s="14">
        <v>0.28180836135543902</v>
      </c>
      <c r="L1459" s="14">
        <v>0.269428296032171</v>
      </c>
      <c r="M1459" s="14"/>
      <c r="N1459" s="14">
        <v>0.22594639943147399</v>
      </c>
      <c r="O1459" s="14">
        <v>0.23724738734713299</v>
      </c>
      <c r="P1459" s="14">
        <v>0.293417560053022</v>
      </c>
      <c r="Q1459" s="14">
        <v>0.24238540766012101</v>
      </c>
      <c r="R1459" s="14"/>
      <c r="S1459" s="14">
        <v>0.22519640187712101</v>
      </c>
      <c r="T1459" s="14">
        <v>0.25102972897258202</v>
      </c>
      <c r="U1459" s="14">
        <v>0.23137645492502601</v>
      </c>
      <c r="V1459" s="14">
        <v>0.24186988985010699</v>
      </c>
      <c r="W1459" s="14">
        <v>0.16845193969154101</v>
      </c>
      <c r="X1459" s="14">
        <v>0.250284144569769</v>
      </c>
      <c r="Y1459" s="14">
        <v>0.298784523083028</v>
      </c>
      <c r="Z1459" s="14">
        <v>0.212520949889451</v>
      </c>
      <c r="AA1459" s="14">
        <v>0.22202260101441401</v>
      </c>
      <c r="AB1459" s="14">
        <v>0.36860852478501999</v>
      </c>
      <c r="AC1459" s="14">
        <v>0.191664960244955</v>
      </c>
      <c r="AD1459" s="14">
        <v>0.31635860379925701</v>
      </c>
      <c r="AE1459" s="14"/>
      <c r="AF1459" s="14">
        <v>0.23446412417155801</v>
      </c>
      <c r="AG1459" s="14">
        <v>0.20678930477772101</v>
      </c>
      <c r="AH1459" s="14">
        <v>0.26583500588389097</v>
      </c>
      <c r="AI1459" s="14">
        <v>0.30147120310034298</v>
      </c>
      <c r="AJ1459" s="14">
        <v>0.21868285789509501</v>
      </c>
      <c r="AK1459" s="14"/>
      <c r="AL1459" s="14">
        <v>0.2375958145806</v>
      </c>
      <c r="AM1459" s="14">
        <v>0.27958995680186899</v>
      </c>
      <c r="AN1459" s="14">
        <v>0.33838197780219498</v>
      </c>
      <c r="AO1459" s="14"/>
      <c r="AP1459" s="14">
        <v>0.25240587292479699</v>
      </c>
      <c r="AQ1459" s="14">
        <v>0.24053984043353599</v>
      </c>
      <c r="AR1459" s="14"/>
      <c r="AS1459" s="14">
        <v>0.247245392544369</v>
      </c>
      <c r="AT1459" s="14">
        <v>0.24311657555289901</v>
      </c>
      <c r="AU1459" s="14"/>
      <c r="AV1459" s="14">
        <v>0.25609285632317103</v>
      </c>
      <c r="AW1459" s="14">
        <v>0.24536829197124699</v>
      </c>
      <c r="AX1459" s="14"/>
      <c r="AY1459" s="14">
        <v>0.24167490566069899</v>
      </c>
      <c r="AZ1459" s="14">
        <v>0.21918139097062</v>
      </c>
      <c r="BA1459" s="14"/>
      <c r="BB1459" s="14">
        <v>0.250876076922321</v>
      </c>
      <c r="BC1459" s="14">
        <v>0.24631592470768601</v>
      </c>
    </row>
    <row r="1460" spans="2:55" x14ac:dyDescent="0.35">
      <c r="C1460" s="14"/>
      <c r="D1460" s="14"/>
      <c r="E1460" s="14"/>
      <c r="F1460" s="14"/>
      <c r="G1460" s="14"/>
      <c r="H1460" s="14"/>
      <c r="I1460" s="14"/>
      <c r="J1460" s="14"/>
      <c r="K1460" s="14"/>
      <c r="L1460" s="14"/>
      <c r="M1460" s="14"/>
      <c r="N1460" s="14"/>
      <c r="O1460" s="14"/>
      <c r="P1460" s="14"/>
      <c r="Q1460" s="14"/>
      <c r="R1460" s="14"/>
      <c r="S1460" s="14"/>
      <c r="T1460" s="14"/>
      <c r="U1460" s="14"/>
      <c r="V1460" s="14"/>
      <c r="W1460" s="14"/>
      <c r="X1460" s="14"/>
      <c r="Y1460" s="14"/>
      <c r="Z1460" s="14"/>
      <c r="AA1460" s="14"/>
      <c r="AB1460" s="14"/>
      <c r="AC1460" s="14"/>
      <c r="AD1460" s="14"/>
      <c r="AE1460" s="14"/>
      <c r="AF1460" s="14"/>
      <c r="AG1460" s="14"/>
      <c r="AH1460" s="14"/>
      <c r="AI1460" s="14"/>
      <c r="AJ1460" s="14"/>
      <c r="AK1460" s="14"/>
      <c r="AL1460" s="14"/>
      <c r="AM1460" s="14"/>
      <c r="AN1460" s="14"/>
      <c r="AO1460" s="14"/>
      <c r="AP1460" s="14"/>
      <c r="AQ1460" s="14"/>
      <c r="AR1460" s="14"/>
      <c r="AS1460" s="14"/>
      <c r="AT1460" s="14"/>
      <c r="AU1460" s="14"/>
      <c r="AV1460" s="14"/>
      <c r="AW1460" s="14"/>
      <c r="AX1460" s="14"/>
      <c r="AY1460" s="14"/>
      <c r="AZ1460" s="14"/>
      <c r="BA1460" s="14"/>
      <c r="BB1460" s="14"/>
      <c r="BC1460" s="14"/>
    </row>
    <row r="1461" spans="2:55" x14ac:dyDescent="0.35">
      <c r="B1461" s="6" t="s">
        <v>562</v>
      </c>
      <c r="C1461" s="14"/>
      <c r="D1461" s="14"/>
      <c r="E1461" s="14"/>
      <c r="F1461" s="14"/>
      <c r="G1461" s="14"/>
      <c r="H1461" s="14"/>
      <c r="I1461" s="14"/>
      <c r="J1461" s="14"/>
      <c r="K1461" s="14"/>
      <c r="L1461" s="14"/>
      <c r="M1461" s="14"/>
      <c r="N1461" s="14"/>
      <c r="O1461" s="14"/>
      <c r="P1461" s="14"/>
      <c r="Q1461" s="14"/>
      <c r="R1461" s="14"/>
      <c r="S1461" s="14"/>
      <c r="T1461" s="14"/>
      <c r="U1461" s="14"/>
      <c r="V1461" s="14"/>
      <c r="W1461" s="14"/>
      <c r="X1461" s="14"/>
      <c r="Y1461" s="14"/>
      <c r="Z1461" s="14"/>
      <c r="AA1461" s="14"/>
      <c r="AB1461" s="14"/>
      <c r="AC1461" s="14"/>
      <c r="AD1461" s="14"/>
      <c r="AE1461" s="14"/>
      <c r="AF1461" s="14"/>
      <c r="AG1461" s="14"/>
      <c r="AH1461" s="14"/>
      <c r="AI1461" s="14"/>
      <c r="AJ1461" s="14"/>
      <c r="AK1461" s="14"/>
      <c r="AL1461" s="14"/>
      <c r="AM1461" s="14"/>
      <c r="AN1461" s="14"/>
      <c r="AO1461" s="14"/>
      <c r="AP1461" s="14"/>
      <c r="AQ1461" s="14"/>
      <c r="AR1461" s="14"/>
      <c r="AS1461" s="14"/>
      <c r="AT1461" s="14"/>
      <c r="AU1461" s="14"/>
      <c r="AV1461" s="14"/>
      <c r="AW1461" s="14"/>
      <c r="AX1461" s="14"/>
      <c r="AY1461" s="14"/>
      <c r="AZ1461" s="14"/>
      <c r="BA1461" s="14"/>
      <c r="BB1461" s="14"/>
      <c r="BC1461" s="14"/>
    </row>
    <row r="1462" spans="2:55" x14ac:dyDescent="0.35">
      <c r="B1462" s="21" t="s">
        <v>82</v>
      </c>
      <c r="C1462" s="14"/>
      <c r="D1462" s="14"/>
      <c r="E1462" s="14"/>
      <c r="F1462" s="14"/>
      <c r="G1462" s="14"/>
      <c r="H1462" s="14"/>
      <c r="I1462" s="14"/>
      <c r="J1462" s="14"/>
      <c r="K1462" s="14"/>
      <c r="L1462" s="14"/>
      <c r="M1462" s="14"/>
      <c r="N1462" s="14"/>
      <c r="O1462" s="14"/>
      <c r="P1462" s="14"/>
      <c r="Q1462" s="14"/>
      <c r="R1462" s="14"/>
      <c r="S1462" s="14"/>
      <c r="T1462" s="14"/>
      <c r="U1462" s="14"/>
      <c r="V1462" s="14"/>
      <c r="W1462" s="14"/>
      <c r="X1462" s="14"/>
      <c r="Y1462" s="14"/>
      <c r="Z1462" s="14"/>
      <c r="AA1462" s="14"/>
      <c r="AB1462" s="14"/>
      <c r="AC1462" s="14"/>
      <c r="AD1462" s="14"/>
      <c r="AE1462" s="14"/>
      <c r="AF1462" s="14"/>
      <c r="AG1462" s="14"/>
      <c r="AH1462" s="14"/>
      <c r="AI1462" s="14"/>
      <c r="AJ1462" s="14"/>
      <c r="AK1462" s="14"/>
      <c r="AL1462" s="14"/>
      <c r="AM1462" s="14"/>
      <c r="AN1462" s="14"/>
      <c r="AO1462" s="14"/>
      <c r="AP1462" s="14"/>
      <c r="AQ1462" s="14"/>
      <c r="AR1462" s="14"/>
      <c r="AS1462" s="14"/>
      <c r="AT1462" s="14"/>
      <c r="AU1462" s="14"/>
      <c r="AV1462" s="14"/>
      <c r="AW1462" s="14"/>
      <c r="AX1462" s="14"/>
      <c r="AY1462" s="14"/>
      <c r="AZ1462" s="14"/>
      <c r="BA1462" s="14"/>
      <c r="BB1462" s="14"/>
      <c r="BC1462" s="14"/>
    </row>
    <row r="1463" spans="2:55" x14ac:dyDescent="0.35">
      <c r="B1463" t="s">
        <v>558</v>
      </c>
      <c r="C1463" s="14">
        <v>0.48366381813025899</v>
      </c>
      <c r="D1463" s="14">
        <v>0.48668041181070998</v>
      </c>
      <c r="E1463" s="14">
        <v>0.481155021402009</v>
      </c>
      <c r="F1463" s="14"/>
      <c r="G1463" s="14">
        <v>0.55922142518129003</v>
      </c>
      <c r="H1463" s="14">
        <v>0.54936560339191098</v>
      </c>
      <c r="I1463" s="14">
        <v>0.54011212234132999</v>
      </c>
      <c r="J1463" s="14">
        <v>0.51173644714487698</v>
      </c>
      <c r="K1463" s="14">
        <v>0.42537138250168599</v>
      </c>
      <c r="L1463" s="14">
        <v>0.35022364884156298</v>
      </c>
      <c r="M1463" s="14"/>
      <c r="N1463" s="14">
        <v>0.45802513810006001</v>
      </c>
      <c r="O1463" s="14">
        <v>0.473249780146835</v>
      </c>
      <c r="P1463" s="14">
        <v>0.50944355930379703</v>
      </c>
      <c r="Q1463" s="14">
        <v>0.49946216746275601</v>
      </c>
      <c r="R1463" s="14"/>
      <c r="S1463" s="14">
        <v>0.53106413755191395</v>
      </c>
      <c r="T1463" s="14">
        <v>0.46465764701087597</v>
      </c>
      <c r="U1463" s="14">
        <v>0.44613465838816402</v>
      </c>
      <c r="V1463" s="14">
        <v>0.50069717458311402</v>
      </c>
      <c r="W1463" s="14">
        <v>0.53414128022326501</v>
      </c>
      <c r="X1463" s="14">
        <v>0.48531064530094398</v>
      </c>
      <c r="Y1463" s="14">
        <v>0.43143098843457001</v>
      </c>
      <c r="Z1463" s="14">
        <v>0.56555662774401405</v>
      </c>
      <c r="AA1463" s="14">
        <v>0.521737642430945</v>
      </c>
      <c r="AB1463" s="14">
        <v>0.40854342759687301</v>
      </c>
      <c r="AC1463" s="14">
        <v>0.51209021320156001</v>
      </c>
      <c r="AD1463" s="14">
        <v>0.33966000850104799</v>
      </c>
      <c r="AE1463" s="14"/>
      <c r="AF1463" s="14">
        <v>0.43541134005704901</v>
      </c>
      <c r="AG1463" s="14">
        <v>0.53694898064331298</v>
      </c>
      <c r="AH1463" s="14">
        <v>0.432109338757238</v>
      </c>
      <c r="AI1463" s="14">
        <v>0.49654767335550598</v>
      </c>
      <c r="AJ1463" s="14">
        <v>0.49651203711451503</v>
      </c>
      <c r="AK1463" s="14"/>
      <c r="AL1463" s="14">
        <v>0.476406785264265</v>
      </c>
      <c r="AM1463" s="14">
        <v>0.55861779611128204</v>
      </c>
      <c r="AN1463" s="14">
        <v>0.4552878675168</v>
      </c>
      <c r="AO1463" s="14"/>
      <c r="AP1463" s="14">
        <v>0.49809472244174302</v>
      </c>
      <c r="AQ1463" s="14">
        <v>0.47493283656473101</v>
      </c>
      <c r="AR1463" s="14"/>
      <c r="AS1463" s="14">
        <v>0.49086766037548502</v>
      </c>
      <c r="AT1463" s="14">
        <v>0.46709512892993899</v>
      </c>
      <c r="AU1463" s="14"/>
      <c r="AV1463" s="14">
        <v>0.54945595804866498</v>
      </c>
      <c r="AW1463" s="14">
        <v>0.458737184529312</v>
      </c>
      <c r="AX1463" s="14"/>
      <c r="AY1463" s="14">
        <v>0.482002756066362</v>
      </c>
      <c r="AZ1463" s="14">
        <v>0.47637081398492898</v>
      </c>
      <c r="BA1463" s="14"/>
      <c r="BB1463" s="14">
        <v>0.47243411214679099</v>
      </c>
      <c r="BC1463" s="14">
        <v>0.50641027600192601</v>
      </c>
    </row>
    <row r="1464" spans="2:55" x14ac:dyDescent="0.35">
      <c r="B1464" t="s">
        <v>559</v>
      </c>
      <c r="C1464" s="14">
        <v>0.51633618186974095</v>
      </c>
      <c r="D1464" s="14">
        <v>0.51331958818929002</v>
      </c>
      <c r="E1464" s="14">
        <v>0.51884497859799095</v>
      </c>
      <c r="F1464" s="14"/>
      <c r="G1464" s="14">
        <v>0.44077857481871002</v>
      </c>
      <c r="H1464" s="14">
        <v>0.45063439660808902</v>
      </c>
      <c r="I1464" s="14">
        <v>0.45988787765867001</v>
      </c>
      <c r="J1464" s="14">
        <v>0.48826355285512402</v>
      </c>
      <c r="K1464" s="14">
        <v>0.57462861749831395</v>
      </c>
      <c r="L1464" s="14">
        <v>0.64977635115843702</v>
      </c>
      <c r="M1464" s="14"/>
      <c r="N1464" s="14">
        <v>0.54197486189994004</v>
      </c>
      <c r="O1464" s="14">
        <v>0.52675021985316495</v>
      </c>
      <c r="P1464" s="14">
        <v>0.49055644069620302</v>
      </c>
      <c r="Q1464" s="14">
        <v>0.50053783253724304</v>
      </c>
      <c r="R1464" s="14"/>
      <c r="S1464" s="14">
        <v>0.46893586244808599</v>
      </c>
      <c r="T1464" s="14">
        <v>0.53534235298912403</v>
      </c>
      <c r="U1464" s="14">
        <v>0.55386534161183598</v>
      </c>
      <c r="V1464" s="14">
        <v>0.49930282541688598</v>
      </c>
      <c r="W1464" s="14">
        <v>0.46585871977673499</v>
      </c>
      <c r="X1464" s="14">
        <v>0.51468935469905597</v>
      </c>
      <c r="Y1464" s="14">
        <v>0.56856901156543005</v>
      </c>
      <c r="Z1464" s="14">
        <v>0.434443372255986</v>
      </c>
      <c r="AA1464" s="14">
        <v>0.478262357569055</v>
      </c>
      <c r="AB1464" s="14">
        <v>0.59145657240312699</v>
      </c>
      <c r="AC1464" s="14">
        <v>0.48790978679843999</v>
      </c>
      <c r="AD1464" s="14">
        <v>0.66033999149895195</v>
      </c>
      <c r="AE1464" s="14"/>
      <c r="AF1464" s="14">
        <v>0.56458865994295104</v>
      </c>
      <c r="AG1464" s="14">
        <v>0.46305101935668702</v>
      </c>
      <c r="AH1464" s="14">
        <v>0.567890661242762</v>
      </c>
      <c r="AI1464" s="14">
        <v>0.50345232664449402</v>
      </c>
      <c r="AJ1464" s="14">
        <v>0.50348796288548503</v>
      </c>
      <c r="AK1464" s="14"/>
      <c r="AL1464" s="14">
        <v>0.52359321473573495</v>
      </c>
      <c r="AM1464" s="14">
        <v>0.44138220388871802</v>
      </c>
      <c r="AN1464" s="14">
        <v>0.54471213248320005</v>
      </c>
      <c r="AO1464" s="14"/>
      <c r="AP1464" s="14">
        <v>0.50190527755825698</v>
      </c>
      <c r="AQ1464" s="14">
        <v>0.52506716343526905</v>
      </c>
      <c r="AR1464" s="14"/>
      <c r="AS1464" s="14">
        <v>0.50913233962451399</v>
      </c>
      <c r="AT1464" s="14">
        <v>0.53290487107006101</v>
      </c>
      <c r="AU1464" s="14"/>
      <c r="AV1464" s="14">
        <v>0.45054404195133602</v>
      </c>
      <c r="AW1464" s="14">
        <v>0.541262815470688</v>
      </c>
      <c r="AX1464" s="14"/>
      <c r="AY1464" s="14">
        <v>0.517997243933638</v>
      </c>
      <c r="AZ1464" s="14">
        <v>0.52362918601507102</v>
      </c>
      <c r="BA1464" s="14"/>
      <c r="BB1464" s="14">
        <v>0.52756588785320802</v>
      </c>
      <c r="BC1464" s="14">
        <v>0.49358972399807399</v>
      </c>
    </row>
    <row r="1465" spans="2:55" x14ac:dyDescent="0.35">
      <c r="C1465" s="14"/>
      <c r="D1465" s="14"/>
      <c r="E1465" s="14"/>
      <c r="F1465" s="14"/>
      <c r="G1465" s="14"/>
      <c r="H1465" s="14"/>
      <c r="I1465" s="14"/>
      <c r="J1465" s="14"/>
      <c r="K1465" s="14"/>
      <c r="L1465" s="14"/>
      <c r="M1465" s="14"/>
      <c r="N1465" s="14"/>
      <c r="O1465" s="14"/>
      <c r="P1465" s="14"/>
      <c r="Q1465" s="14"/>
      <c r="R1465" s="14"/>
      <c r="S1465" s="14"/>
      <c r="T1465" s="14"/>
      <c r="U1465" s="14"/>
      <c r="V1465" s="14"/>
      <c r="W1465" s="14"/>
      <c r="X1465" s="14"/>
      <c r="Y1465" s="14"/>
      <c r="Z1465" s="14"/>
      <c r="AA1465" s="14"/>
      <c r="AB1465" s="14"/>
      <c r="AC1465" s="14"/>
      <c r="AD1465" s="14"/>
      <c r="AE1465" s="14"/>
      <c r="AF1465" s="14"/>
      <c r="AG1465" s="14"/>
      <c r="AH1465" s="14"/>
      <c r="AI1465" s="14"/>
      <c r="AJ1465" s="14"/>
      <c r="AK1465" s="14"/>
      <c r="AL1465" s="14"/>
      <c r="AM1465" s="14"/>
      <c r="AN1465" s="14"/>
      <c r="AO1465" s="14"/>
      <c r="AP1465" s="14"/>
      <c r="AQ1465" s="14"/>
      <c r="AR1465" s="14"/>
      <c r="AS1465" s="14"/>
      <c r="AT1465" s="14"/>
      <c r="AU1465" s="14"/>
      <c r="AV1465" s="14"/>
      <c r="AW1465" s="14"/>
      <c r="AX1465" s="14"/>
      <c r="AY1465" s="14"/>
      <c r="AZ1465" s="14"/>
      <c r="BA1465" s="14"/>
      <c r="BB1465" s="14"/>
      <c r="BC1465" s="14"/>
    </row>
    <row r="1466" spans="2:55" x14ac:dyDescent="0.35">
      <c r="B1466" s="6" t="s">
        <v>563</v>
      </c>
      <c r="C1466" s="14"/>
      <c r="D1466" s="14"/>
      <c r="E1466" s="14"/>
      <c r="F1466" s="14"/>
      <c r="G1466" s="14"/>
      <c r="H1466" s="14"/>
      <c r="I1466" s="14"/>
      <c r="J1466" s="14"/>
      <c r="K1466" s="14"/>
      <c r="L1466" s="14"/>
      <c r="M1466" s="14"/>
      <c r="N1466" s="14"/>
      <c r="O1466" s="14"/>
      <c r="P1466" s="14"/>
      <c r="Q1466" s="14"/>
      <c r="R1466" s="14"/>
      <c r="S1466" s="14"/>
      <c r="T1466" s="14"/>
      <c r="U1466" s="14"/>
      <c r="V1466" s="14"/>
      <c r="W1466" s="14"/>
      <c r="X1466" s="14"/>
      <c r="Y1466" s="14"/>
      <c r="Z1466" s="14"/>
      <c r="AA1466" s="14"/>
      <c r="AB1466" s="14"/>
      <c r="AC1466" s="14"/>
      <c r="AD1466" s="14"/>
      <c r="AE1466" s="14"/>
      <c r="AF1466" s="14"/>
      <c r="AG1466" s="14"/>
      <c r="AH1466" s="14"/>
      <c r="AI1466" s="14"/>
      <c r="AJ1466" s="14"/>
      <c r="AK1466" s="14"/>
      <c r="AL1466" s="14"/>
      <c r="AM1466" s="14"/>
      <c r="AN1466" s="14"/>
      <c r="AO1466" s="14"/>
      <c r="AP1466" s="14"/>
      <c r="AQ1466" s="14"/>
      <c r="AR1466" s="14"/>
      <c r="AS1466" s="14"/>
      <c r="AT1466" s="14"/>
      <c r="AU1466" s="14"/>
      <c r="AV1466" s="14"/>
      <c r="AW1466" s="14"/>
      <c r="AX1466" s="14"/>
      <c r="AY1466" s="14"/>
      <c r="AZ1466" s="14"/>
      <c r="BA1466" s="14"/>
      <c r="BB1466" s="14"/>
      <c r="BC1466" s="14"/>
    </row>
    <row r="1467" spans="2:55" x14ac:dyDescent="0.35">
      <c r="B1467" s="21" t="s">
        <v>82</v>
      </c>
      <c r="C1467" s="14"/>
      <c r="D1467" s="14"/>
      <c r="E1467" s="14"/>
      <c r="F1467" s="14"/>
      <c r="G1467" s="14"/>
      <c r="H1467" s="14"/>
      <c r="I1467" s="14"/>
      <c r="J1467" s="14"/>
      <c r="K1467" s="14"/>
      <c r="L1467" s="14"/>
      <c r="M1467" s="14"/>
      <c r="N1467" s="14"/>
      <c r="O1467" s="14"/>
      <c r="P1467" s="14"/>
      <c r="Q1467" s="14"/>
      <c r="R1467" s="14"/>
      <c r="S1467" s="14"/>
      <c r="T1467" s="14"/>
      <c r="U1467" s="14"/>
      <c r="V1467" s="14"/>
      <c r="W1467" s="14"/>
      <c r="X1467" s="14"/>
      <c r="Y1467" s="14"/>
      <c r="Z1467" s="14"/>
      <c r="AA1467" s="14"/>
      <c r="AB1467" s="14"/>
      <c r="AC1467" s="14"/>
      <c r="AD1467" s="14"/>
      <c r="AE1467" s="14"/>
      <c r="AF1467" s="14"/>
      <c r="AG1467" s="14"/>
      <c r="AH1467" s="14"/>
      <c r="AI1467" s="14"/>
      <c r="AJ1467" s="14"/>
      <c r="AK1467" s="14"/>
      <c r="AL1467" s="14"/>
      <c r="AM1467" s="14"/>
      <c r="AN1467" s="14"/>
      <c r="AO1467" s="14"/>
      <c r="AP1467" s="14"/>
      <c r="AQ1467" s="14"/>
      <c r="AR1467" s="14"/>
      <c r="AS1467" s="14"/>
      <c r="AT1467" s="14"/>
      <c r="AU1467" s="14"/>
      <c r="AV1467" s="14"/>
      <c r="AW1467" s="14"/>
      <c r="AX1467" s="14"/>
      <c r="AY1467" s="14"/>
      <c r="AZ1467" s="14"/>
      <c r="BA1467" s="14"/>
      <c r="BB1467" s="14"/>
      <c r="BC1467" s="14"/>
    </row>
    <row r="1468" spans="2:55" x14ac:dyDescent="0.35">
      <c r="B1468" t="s">
        <v>558</v>
      </c>
      <c r="C1468" s="14">
        <v>0.53820660507106899</v>
      </c>
      <c r="D1468" s="14">
        <v>0.52794580070809005</v>
      </c>
      <c r="E1468" s="14">
        <v>0.54686689032402502</v>
      </c>
      <c r="F1468" s="14"/>
      <c r="G1468" s="14">
        <v>0.68150028754797698</v>
      </c>
      <c r="H1468" s="14">
        <v>0.66378489293968901</v>
      </c>
      <c r="I1468" s="14">
        <v>0.599425631116694</v>
      </c>
      <c r="J1468" s="14">
        <v>0.580256180623127</v>
      </c>
      <c r="K1468" s="14">
        <v>0.45034864373979699</v>
      </c>
      <c r="L1468" s="14">
        <v>0.31550190368827602</v>
      </c>
      <c r="M1468" s="14"/>
      <c r="N1468" s="14">
        <v>0.49535478902716001</v>
      </c>
      <c r="O1468" s="14">
        <v>0.55092706425217397</v>
      </c>
      <c r="P1468" s="14">
        <v>0.56281520479687797</v>
      </c>
      <c r="Q1468" s="14">
        <v>0.54787334221212702</v>
      </c>
      <c r="R1468" s="14"/>
      <c r="S1468" s="14">
        <v>0.62008252403614394</v>
      </c>
      <c r="T1468" s="14">
        <v>0.51658998038072601</v>
      </c>
      <c r="U1468" s="14">
        <v>0.51880543622338804</v>
      </c>
      <c r="V1468" s="14">
        <v>0.54452969725188405</v>
      </c>
      <c r="W1468" s="14">
        <v>0.626311618045167</v>
      </c>
      <c r="X1468" s="14">
        <v>0.53949406547426404</v>
      </c>
      <c r="Y1468" s="14">
        <v>0.43952719329864498</v>
      </c>
      <c r="Z1468" s="14">
        <v>0.43468296574528398</v>
      </c>
      <c r="AA1468" s="14">
        <v>0.56944280529650004</v>
      </c>
      <c r="AB1468" s="14">
        <v>0.43113312809306098</v>
      </c>
      <c r="AC1468" s="14">
        <v>0.625883994400392</v>
      </c>
      <c r="AD1468" s="14">
        <v>0.53441323588845202</v>
      </c>
      <c r="AE1468" s="14"/>
      <c r="AF1468" s="14">
        <v>0.47529428350868702</v>
      </c>
      <c r="AG1468" s="14">
        <v>0.60222719044028405</v>
      </c>
      <c r="AH1468" s="14">
        <v>0.47568642346740803</v>
      </c>
      <c r="AI1468" s="14">
        <v>0.44512888444133097</v>
      </c>
      <c r="AJ1468" s="14">
        <v>0.59127336909596495</v>
      </c>
      <c r="AK1468" s="14"/>
      <c r="AL1468" s="14">
        <v>0.53227750788293504</v>
      </c>
      <c r="AM1468" s="14">
        <v>0.62875102141825601</v>
      </c>
      <c r="AN1468" s="14">
        <v>0.463168201551659</v>
      </c>
      <c r="AO1468" s="14"/>
      <c r="AP1468" s="14">
        <v>0.537397144286897</v>
      </c>
      <c r="AQ1468" s="14">
        <v>0.53690302397129097</v>
      </c>
      <c r="AR1468" s="14"/>
      <c r="AS1468" s="14">
        <v>0.56011244226802903</v>
      </c>
      <c r="AT1468" s="14">
        <v>0.50483240230563098</v>
      </c>
      <c r="AU1468" s="14"/>
      <c r="AV1468" s="14">
        <v>0.5764259382029</v>
      </c>
      <c r="AW1468" s="14">
        <v>0.52285786193768902</v>
      </c>
      <c r="AX1468" s="14"/>
      <c r="AY1468" s="14">
        <v>0.555624829858408</v>
      </c>
      <c r="AZ1468" s="14">
        <v>0.473168322821787</v>
      </c>
      <c r="BA1468" s="14"/>
      <c r="BB1468" s="14">
        <v>0.52467953221095298</v>
      </c>
      <c r="BC1468" s="14">
        <v>0.60050363086620395</v>
      </c>
    </row>
    <row r="1469" spans="2:55" x14ac:dyDescent="0.35">
      <c r="B1469" t="s">
        <v>559</v>
      </c>
      <c r="C1469" s="14">
        <v>0.46179339492893101</v>
      </c>
      <c r="D1469" s="14">
        <v>0.47205419929191</v>
      </c>
      <c r="E1469" s="14">
        <v>0.45313310967597498</v>
      </c>
      <c r="F1469" s="14"/>
      <c r="G1469" s="14">
        <v>0.31849971245202302</v>
      </c>
      <c r="H1469" s="14">
        <v>0.33621510706031099</v>
      </c>
      <c r="I1469" s="14">
        <v>0.400574368883306</v>
      </c>
      <c r="J1469" s="14">
        <v>0.419743819376873</v>
      </c>
      <c r="K1469" s="14">
        <v>0.54965135626020301</v>
      </c>
      <c r="L1469" s="14">
        <v>0.68449809631172398</v>
      </c>
      <c r="M1469" s="14"/>
      <c r="N1469" s="14">
        <v>0.50464521097283999</v>
      </c>
      <c r="O1469" s="14">
        <v>0.44907293574782597</v>
      </c>
      <c r="P1469" s="14">
        <v>0.43718479520312198</v>
      </c>
      <c r="Q1469" s="14">
        <v>0.45212665778787298</v>
      </c>
      <c r="R1469" s="14"/>
      <c r="S1469" s="14">
        <v>0.379917475963856</v>
      </c>
      <c r="T1469" s="14">
        <v>0.48341001961927399</v>
      </c>
      <c r="U1469" s="14">
        <v>0.48119456377661102</v>
      </c>
      <c r="V1469" s="14">
        <v>0.45547030274811601</v>
      </c>
      <c r="W1469" s="14">
        <v>0.373688381954833</v>
      </c>
      <c r="X1469" s="14">
        <v>0.46050593452573602</v>
      </c>
      <c r="Y1469" s="14">
        <v>0.56047280670135502</v>
      </c>
      <c r="Z1469" s="14">
        <v>0.56531703425471602</v>
      </c>
      <c r="AA1469" s="14">
        <v>0.43055719470350001</v>
      </c>
      <c r="AB1469" s="14">
        <v>0.56886687190693996</v>
      </c>
      <c r="AC1469" s="14">
        <v>0.374116005599608</v>
      </c>
      <c r="AD1469" s="14">
        <v>0.46558676411154798</v>
      </c>
      <c r="AE1469" s="14"/>
      <c r="AF1469" s="14">
        <v>0.52470571649131303</v>
      </c>
      <c r="AG1469" s="14">
        <v>0.397772809559716</v>
      </c>
      <c r="AH1469" s="14">
        <v>0.52431357653259203</v>
      </c>
      <c r="AI1469" s="14">
        <v>0.55487111555866897</v>
      </c>
      <c r="AJ1469" s="14">
        <v>0.40872663090403499</v>
      </c>
      <c r="AK1469" s="14"/>
      <c r="AL1469" s="14">
        <v>0.46772249211706501</v>
      </c>
      <c r="AM1469" s="14">
        <v>0.37124897858174399</v>
      </c>
      <c r="AN1469" s="14">
        <v>0.53683179844834095</v>
      </c>
      <c r="AO1469" s="14"/>
      <c r="AP1469" s="14">
        <v>0.462602855713103</v>
      </c>
      <c r="AQ1469" s="14">
        <v>0.46309697602870897</v>
      </c>
      <c r="AR1469" s="14"/>
      <c r="AS1469" s="14">
        <v>0.43988755773197102</v>
      </c>
      <c r="AT1469" s="14">
        <v>0.49516759769436902</v>
      </c>
      <c r="AU1469" s="14"/>
      <c r="AV1469" s="14">
        <v>0.4235740617971</v>
      </c>
      <c r="AW1469" s="14">
        <v>0.47714213806231098</v>
      </c>
      <c r="AX1469" s="14"/>
      <c r="AY1469" s="14">
        <v>0.444375170141592</v>
      </c>
      <c r="AZ1469" s="14">
        <v>0.526831677178213</v>
      </c>
      <c r="BA1469" s="14"/>
      <c r="BB1469" s="14">
        <v>0.47532046778904702</v>
      </c>
      <c r="BC1469" s="14">
        <v>0.39949636913379599</v>
      </c>
    </row>
    <row r="1470" spans="2:55" x14ac:dyDescent="0.35">
      <c r="C1470" s="14"/>
      <c r="D1470" s="14"/>
      <c r="E1470" s="14"/>
      <c r="F1470" s="14"/>
      <c r="G1470" s="14"/>
      <c r="H1470" s="14"/>
      <c r="I1470" s="14"/>
      <c r="J1470" s="14"/>
      <c r="K1470" s="14"/>
      <c r="L1470" s="14"/>
      <c r="M1470" s="14"/>
      <c r="N1470" s="14"/>
      <c r="O1470" s="14"/>
      <c r="P1470" s="14"/>
      <c r="Q1470" s="14"/>
      <c r="R1470" s="14"/>
      <c r="S1470" s="14"/>
      <c r="T1470" s="14"/>
      <c r="U1470" s="14"/>
      <c r="V1470" s="14"/>
      <c r="W1470" s="14"/>
      <c r="X1470" s="14"/>
      <c r="Y1470" s="14"/>
      <c r="Z1470" s="14"/>
      <c r="AA1470" s="14"/>
      <c r="AB1470" s="14"/>
      <c r="AC1470" s="14"/>
      <c r="AD1470" s="14"/>
      <c r="AE1470" s="14"/>
      <c r="AF1470" s="14"/>
      <c r="AG1470" s="14"/>
      <c r="AH1470" s="14"/>
      <c r="AI1470" s="14"/>
      <c r="AJ1470" s="14"/>
      <c r="AK1470" s="14"/>
      <c r="AL1470" s="14"/>
      <c r="AM1470" s="14"/>
      <c r="AN1470" s="14"/>
      <c r="AO1470" s="14"/>
      <c r="AP1470" s="14"/>
      <c r="AQ1470" s="14"/>
      <c r="AR1470" s="14"/>
      <c r="AS1470" s="14"/>
      <c r="AT1470" s="14"/>
      <c r="AU1470" s="14"/>
      <c r="AV1470" s="14"/>
      <c r="AW1470" s="14"/>
      <c r="AX1470" s="14"/>
      <c r="AY1470" s="14"/>
      <c r="AZ1470" s="14"/>
      <c r="BA1470" s="14"/>
      <c r="BB1470" s="14"/>
      <c r="BC1470" s="14"/>
    </row>
    <row r="1471" spans="2:55" x14ac:dyDescent="0.35">
      <c r="B1471" s="6" t="s">
        <v>564</v>
      </c>
      <c r="C1471" s="14"/>
      <c r="D1471" s="14"/>
      <c r="E1471" s="14"/>
      <c r="F1471" s="14"/>
      <c r="G1471" s="14"/>
      <c r="H1471" s="14"/>
      <c r="I1471" s="14"/>
      <c r="J1471" s="14"/>
      <c r="K1471" s="14"/>
      <c r="L1471" s="14"/>
      <c r="M1471" s="14"/>
      <c r="N1471" s="14"/>
      <c r="O1471" s="14"/>
      <c r="P1471" s="14"/>
      <c r="Q1471" s="14"/>
      <c r="R1471" s="14"/>
      <c r="S1471" s="14"/>
      <c r="T1471" s="14"/>
      <c r="U1471" s="14"/>
      <c r="V1471" s="14"/>
      <c r="W1471" s="14"/>
      <c r="X1471" s="14"/>
      <c r="Y1471" s="14"/>
      <c r="Z1471" s="14"/>
      <c r="AA1471" s="14"/>
      <c r="AB1471" s="14"/>
      <c r="AC1471" s="14"/>
      <c r="AD1471" s="14"/>
      <c r="AE1471" s="14"/>
      <c r="AF1471" s="14"/>
      <c r="AG1471" s="14"/>
      <c r="AH1471" s="14"/>
      <c r="AI1471" s="14"/>
      <c r="AJ1471" s="14"/>
      <c r="AK1471" s="14"/>
      <c r="AL1471" s="14"/>
      <c r="AM1471" s="14"/>
      <c r="AN1471" s="14"/>
      <c r="AO1471" s="14"/>
      <c r="AP1471" s="14"/>
      <c r="AQ1471" s="14"/>
      <c r="AR1471" s="14"/>
      <c r="AS1471" s="14"/>
      <c r="AT1471" s="14"/>
      <c r="AU1471" s="14"/>
      <c r="AV1471" s="14"/>
      <c r="AW1471" s="14"/>
      <c r="AX1471" s="14"/>
      <c r="AY1471" s="14"/>
      <c r="AZ1471" s="14"/>
      <c r="BA1471" s="14"/>
      <c r="BB1471" s="14"/>
      <c r="BC1471" s="14"/>
    </row>
    <row r="1472" spans="2:55" x14ac:dyDescent="0.35">
      <c r="B1472" s="21" t="s">
        <v>82</v>
      </c>
      <c r="C1472" s="14"/>
      <c r="D1472" s="14"/>
      <c r="E1472" s="14"/>
      <c r="F1472" s="14"/>
      <c r="G1472" s="14"/>
      <c r="H1472" s="14"/>
      <c r="I1472" s="14"/>
      <c r="J1472" s="14"/>
      <c r="K1472" s="14"/>
      <c r="L1472" s="14"/>
      <c r="M1472" s="14"/>
      <c r="N1472" s="14"/>
      <c r="O1472" s="14"/>
      <c r="P1472" s="14"/>
      <c r="Q1472" s="14"/>
      <c r="R1472" s="14"/>
      <c r="S1472" s="14"/>
      <c r="T1472" s="14"/>
      <c r="U1472" s="14"/>
      <c r="V1472" s="14"/>
      <c r="W1472" s="14"/>
      <c r="X1472" s="14"/>
      <c r="Y1472" s="14"/>
      <c r="Z1472" s="14"/>
      <c r="AA1472" s="14"/>
      <c r="AB1472" s="14"/>
      <c r="AC1472" s="14"/>
      <c r="AD1472" s="14"/>
      <c r="AE1472" s="14"/>
      <c r="AF1472" s="14"/>
      <c r="AG1472" s="14"/>
      <c r="AH1472" s="14"/>
      <c r="AI1472" s="14"/>
      <c r="AJ1472" s="14"/>
      <c r="AK1472" s="14"/>
      <c r="AL1472" s="14"/>
      <c r="AM1472" s="14"/>
      <c r="AN1472" s="14"/>
      <c r="AO1472" s="14"/>
      <c r="AP1472" s="14"/>
      <c r="AQ1472" s="14"/>
      <c r="AR1472" s="14"/>
      <c r="AS1472" s="14"/>
      <c r="AT1472" s="14"/>
      <c r="AU1472" s="14"/>
      <c r="AV1472" s="14"/>
      <c r="AW1472" s="14"/>
      <c r="AX1472" s="14"/>
      <c r="AY1472" s="14"/>
      <c r="AZ1472" s="14"/>
      <c r="BA1472" s="14"/>
      <c r="BB1472" s="14"/>
      <c r="BC1472" s="14"/>
    </row>
    <row r="1473" spans="2:55" x14ac:dyDescent="0.35">
      <c r="B1473" t="s">
        <v>558</v>
      </c>
      <c r="C1473" s="14">
        <v>0.51470859669560298</v>
      </c>
      <c r="D1473" s="14">
        <v>0.52202243876951504</v>
      </c>
      <c r="E1473" s="14">
        <v>0.50715575113146005</v>
      </c>
      <c r="F1473" s="14"/>
      <c r="G1473" s="14">
        <v>0.57126600861627796</v>
      </c>
      <c r="H1473" s="14">
        <v>0.59309593738847899</v>
      </c>
      <c r="I1473" s="14">
        <v>0.54068400841173803</v>
      </c>
      <c r="J1473" s="14">
        <v>0.52481032840222597</v>
      </c>
      <c r="K1473" s="14">
        <v>0.49233227828551501</v>
      </c>
      <c r="L1473" s="14">
        <v>0.39877195651154901</v>
      </c>
      <c r="M1473" s="14"/>
      <c r="N1473" s="14">
        <v>0.51535613529614399</v>
      </c>
      <c r="O1473" s="14">
        <v>0.51462573681162005</v>
      </c>
      <c r="P1473" s="14">
        <v>0.518082414244045</v>
      </c>
      <c r="Q1473" s="14">
        <v>0.51116278588682296</v>
      </c>
      <c r="R1473" s="14"/>
      <c r="S1473" s="14">
        <v>0.59770434161477504</v>
      </c>
      <c r="T1473" s="14">
        <v>0.47910797405496502</v>
      </c>
      <c r="U1473" s="14">
        <v>0.55828021120258198</v>
      </c>
      <c r="V1473" s="14">
        <v>0.47999374527517302</v>
      </c>
      <c r="W1473" s="14">
        <v>0.53618423542653104</v>
      </c>
      <c r="X1473" s="14">
        <v>0.505933096343957</v>
      </c>
      <c r="Y1473" s="14">
        <v>0.43099387255128002</v>
      </c>
      <c r="Z1473" s="14">
        <v>0.46086074645228198</v>
      </c>
      <c r="AA1473" s="14">
        <v>0.57783469831533396</v>
      </c>
      <c r="AB1473" s="14">
        <v>0.47984876754975903</v>
      </c>
      <c r="AC1473" s="14">
        <v>0.49239021724559101</v>
      </c>
      <c r="AD1473" s="14">
        <v>0.45155612249752602</v>
      </c>
      <c r="AE1473" s="14"/>
      <c r="AF1473" s="14">
        <v>0.47603974112196901</v>
      </c>
      <c r="AG1473" s="14">
        <v>0.567550811352316</v>
      </c>
      <c r="AH1473" s="14">
        <v>0.431080919638124</v>
      </c>
      <c r="AI1473" s="14">
        <v>0.50677871606396796</v>
      </c>
      <c r="AJ1473" s="14">
        <v>0.633365010787867</v>
      </c>
      <c r="AK1473" s="14"/>
      <c r="AL1473" s="14">
        <v>0.50822599510016397</v>
      </c>
      <c r="AM1473" s="14">
        <v>0.62152133037650004</v>
      </c>
      <c r="AN1473" s="14">
        <v>0.41883583502673799</v>
      </c>
      <c r="AO1473" s="14"/>
      <c r="AP1473" s="14">
        <v>0.513335089028082</v>
      </c>
      <c r="AQ1473" s="14">
        <v>0.51491911025912995</v>
      </c>
      <c r="AR1473" s="14"/>
      <c r="AS1473" s="14">
        <v>0.53277205972614605</v>
      </c>
      <c r="AT1473" s="14">
        <v>0.49258972105848098</v>
      </c>
      <c r="AU1473" s="14"/>
      <c r="AV1473" s="14">
        <v>0.57519585404263396</v>
      </c>
      <c r="AW1473" s="14">
        <v>0.49430323678617399</v>
      </c>
      <c r="AX1473" s="14"/>
      <c r="AY1473" s="14">
        <v>0.52663973455660895</v>
      </c>
      <c r="AZ1473" s="14">
        <v>0.48104054457593798</v>
      </c>
      <c r="BA1473" s="14"/>
      <c r="BB1473" s="14">
        <v>0.52389810725549602</v>
      </c>
      <c r="BC1473" s="14">
        <v>0.526655629651539</v>
      </c>
    </row>
    <row r="1474" spans="2:55" x14ac:dyDescent="0.35">
      <c r="B1474" t="s">
        <v>559</v>
      </c>
      <c r="C1474" s="14">
        <v>0.48529140330439702</v>
      </c>
      <c r="D1474" s="14">
        <v>0.47797756123048502</v>
      </c>
      <c r="E1474" s="14">
        <v>0.49284424886854</v>
      </c>
      <c r="F1474" s="14"/>
      <c r="G1474" s="14">
        <v>0.42873399138372198</v>
      </c>
      <c r="H1474" s="14">
        <v>0.40690406261152101</v>
      </c>
      <c r="I1474" s="14">
        <v>0.45931599158826197</v>
      </c>
      <c r="J1474" s="14">
        <v>0.47518967159777398</v>
      </c>
      <c r="K1474" s="14">
        <v>0.50766772171448504</v>
      </c>
      <c r="L1474" s="14">
        <v>0.60122804348845105</v>
      </c>
      <c r="M1474" s="14"/>
      <c r="N1474" s="14">
        <v>0.48464386470385601</v>
      </c>
      <c r="O1474" s="14">
        <v>0.48537426318838001</v>
      </c>
      <c r="P1474" s="14">
        <v>0.481917585755955</v>
      </c>
      <c r="Q1474" s="14">
        <v>0.48883721411317699</v>
      </c>
      <c r="R1474" s="14"/>
      <c r="S1474" s="14">
        <v>0.40229565838522502</v>
      </c>
      <c r="T1474" s="14">
        <v>0.52089202594503503</v>
      </c>
      <c r="U1474" s="14">
        <v>0.44171978879741802</v>
      </c>
      <c r="V1474" s="14">
        <v>0.52000625472482798</v>
      </c>
      <c r="W1474" s="14">
        <v>0.46381576457346901</v>
      </c>
      <c r="X1474" s="14">
        <v>0.494066903656043</v>
      </c>
      <c r="Y1474" s="14">
        <v>0.56900612744872003</v>
      </c>
      <c r="Z1474" s="14">
        <v>0.53913925354771897</v>
      </c>
      <c r="AA1474" s="14">
        <v>0.42216530168466598</v>
      </c>
      <c r="AB1474" s="14">
        <v>0.52015123245024097</v>
      </c>
      <c r="AC1474" s="14">
        <v>0.50760978275440904</v>
      </c>
      <c r="AD1474" s="14">
        <v>0.54844387750247303</v>
      </c>
      <c r="AE1474" s="14"/>
      <c r="AF1474" s="14">
        <v>0.52396025887803099</v>
      </c>
      <c r="AG1474" s="14">
        <v>0.432449188647684</v>
      </c>
      <c r="AH1474" s="14">
        <v>0.568919080361876</v>
      </c>
      <c r="AI1474" s="14">
        <v>0.49322128393603198</v>
      </c>
      <c r="AJ1474" s="14">
        <v>0.366634989212133</v>
      </c>
      <c r="AK1474" s="14"/>
      <c r="AL1474" s="14">
        <v>0.49177400489983603</v>
      </c>
      <c r="AM1474" s="14">
        <v>0.37847866962350002</v>
      </c>
      <c r="AN1474" s="14">
        <v>0.58116416497326195</v>
      </c>
      <c r="AO1474" s="14"/>
      <c r="AP1474" s="14">
        <v>0.486664910971918</v>
      </c>
      <c r="AQ1474" s="14">
        <v>0.48508088974086999</v>
      </c>
      <c r="AR1474" s="14"/>
      <c r="AS1474" s="14">
        <v>0.467227940273854</v>
      </c>
      <c r="AT1474" s="14">
        <v>0.50741027894151902</v>
      </c>
      <c r="AU1474" s="14"/>
      <c r="AV1474" s="14">
        <v>0.42480414595736599</v>
      </c>
      <c r="AW1474" s="14">
        <v>0.50569676321382595</v>
      </c>
      <c r="AX1474" s="14"/>
      <c r="AY1474" s="14">
        <v>0.47336026544339099</v>
      </c>
      <c r="AZ1474" s="14">
        <v>0.51895945542406197</v>
      </c>
      <c r="BA1474" s="14"/>
      <c r="BB1474" s="14">
        <v>0.47610189274450398</v>
      </c>
      <c r="BC1474" s="14">
        <v>0.473344370348461</v>
      </c>
    </row>
    <row r="1475" spans="2:55" x14ac:dyDescent="0.35">
      <c r="C1475" s="14"/>
      <c r="D1475" s="14"/>
      <c r="E1475" s="14"/>
      <c r="F1475" s="14"/>
      <c r="G1475" s="14"/>
      <c r="H1475" s="14"/>
      <c r="I1475" s="14"/>
      <c r="J1475" s="14"/>
      <c r="K1475" s="14"/>
      <c r="L1475" s="14"/>
      <c r="M1475" s="14"/>
      <c r="N1475" s="14"/>
      <c r="O1475" s="14"/>
      <c r="P1475" s="14"/>
      <c r="Q1475" s="14"/>
      <c r="R1475" s="14"/>
      <c r="S1475" s="14"/>
      <c r="T1475" s="14"/>
      <c r="U1475" s="14"/>
      <c r="V1475" s="14"/>
      <c r="W1475" s="14"/>
      <c r="X1475" s="14"/>
      <c r="Y1475" s="14"/>
      <c r="Z1475" s="14"/>
      <c r="AA1475" s="14"/>
      <c r="AB1475" s="14"/>
      <c r="AC1475" s="14"/>
      <c r="AD1475" s="14"/>
      <c r="AE1475" s="14"/>
      <c r="AF1475" s="14"/>
      <c r="AG1475" s="14"/>
      <c r="AH1475" s="14"/>
      <c r="AI1475" s="14"/>
      <c r="AJ1475" s="14"/>
      <c r="AK1475" s="14"/>
      <c r="AL1475" s="14"/>
      <c r="AM1475" s="14"/>
      <c r="AN1475" s="14"/>
      <c r="AO1475" s="14"/>
      <c r="AP1475" s="14"/>
      <c r="AQ1475" s="14"/>
      <c r="AR1475" s="14"/>
      <c r="AS1475" s="14"/>
      <c r="AT1475" s="14"/>
      <c r="AU1475" s="14"/>
      <c r="AV1475" s="14"/>
      <c r="AW1475" s="14"/>
      <c r="AX1475" s="14"/>
      <c r="AY1475" s="14"/>
      <c r="AZ1475" s="14"/>
      <c r="BA1475" s="14"/>
      <c r="BB1475" s="14"/>
      <c r="BC1475" s="14"/>
    </row>
    <row r="1476" spans="2:55" x14ac:dyDescent="0.35">
      <c r="B1476" s="6" t="s">
        <v>565</v>
      </c>
      <c r="C1476" s="14"/>
      <c r="D1476" s="14"/>
      <c r="E1476" s="14"/>
      <c r="F1476" s="14"/>
      <c r="G1476" s="14"/>
      <c r="H1476" s="14"/>
      <c r="I1476" s="14"/>
      <c r="J1476" s="14"/>
      <c r="K1476" s="14"/>
      <c r="L1476" s="14"/>
      <c r="M1476" s="14"/>
      <c r="N1476" s="14"/>
      <c r="O1476" s="14"/>
      <c r="P1476" s="14"/>
      <c r="Q1476" s="14"/>
      <c r="R1476" s="14"/>
      <c r="S1476" s="14"/>
      <c r="T1476" s="14"/>
      <c r="U1476" s="14"/>
      <c r="V1476" s="14"/>
      <c r="W1476" s="14"/>
      <c r="X1476" s="14"/>
      <c r="Y1476" s="14"/>
      <c r="Z1476" s="14"/>
      <c r="AA1476" s="14"/>
      <c r="AB1476" s="14"/>
      <c r="AC1476" s="14"/>
      <c r="AD1476" s="14"/>
      <c r="AE1476" s="14"/>
      <c r="AF1476" s="14"/>
      <c r="AG1476" s="14"/>
      <c r="AH1476" s="14"/>
      <c r="AI1476" s="14"/>
      <c r="AJ1476" s="14"/>
      <c r="AK1476" s="14"/>
      <c r="AL1476" s="14"/>
      <c r="AM1476" s="14"/>
      <c r="AN1476" s="14"/>
      <c r="AO1476" s="14"/>
      <c r="AP1476" s="14"/>
      <c r="AQ1476" s="14"/>
      <c r="AR1476" s="14"/>
      <c r="AS1476" s="14"/>
      <c r="AT1476" s="14"/>
      <c r="AU1476" s="14"/>
      <c r="AV1476" s="14"/>
      <c r="AW1476" s="14"/>
      <c r="AX1476" s="14"/>
      <c r="AY1476" s="14"/>
      <c r="AZ1476" s="14"/>
      <c r="BA1476" s="14"/>
      <c r="BB1476" s="14"/>
      <c r="BC1476" s="14"/>
    </row>
    <row r="1477" spans="2:55" x14ac:dyDescent="0.35">
      <c r="B1477" s="21" t="s">
        <v>82</v>
      </c>
      <c r="C1477" s="14"/>
      <c r="D1477" s="14"/>
      <c r="E1477" s="14"/>
      <c r="F1477" s="14"/>
      <c r="G1477" s="14"/>
      <c r="H1477" s="14"/>
      <c r="I1477" s="14"/>
      <c r="J1477" s="14"/>
      <c r="K1477" s="14"/>
      <c r="L1477" s="14"/>
      <c r="M1477" s="14"/>
      <c r="N1477" s="14"/>
      <c r="O1477" s="14"/>
      <c r="P1477" s="14"/>
      <c r="Q1477" s="14"/>
      <c r="R1477" s="14"/>
      <c r="S1477" s="14"/>
      <c r="T1477" s="14"/>
      <c r="U1477" s="14"/>
      <c r="V1477" s="14"/>
      <c r="W1477" s="14"/>
      <c r="X1477" s="14"/>
      <c r="Y1477" s="14"/>
      <c r="Z1477" s="14"/>
      <c r="AA1477" s="14"/>
      <c r="AB1477" s="14"/>
      <c r="AC1477" s="14"/>
      <c r="AD1477" s="14"/>
      <c r="AE1477" s="14"/>
      <c r="AF1477" s="14"/>
      <c r="AG1477" s="14"/>
      <c r="AH1477" s="14"/>
      <c r="AI1477" s="14"/>
      <c r="AJ1477" s="14"/>
      <c r="AK1477" s="14"/>
      <c r="AL1477" s="14"/>
      <c r="AM1477" s="14"/>
      <c r="AN1477" s="14"/>
      <c r="AO1477" s="14"/>
      <c r="AP1477" s="14"/>
      <c r="AQ1477" s="14"/>
      <c r="AR1477" s="14"/>
      <c r="AS1477" s="14"/>
      <c r="AT1477" s="14"/>
      <c r="AU1477" s="14"/>
      <c r="AV1477" s="14"/>
      <c r="AW1477" s="14"/>
      <c r="AX1477" s="14"/>
      <c r="AY1477" s="14"/>
      <c r="AZ1477" s="14"/>
      <c r="BA1477" s="14"/>
      <c r="BB1477" s="14"/>
      <c r="BC1477" s="14"/>
    </row>
    <row r="1478" spans="2:55" x14ac:dyDescent="0.35">
      <c r="B1478" t="s">
        <v>558</v>
      </c>
      <c r="C1478" s="14">
        <v>0.48154455016599701</v>
      </c>
      <c r="D1478" s="14">
        <v>0.47707075669315901</v>
      </c>
      <c r="E1478" s="14">
        <v>0.48634367635370901</v>
      </c>
      <c r="F1478" s="14"/>
      <c r="G1478" s="14">
        <v>0.61124409271167401</v>
      </c>
      <c r="H1478" s="14">
        <v>0.60800912102586402</v>
      </c>
      <c r="I1478" s="14">
        <v>0.511957572724834</v>
      </c>
      <c r="J1478" s="14">
        <v>0.48990412134361</v>
      </c>
      <c r="K1478" s="14">
        <v>0.39175492482545199</v>
      </c>
      <c r="L1478" s="14">
        <v>0.32087303259544198</v>
      </c>
      <c r="M1478" s="14"/>
      <c r="N1478" s="14">
        <v>0.51467422635684001</v>
      </c>
      <c r="O1478" s="14">
        <v>0.470727045461449</v>
      </c>
      <c r="P1478" s="14">
        <v>0.48935561554652601</v>
      </c>
      <c r="Q1478" s="14">
        <v>0.45399351257419202</v>
      </c>
      <c r="R1478" s="14"/>
      <c r="S1478" s="14">
        <v>0.61061010020853201</v>
      </c>
      <c r="T1478" s="14">
        <v>0.39923561810085101</v>
      </c>
      <c r="U1478" s="14">
        <v>0.44945040721075002</v>
      </c>
      <c r="V1478" s="14">
        <v>0.45000004679474997</v>
      </c>
      <c r="W1478" s="14">
        <v>0.57937583179799201</v>
      </c>
      <c r="X1478" s="14">
        <v>0.51820971907092594</v>
      </c>
      <c r="Y1478" s="14">
        <v>0.392448363517307</v>
      </c>
      <c r="Z1478" s="14">
        <v>0.49489922807811898</v>
      </c>
      <c r="AA1478" s="14">
        <v>0.53082281717242796</v>
      </c>
      <c r="AB1478" s="14">
        <v>0.33227820879926501</v>
      </c>
      <c r="AC1478" s="14">
        <v>0.55473028144673198</v>
      </c>
      <c r="AD1478" s="14">
        <v>0.44183962713865599</v>
      </c>
      <c r="AE1478" s="14"/>
      <c r="AF1478" s="14">
        <v>0.45610852878546099</v>
      </c>
      <c r="AG1478" s="14">
        <v>0.51864210451801795</v>
      </c>
      <c r="AH1478" s="14">
        <v>0.43188205691430698</v>
      </c>
      <c r="AI1478" s="14">
        <v>0.47164837173061103</v>
      </c>
      <c r="AJ1478" s="14">
        <v>0.50995710725598897</v>
      </c>
      <c r="AK1478" s="14"/>
      <c r="AL1478" s="14">
        <v>0.46705774634553299</v>
      </c>
      <c r="AM1478" s="14">
        <v>0.62829280399370402</v>
      </c>
      <c r="AN1478" s="14">
        <v>0.429991892979882</v>
      </c>
      <c r="AO1478" s="14"/>
      <c r="AP1478" s="14">
        <v>0.52117785191820998</v>
      </c>
      <c r="AQ1478" s="14">
        <v>0.44748496157184298</v>
      </c>
      <c r="AR1478" s="14"/>
      <c r="AS1478" s="14">
        <v>0.51351919703502003</v>
      </c>
      <c r="AT1478" s="14">
        <v>0.43109680253083399</v>
      </c>
      <c r="AU1478" s="14"/>
      <c r="AV1478" s="14">
        <v>0.56693237922387696</v>
      </c>
      <c r="AW1478" s="14">
        <v>0.44861370618146301</v>
      </c>
      <c r="AX1478" s="14"/>
      <c r="AY1478" s="14">
        <v>0.50036897399454205</v>
      </c>
      <c r="AZ1478" s="14">
        <v>0.408634874928203</v>
      </c>
      <c r="BA1478" s="14"/>
      <c r="BB1478" s="14">
        <v>0.48893061837664997</v>
      </c>
      <c r="BC1478" s="14">
        <v>0.49184239521822598</v>
      </c>
    </row>
    <row r="1479" spans="2:55" x14ac:dyDescent="0.35">
      <c r="B1479" t="s">
        <v>559</v>
      </c>
      <c r="C1479" s="14">
        <v>0.51845544983400305</v>
      </c>
      <c r="D1479" s="14">
        <v>0.52292924330684099</v>
      </c>
      <c r="E1479" s="14">
        <v>0.51365632364629099</v>
      </c>
      <c r="F1479" s="14"/>
      <c r="G1479" s="14">
        <v>0.38875590728832599</v>
      </c>
      <c r="H1479" s="14">
        <v>0.39199087897413598</v>
      </c>
      <c r="I1479" s="14">
        <v>0.488042427275166</v>
      </c>
      <c r="J1479" s="14">
        <v>0.51009587865638994</v>
      </c>
      <c r="K1479" s="14">
        <v>0.60824507517454796</v>
      </c>
      <c r="L1479" s="14">
        <v>0.67912696740455802</v>
      </c>
      <c r="M1479" s="14"/>
      <c r="N1479" s="14">
        <v>0.48532577364315999</v>
      </c>
      <c r="O1479" s="14">
        <v>0.52927295453855105</v>
      </c>
      <c r="P1479" s="14">
        <v>0.51064438445347404</v>
      </c>
      <c r="Q1479" s="14">
        <v>0.54600648742580804</v>
      </c>
      <c r="R1479" s="14"/>
      <c r="S1479" s="14">
        <v>0.38938989979146799</v>
      </c>
      <c r="T1479" s="14">
        <v>0.60076438189914905</v>
      </c>
      <c r="U1479" s="14">
        <v>0.55054959278924998</v>
      </c>
      <c r="V1479" s="14">
        <v>0.54999995320524997</v>
      </c>
      <c r="W1479" s="14">
        <v>0.42062416820200799</v>
      </c>
      <c r="X1479" s="14">
        <v>0.481790280929074</v>
      </c>
      <c r="Y1479" s="14">
        <v>0.60755163648269295</v>
      </c>
      <c r="Z1479" s="14">
        <v>0.50510077192188096</v>
      </c>
      <c r="AA1479" s="14">
        <v>0.46917718282757198</v>
      </c>
      <c r="AB1479" s="14">
        <v>0.66772179120073505</v>
      </c>
      <c r="AC1479" s="14">
        <v>0.44526971855326802</v>
      </c>
      <c r="AD1479" s="14">
        <v>0.55816037286134401</v>
      </c>
      <c r="AE1479" s="14"/>
      <c r="AF1479" s="14">
        <v>0.54389147121453896</v>
      </c>
      <c r="AG1479" s="14">
        <v>0.48135789548198199</v>
      </c>
      <c r="AH1479" s="14">
        <v>0.56811794308569297</v>
      </c>
      <c r="AI1479" s="14">
        <v>0.52835162826938897</v>
      </c>
      <c r="AJ1479" s="14">
        <v>0.49004289274401103</v>
      </c>
      <c r="AK1479" s="14"/>
      <c r="AL1479" s="14">
        <v>0.53294225365446701</v>
      </c>
      <c r="AM1479" s="14">
        <v>0.37170719600629498</v>
      </c>
      <c r="AN1479" s="14">
        <v>0.57000810702011795</v>
      </c>
      <c r="AO1479" s="14"/>
      <c r="AP1479" s="14">
        <v>0.47882214808179002</v>
      </c>
      <c r="AQ1479" s="14">
        <v>0.55251503842815697</v>
      </c>
      <c r="AR1479" s="14"/>
      <c r="AS1479" s="14">
        <v>0.48648080296497997</v>
      </c>
      <c r="AT1479" s="14">
        <v>0.56890319746916596</v>
      </c>
      <c r="AU1479" s="14"/>
      <c r="AV1479" s="14">
        <v>0.43306762077612299</v>
      </c>
      <c r="AW1479" s="14">
        <v>0.55138629381853699</v>
      </c>
      <c r="AX1479" s="14"/>
      <c r="AY1479" s="14">
        <v>0.499631026005458</v>
      </c>
      <c r="AZ1479" s="14">
        <v>0.59136512507179695</v>
      </c>
      <c r="BA1479" s="14"/>
      <c r="BB1479" s="14">
        <v>0.51106938162334903</v>
      </c>
      <c r="BC1479" s="14">
        <v>0.50815760478177396</v>
      </c>
    </row>
    <row r="1480" spans="2:55" x14ac:dyDescent="0.35">
      <c r="C1480" s="14"/>
      <c r="D1480" s="14"/>
      <c r="E1480" s="14"/>
      <c r="F1480" s="14"/>
      <c r="G1480" s="14"/>
      <c r="H1480" s="14"/>
      <c r="I1480" s="14"/>
      <c r="J1480" s="14"/>
      <c r="K1480" s="14"/>
      <c r="L1480" s="14"/>
      <c r="M1480" s="14"/>
      <c r="N1480" s="14"/>
      <c r="O1480" s="14"/>
      <c r="P1480" s="14"/>
      <c r="Q1480" s="14"/>
      <c r="R1480" s="14"/>
      <c r="S1480" s="14"/>
      <c r="T1480" s="14"/>
      <c r="U1480" s="14"/>
      <c r="V1480" s="14"/>
      <c r="W1480" s="14"/>
      <c r="X1480" s="14"/>
      <c r="Y1480" s="14"/>
      <c r="Z1480" s="14"/>
      <c r="AA1480" s="14"/>
      <c r="AB1480" s="14"/>
      <c r="AC1480" s="14"/>
      <c r="AD1480" s="14"/>
      <c r="AE1480" s="14"/>
      <c r="AF1480" s="14"/>
      <c r="AG1480" s="14"/>
      <c r="AH1480" s="14"/>
      <c r="AI1480" s="14"/>
      <c r="AJ1480" s="14"/>
      <c r="AK1480" s="14"/>
      <c r="AL1480" s="14"/>
      <c r="AM1480" s="14"/>
      <c r="AN1480" s="14"/>
      <c r="AO1480" s="14"/>
      <c r="AP1480" s="14"/>
      <c r="AQ1480" s="14"/>
      <c r="AR1480" s="14"/>
      <c r="AS1480" s="14"/>
      <c r="AT1480" s="14"/>
      <c r="AU1480" s="14"/>
      <c r="AV1480" s="14"/>
      <c r="AW1480" s="14"/>
      <c r="AX1480" s="14"/>
      <c r="AY1480" s="14"/>
      <c r="AZ1480" s="14"/>
      <c r="BA1480" s="14"/>
      <c r="BB1480" s="14"/>
      <c r="BC1480" s="14"/>
    </row>
    <row r="1481" spans="2:55" x14ac:dyDescent="0.35">
      <c r="B1481" s="6" t="s">
        <v>566</v>
      </c>
      <c r="C1481" s="14"/>
      <c r="D1481" s="14"/>
      <c r="E1481" s="14"/>
      <c r="F1481" s="14"/>
      <c r="G1481" s="14"/>
      <c r="H1481" s="14"/>
      <c r="I1481" s="14"/>
      <c r="J1481" s="14"/>
      <c r="K1481" s="14"/>
      <c r="L1481" s="14"/>
      <c r="M1481" s="14"/>
      <c r="N1481" s="14"/>
      <c r="O1481" s="14"/>
      <c r="P1481" s="14"/>
      <c r="Q1481" s="14"/>
      <c r="R1481" s="14"/>
      <c r="S1481" s="14"/>
      <c r="T1481" s="14"/>
      <c r="U1481" s="14"/>
      <c r="V1481" s="14"/>
      <c r="W1481" s="14"/>
      <c r="X1481" s="14"/>
      <c r="Y1481" s="14"/>
      <c r="Z1481" s="14"/>
      <c r="AA1481" s="14"/>
      <c r="AB1481" s="14"/>
      <c r="AC1481" s="14"/>
      <c r="AD1481" s="14"/>
      <c r="AE1481" s="14"/>
      <c r="AF1481" s="14"/>
      <c r="AG1481" s="14"/>
      <c r="AH1481" s="14"/>
      <c r="AI1481" s="14"/>
      <c r="AJ1481" s="14"/>
      <c r="AK1481" s="14"/>
      <c r="AL1481" s="14"/>
      <c r="AM1481" s="14"/>
      <c r="AN1481" s="14"/>
      <c r="AO1481" s="14"/>
      <c r="AP1481" s="14"/>
      <c r="AQ1481" s="14"/>
      <c r="AR1481" s="14"/>
      <c r="AS1481" s="14"/>
      <c r="AT1481" s="14"/>
      <c r="AU1481" s="14"/>
      <c r="AV1481" s="14"/>
      <c r="AW1481" s="14"/>
      <c r="AX1481" s="14"/>
      <c r="AY1481" s="14"/>
      <c r="AZ1481" s="14"/>
      <c r="BA1481" s="14"/>
      <c r="BB1481" s="14"/>
      <c r="BC1481" s="14"/>
    </row>
    <row r="1482" spans="2:55" x14ac:dyDescent="0.35">
      <c r="B1482" s="21" t="s">
        <v>82</v>
      </c>
      <c r="C1482" s="14"/>
      <c r="D1482" s="14"/>
      <c r="E1482" s="14"/>
      <c r="F1482" s="14"/>
      <c r="G1482" s="14"/>
      <c r="H1482" s="14"/>
      <c r="I1482" s="14"/>
      <c r="J1482" s="14"/>
      <c r="K1482" s="14"/>
      <c r="L1482" s="14"/>
      <c r="M1482" s="14"/>
      <c r="N1482" s="14"/>
      <c r="O1482" s="14"/>
      <c r="P1482" s="14"/>
      <c r="Q1482" s="14"/>
      <c r="R1482" s="14"/>
      <c r="S1482" s="14"/>
      <c r="T1482" s="14"/>
      <c r="U1482" s="14"/>
      <c r="V1482" s="14"/>
      <c r="W1482" s="14"/>
      <c r="X1482" s="14"/>
      <c r="Y1482" s="14"/>
      <c r="Z1482" s="14"/>
      <c r="AA1482" s="14"/>
      <c r="AB1482" s="14"/>
      <c r="AC1482" s="14"/>
      <c r="AD1482" s="14"/>
      <c r="AE1482" s="14"/>
      <c r="AF1482" s="14"/>
      <c r="AG1482" s="14"/>
      <c r="AH1482" s="14"/>
      <c r="AI1482" s="14"/>
      <c r="AJ1482" s="14"/>
      <c r="AK1482" s="14"/>
      <c r="AL1482" s="14"/>
      <c r="AM1482" s="14"/>
      <c r="AN1482" s="14"/>
      <c r="AO1482" s="14"/>
      <c r="AP1482" s="14"/>
      <c r="AQ1482" s="14"/>
      <c r="AR1482" s="14"/>
      <c r="AS1482" s="14"/>
      <c r="AT1482" s="14"/>
      <c r="AU1482" s="14"/>
      <c r="AV1482" s="14"/>
      <c r="AW1482" s="14"/>
      <c r="AX1482" s="14"/>
      <c r="AY1482" s="14"/>
      <c r="AZ1482" s="14"/>
      <c r="BA1482" s="14"/>
      <c r="BB1482" s="14"/>
      <c r="BC1482" s="14"/>
    </row>
    <row r="1483" spans="2:55" x14ac:dyDescent="0.35">
      <c r="B1483" t="s">
        <v>558</v>
      </c>
      <c r="C1483" s="14">
        <v>0.471534393329885</v>
      </c>
      <c r="D1483" s="14">
        <v>0.47633158866055297</v>
      </c>
      <c r="E1483" s="14">
        <v>0.46529472558027901</v>
      </c>
      <c r="F1483" s="14"/>
      <c r="G1483" s="14">
        <v>0.554421493014574</v>
      </c>
      <c r="H1483" s="14">
        <v>0.55337437724554495</v>
      </c>
      <c r="I1483" s="14">
        <v>0.52313524468568595</v>
      </c>
      <c r="J1483" s="14">
        <v>0.52213173326253204</v>
      </c>
      <c r="K1483" s="14">
        <v>0.44927426323377201</v>
      </c>
      <c r="L1483" s="14">
        <v>0.28147866048475401</v>
      </c>
      <c r="M1483" s="14"/>
      <c r="N1483" s="14">
        <v>0.465321780072181</v>
      </c>
      <c r="O1483" s="14">
        <v>0.43581398155034901</v>
      </c>
      <c r="P1483" s="14">
        <v>0.50260884496167801</v>
      </c>
      <c r="Q1483" s="14">
        <v>0.491825554983359</v>
      </c>
      <c r="R1483" s="14"/>
      <c r="S1483" s="14">
        <v>0.53213225048403401</v>
      </c>
      <c r="T1483" s="14">
        <v>0.44634002324690703</v>
      </c>
      <c r="U1483" s="14">
        <v>0.51183142695091699</v>
      </c>
      <c r="V1483" s="14">
        <v>0.48646866093506502</v>
      </c>
      <c r="W1483" s="14">
        <v>0.54464897078504304</v>
      </c>
      <c r="X1483" s="14">
        <v>0.44615686669291699</v>
      </c>
      <c r="Y1483" s="14">
        <v>0.400592636762995</v>
      </c>
      <c r="Z1483" s="14">
        <v>0.49094214672052899</v>
      </c>
      <c r="AA1483" s="14">
        <v>0.47465643831450499</v>
      </c>
      <c r="AB1483" s="14">
        <v>0.34421217082501099</v>
      </c>
      <c r="AC1483" s="14">
        <v>0.51368087589879596</v>
      </c>
      <c r="AD1483" s="14">
        <v>0.51343358338576395</v>
      </c>
      <c r="AE1483" s="14"/>
      <c r="AF1483" s="14">
        <v>0.41615740377968302</v>
      </c>
      <c r="AG1483" s="14">
        <v>0.51885829194897504</v>
      </c>
      <c r="AH1483" s="14">
        <v>0.42342900711425802</v>
      </c>
      <c r="AI1483" s="14">
        <v>0.46775998828246201</v>
      </c>
      <c r="AJ1483" s="14">
        <v>0.49858981642862299</v>
      </c>
      <c r="AK1483" s="14"/>
      <c r="AL1483" s="14">
        <v>0.46123685305123902</v>
      </c>
      <c r="AM1483" s="14">
        <v>0.55873192082661205</v>
      </c>
      <c r="AN1483" s="14">
        <v>0.46517230869659199</v>
      </c>
      <c r="AO1483" s="14"/>
      <c r="AP1483" s="14">
        <v>0.47451302504376502</v>
      </c>
      <c r="AQ1483" s="14">
        <v>0.470507602345551</v>
      </c>
      <c r="AR1483" s="14"/>
      <c r="AS1483" s="14">
        <v>0.48673844914985398</v>
      </c>
      <c r="AT1483" s="14">
        <v>0.44717922944588101</v>
      </c>
      <c r="AU1483" s="14"/>
      <c r="AV1483" s="14">
        <v>0.50913035473729895</v>
      </c>
      <c r="AW1483" s="14">
        <v>0.45657453136789899</v>
      </c>
      <c r="AX1483" s="14"/>
      <c r="AY1483" s="14">
        <v>0.48234733670964097</v>
      </c>
      <c r="AZ1483" s="14">
        <v>0.39996619740276901</v>
      </c>
      <c r="BA1483" s="14"/>
      <c r="BB1483" s="14">
        <v>0.45602289334227403</v>
      </c>
      <c r="BC1483" s="14">
        <v>0.49745279209223298</v>
      </c>
    </row>
    <row r="1484" spans="2:55" x14ac:dyDescent="0.35">
      <c r="B1484" t="s">
        <v>559</v>
      </c>
      <c r="C1484" s="14">
        <v>0.528465606670115</v>
      </c>
      <c r="D1484" s="14">
        <v>0.52366841133944797</v>
      </c>
      <c r="E1484" s="14">
        <v>0.53470527441972104</v>
      </c>
      <c r="F1484" s="14"/>
      <c r="G1484" s="14">
        <v>0.445578506985426</v>
      </c>
      <c r="H1484" s="14">
        <v>0.446625622754455</v>
      </c>
      <c r="I1484" s="14">
        <v>0.47686475531431399</v>
      </c>
      <c r="J1484" s="14">
        <v>0.47786826673746802</v>
      </c>
      <c r="K1484" s="14">
        <v>0.55072573676622805</v>
      </c>
      <c r="L1484" s="14">
        <v>0.71852133951524599</v>
      </c>
      <c r="M1484" s="14"/>
      <c r="N1484" s="14">
        <v>0.53467821992781905</v>
      </c>
      <c r="O1484" s="14">
        <v>0.56418601844965099</v>
      </c>
      <c r="P1484" s="14">
        <v>0.49739115503832199</v>
      </c>
      <c r="Q1484" s="14">
        <v>0.508174445016641</v>
      </c>
      <c r="R1484" s="14"/>
      <c r="S1484" s="14">
        <v>0.46786774951596599</v>
      </c>
      <c r="T1484" s="14">
        <v>0.55365997675309397</v>
      </c>
      <c r="U1484" s="14">
        <v>0.48816857304908301</v>
      </c>
      <c r="V1484" s="14">
        <v>0.51353133906493498</v>
      </c>
      <c r="W1484" s="14">
        <v>0.45535102921495701</v>
      </c>
      <c r="X1484" s="14">
        <v>0.55384313330708301</v>
      </c>
      <c r="Y1484" s="14">
        <v>0.59940736323700505</v>
      </c>
      <c r="Z1484" s="14">
        <v>0.50905785327947095</v>
      </c>
      <c r="AA1484" s="14">
        <v>0.52534356168549501</v>
      </c>
      <c r="AB1484" s="14">
        <v>0.65578782917498901</v>
      </c>
      <c r="AC1484" s="14">
        <v>0.48631912410120398</v>
      </c>
      <c r="AD1484" s="14">
        <v>0.486566416614236</v>
      </c>
      <c r="AE1484" s="14"/>
      <c r="AF1484" s="14">
        <v>0.58384259622031698</v>
      </c>
      <c r="AG1484" s="14">
        <v>0.48114170805102502</v>
      </c>
      <c r="AH1484" s="14">
        <v>0.57657099288574198</v>
      </c>
      <c r="AI1484" s="14">
        <v>0.53224001171753799</v>
      </c>
      <c r="AJ1484" s="14">
        <v>0.50141018357137601</v>
      </c>
      <c r="AK1484" s="14"/>
      <c r="AL1484" s="14">
        <v>0.53876314694876004</v>
      </c>
      <c r="AM1484" s="14">
        <v>0.44126807917338801</v>
      </c>
      <c r="AN1484" s="14">
        <v>0.53482769130340801</v>
      </c>
      <c r="AO1484" s="14"/>
      <c r="AP1484" s="14">
        <v>0.52548697495623498</v>
      </c>
      <c r="AQ1484" s="14">
        <v>0.529492397654449</v>
      </c>
      <c r="AR1484" s="14"/>
      <c r="AS1484" s="14">
        <v>0.51326155085014602</v>
      </c>
      <c r="AT1484" s="14">
        <v>0.55282077055411905</v>
      </c>
      <c r="AU1484" s="14"/>
      <c r="AV1484" s="14">
        <v>0.49086964526270099</v>
      </c>
      <c r="AW1484" s="14">
        <v>0.54342546863210095</v>
      </c>
      <c r="AX1484" s="14"/>
      <c r="AY1484" s="14">
        <v>0.51765266329035897</v>
      </c>
      <c r="AZ1484" s="14">
        <v>0.60003380259723105</v>
      </c>
      <c r="BA1484" s="14"/>
      <c r="BB1484" s="14">
        <v>0.54397710665772603</v>
      </c>
      <c r="BC1484" s="14">
        <v>0.50254720790776697</v>
      </c>
    </row>
    <row r="1485" spans="2:55" x14ac:dyDescent="0.35">
      <c r="C1485" s="14"/>
      <c r="D1485" s="14"/>
      <c r="E1485" s="14"/>
      <c r="F1485" s="14"/>
      <c r="G1485" s="14"/>
      <c r="H1485" s="14"/>
      <c r="I1485" s="14"/>
      <c r="J1485" s="14"/>
      <c r="K1485" s="14"/>
      <c r="L1485" s="14"/>
      <c r="M1485" s="14"/>
      <c r="N1485" s="14"/>
      <c r="O1485" s="14"/>
      <c r="P1485" s="14"/>
      <c r="Q1485" s="14"/>
      <c r="R1485" s="14"/>
      <c r="S1485" s="14"/>
      <c r="T1485" s="14"/>
      <c r="U1485" s="14"/>
      <c r="V1485" s="14"/>
      <c r="W1485" s="14"/>
      <c r="X1485" s="14"/>
      <c r="Y1485" s="14"/>
      <c r="Z1485" s="14"/>
      <c r="AA1485" s="14"/>
      <c r="AB1485" s="14"/>
      <c r="AC1485" s="14"/>
      <c r="AD1485" s="14"/>
      <c r="AE1485" s="14"/>
      <c r="AF1485" s="14"/>
      <c r="AG1485" s="14"/>
      <c r="AH1485" s="14"/>
      <c r="AI1485" s="14"/>
      <c r="AJ1485" s="14"/>
      <c r="AK1485" s="14"/>
      <c r="AL1485" s="14"/>
      <c r="AM1485" s="14"/>
      <c r="AN1485" s="14"/>
      <c r="AO1485" s="14"/>
      <c r="AP1485" s="14"/>
      <c r="AQ1485" s="14"/>
      <c r="AR1485" s="14"/>
      <c r="AS1485" s="14"/>
      <c r="AT1485" s="14"/>
      <c r="AU1485" s="14"/>
      <c r="AV1485" s="14"/>
      <c r="AW1485" s="14"/>
      <c r="AX1485" s="14"/>
      <c r="AY1485" s="14"/>
      <c r="AZ1485" s="14"/>
      <c r="BA1485" s="14"/>
      <c r="BB1485" s="14"/>
      <c r="BC1485" s="14"/>
    </row>
    <row r="1486" spans="2:55" x14ac:dyDescent="0.35">
      <c r="B1486" s="6" t="s">
        <v>567</v>
      </c>
      <c r="C1486" s="14"/>
      <c r="D1486" s="14"/>
      <c r="E1486" s="14"/>
      <c r="F1486" s="14"/>
      <c r="G1486" s="14"/>
      <c r="H1486" s="14"/>
      <c r="I1486" s="14"/>
      <c r="J1486" s="14"/>
      <c r="K1486" s="14"/>
      <c r="L1486" s="14"/>
      <c r="M1486" s="14"/>
      <c r="N1486" s="14"/>
      <c r="O1486" s="14"/>
      <c r="P1486" s="14"/>
      <c r="Q1486" s="14"/>
      <c r="R1486" s="14"/>
      <c r="S1486" s="14"/>
      <c r="T1486" s="14"/>
      <c r="U1486" s="14"/>
      <c r="V1486" s="14"/>
      <c r="W1486" s="14"/>
      <c r="X1486" s="14"/>
      <c r="Y1486" s="14"/>
      <c r="Z1486" s="14"/>
      <c r="AA1486" s="14"/>
      <c r="AB1486" s="14"/>
      <c r="AC1486" s="14"/>
      <c r="AD1486" s="14"/>
      <c r="AE1486" s="14"/>
      <c r="AF1486" s="14"/>
      <c r="AG1486" s="14"/>
      <c r="AH1486" s="14"/>
      <c r="AI1486" s="14"/>
      <c r="AJ1486" s="14"/>
      <c r="AK1486" s="14"/>
      <c r="AL1486" s="14"/>
      <c r="AM1486" s="14"/>
      <c r="AN1486" s="14"/>
      <c r="AO1486" s="14"/>
      <c r="AP1486" s="14"/>
      <c r="AQ1486" s="14"/>
      <c r="AR1486" s="14"/>
      <c r="AS1486" s="14"/>
      <c r="AT1486" s="14"/>
      <c r="AU1486" s="14"/>
      <c r="AV1486" s="14"/>
      <c r="AW1486" s="14"/>
      <c r="AX1486" s="14"/>
      <c r="AY1486" s="14"/>
      <c r="AZ1486" s="14"/>
      <c r="BA1486" s="14"/>
      <c r="BB1486" s="14"/>
      <c r="BC1486" s="14"/>
    </row>
    <row r="1487" spans="2:55" x14ac:dyDescent="0.35">
      <c r="B1487" s="21" t="s">
        <v>82</v>
      </c>
      <c r="C1487" s="14"/>
      <c r="D1487" s="14"/>
      <c r="E1487" s="14"/>
      <c r="F1487" s="14"/>
      <c r="G1487" s="14"/>
      <c r="H1487" s="14"/>
      <c r="I1487" s="14"/>
      <c r="J1487" s="14"/>
      <c r="K1487" s="14"/>
      <c r="L1487" s="14"/>
      <c r="M1487" s="14"/>
      <c r="N1487" s="14"/>
      <c r="O1487" s="14"/>
      <c r="P1487" s="14"/>
      <c r="Q1487" s="14"/>
      <c r="R1487" s="14"/>
      <c r="S1487" s="14"/>
      <c r="T1487" s="14"/>
      <c r="U1487" s="14"/>
      <c r="V1487" s="14"/>
      <c r="W1487" s="14"/>
      <c r="X1487" s="14"/>
      <c r="Y1487" s="14"/>
      <c r="Z1487" s="14"/>
      <c r="AA1487" s="14"/>
      <c r="AB1487" s="14"/>
      <c r="AC1487" s="14"/>
      <c r="AD1487" s="14"/>
      <c r="AE1487" s="14"/>
      <c r="AF1487" s="14"/>
      <c r="AG1487" s="14"/>
      <c r="AH1487" s="14"/>
      <c r="AI1487" s="14"/>
      <c r="AJ1487" s="14"/>
      <c r="AK1487" s="14"/>
      <c r="AL1487" s="14"/>
      <c r="AM1487" s="14"/>
      <c r="AN1487" s="14"/>
      <c r="AO1487" s="14"/>
      <c r="AP1487" s="14"/>
      <c r="AQ1487" s="14"/>
      <c r="AR1487" s="14"/>
      <c r="AS1487" s="14"/>
      <c r="AT1487" s="14"/>
      <c r="AU1487" s="14"/>
      <c r="AV1487" s="14"/>
      <c r="AW1487" s="14"/>
      <c r="AX1487" s="14"/>
      <c r="AY1487" s="14"/>
      <c r="AZ1487" s="14"/>
      <c r="BA1487" s="14"/>
      <c r="BB1487" s="14"/>
      <c r="BC1487" s="14"/>
    </row>
    <row r="1488" spans="2:55" x14ac:dyDescent="0.35">
      <c r="B1488" t="s">
        <v>558</v>
      </c>
      <c r="C1488" s="14">
        <v>0.51297117918102797</v>
      </c>
      <c r="D1488" s="14">
        <v>0.52906958350651101</v>
      </c>
      <c r="E1488" s="14">
        <v>0.49683533309238298</v>
      </c>
      <c r="F1488" s="14"/>
      <c r="G1488" s="14">
        <v>0.62048466838050398</v>
      </c>
      <c r="H1488" s="14">
        <v>0.571722148713804</v>
      </c>
      <c r="I1488" s="14">
        <v>0.56636374198832296</v>
      </c>
      <c r="J1488" s="14">
        <v>0.52444729208610597</v>
      </c>
      <c r="K1488" s="14">
        <v>0.46640023338738101</v>
      </c>
      <c r="L1488" s="14">
        <v>0.37219255734925</v>
      </c>
      <c r="M1488" s="14"/>
      <c r="N1488" s="14">
        <v>0.49744194219389898</v>
      </c>
      <c r="O1488" s="14">
        <v>0.50342150994191903</v>
      </c>
      <c r="P1488" s="14">
        <v>0.54981613217816405</v>
      </c>
      <c r="Q1488" s="14">
        <v>0.50538518671383803</v>
      </c>
      <c r="R1488" s="14"/>
      <c r="S1488" s="14">
        <v>0.56803318988553897</v>
      </c>
      <c r="T1488" s="14">
        <v>0.48214237214720501</v>
      </c>
      <c r="U1488" s="14">
        <v>0.47998137601609098</v>
      </c>
      <c r="V1488" s="14">
        <v>0.52382494159350002</v>
      </c>
      <c r="W1488" s="14">
        <v>0.64668314474227695</v>
      </c>
      <c r="X1488" s="14">
        <v>0.49040517328845501</v>
      </c>
      <c r="Y1488" s="14">
        <v>0.42477255121128898</v>
      </c>
      <c r="Z1488" s="14">
        <v>0.53836238874339903</v>
      </c>
      <c r="AA1488" s="14">
        <v>0.54141826432302398</v>
      </c>
      <c r="AB1488" s="14">
        <v>0.41309446715838299</v>
      </c>
      <c r="AC1488" s="14">
        <v>0.54324858803959597</v>
      </c>
      <c r="AD1488" s="14">
        <v>0.54548953584706705</v>
      </c>
      <c r="AE1488" s="14"/>
      <c r="AF1488" s="14">
        <v>0.46852632246754</v>
      </c>
      <c r="AG1488" s="14">
        <v>0.55572502902933396</v>
      </c>
      <c r="AH1488" s="14">
        <v>0.46514279092823102</v>
      </c>
      <c r="AI1488" s="14">
        <v>0.51847149684504601</v>
      </c>
      <c r="AJ1488" s="14">
        <v>0.58047349183936803</v>
      </c>
      <c r="AK1488" s="14"/>
      <c r="AL1488" s="14">
        <v>0.50310384146465403</v>
      </c>
      <c r="AM1488" s="14">
        <v>0.58812332014405899</v>
      </c>
      <c r="AN1488" s="14">
        <v>0.52174254788864505</v>
      </c>
      <c r="AO1488" s="14"/>
      <c r="AP1488" s="14">
        <v>0.50771484298782399</v>
      </c>
      <c r="AQ1488" s="14">
        <v>0.51932505688178399</v>
      </c>
      <c r="AR1488" s="14"/>
      <c r="AS1488" s="14">
        <v>0.54781805281370499</v>
      </c>
      <c r="AT1488" s="14">
        <v>0.46321655695560698</v>
      </c>
      <c r="AU1488" s="14"/>
      <c r="AV1488" s="14">
        <v>0.54551352501135897</v>
      </c>
      <c r="AW1488" s="14">
        <v>0.50030141228281499</v>
      </c>
      <c r="AX1488" s="14"/>
      <c r="AY1488" s="14">
        <v>0.52804572916218195</v>
      </c>
      <c r="AZ1488" s="14">
        <v>0.44791494373946</v>
      </c>
      <c r="BA1488" s="14"/>
      <c r="BB1488" s="14">
        <v>0.50273442399395196</v>
      </c>
      <c r="BC1488" s="14">
        <v>0.56640973363768898</v>
      </c>
    </row>
    <row r="1489" spans="2:55" x14ac:dyDescent="0.35">
      <c r="B1489" t="s">
        <v>559</v>
      </c>
      <c r="C1489" s="14">
        <v>0.48702882081897197</v>
      </c>
      <c r="D1489" s="14">
        <v>0.47093041649348899</v>
      </c>
      <c r="E1489" s="14">
        <v>0.50316466690761696</v>
      </c>
      <c r="F1489" s="14"/>
      <c r="G1489" s="14">
        <v>0.37951533161949602</v>
      </c>
      <c r="H1489" s="14">
        <v>0.428277851286196</v>
      </c>
      <c r="I1489" s="14">
        <v>0.43363625801167699</v>
      </c>
      <c r="J1489" s="14">
        <v>0.47555270791389398</v>
      </c>
      <c r="K1489" s="14">
        <v>0.53359976661261899</v>
      </c>
      <c r="L1489" s="14">
        <v>0.62780744265074995</v>
      </c>
      <c r="M1489" s="14"/>
      <c r="N1489" s="14">
        <v>0.50255805780610097</v>
      </c>
      <c r="O1489" s="14">
        <v>0.49657849005808102</v>
      </c>
      <c r="P1489" s="14">
        <v>0.450183867821836</v>
      </c>
      <c r="Q1489" s="14">
        <v>0.49461481328616203</v>
      </c>
      <c r="R1489" s="14"/>
      <c r="S1489" s="14">
        <v>0.43196681011446098</v>
      </c>
      <c r="T1489" s="14">
        <v>0.51785762785279499</v>
      </c>
      <c r="U1489" s="14">
        <v>0.52001862398390897</v>
      </c>
      <c r="V1489" s="14">
        <v>0.47617505840649998</v>
      </c>
      <c r="W1489" s="14">
        <v>0.35331685525772299</v>
      </c>
      <c r="X1489" s="14">
        <v>0.50959482671154499</v>
      </c>
      <c r="Y1489" s="14">
        <v>0.57522744878871102</v>
      </c>
      <c r="Z1489" s="14">
        <v>0.46163761125660102</v>
      </c>
      <c r="AA1489" s="14">
        <v>0.45858173567697602</v>
      </c>
      <c r="AB1489" s="14">
        <v>0.58690553284161695</v>
      </c>
      <c r="AC1489" s="14">
        <v>0.45675141196040397</v>
      </c>
      <c r="AD1489" s="14">
        <v>0.454510464152933</v>
      </c>
      <c r="AE1489" s="14"/>
      <c r="AF1489" s="14">
        <v>0.53147367753246</v>
      </c>
      <c r="AG1489" s="14">
        <v>0.44427497097066598</v>
      </c>
      <c r="AH1489" s="14">
        <v>0.53485720907177003</v>
      </c>
      <c r="AI1489" s="14">
        <v>0.48152850315495399</v>
      </c>
      <c r="AJ1489" s="14">
        <v>0.41952650816063197</v>
      </c>
      <c r="AK1489" s="14"/>
      <c r="AL1489" s="14">
        <v>0.49689615853534602</v>
      </c>
      <c r="AM1489" s="14">
        <v>0.41187667985594101</v>
      </c>
      <c r="AN1489" s="14">
        <v>0.47825745211135501</v>
      </c>
      <c r="AO1489" s="14"/>
      <c r="AP1489" s="14">
        <v>0.49228515701217601</v>
      </c>
      <c r="AQ1489" s="14">
        <v>0.48067494311821601</v>
      </c>
      <c r="AR1489" s="14"/>
      <c r="AS1489" s="14">
        <v>0.45218194718629501</v>
      </c>
      <c r="AT1489" s="14">
        <v>0.53678344304439296</v>
      </c>
      <c r="AU1489" s="14"/>
      <c r="AV1489" s="14">
        <v>0.45448647498864098</v>
      </c>
      <c r="AW1489" s="14">
        <v>0.49969858771718501</v>
      </c>
      <c r="AX1489" s="14"/>
      <c r="AY1489" s="14">
        <v>0.47195427083781799</v>
      </c>
      <c r="AZ1489" s="14">
        <v>0.55208505626054005</v>
      </c>
      <c r="BA1489" s="14"/>
      <c r="BB1489" s="14">
        <v>0.49726557600604798</v>
      </c>
      <c r="BC1489" s="14">
        <v>0.43359026636231102</v>
      </c>
    </row>
    <row r="1490" spans="2:55" x14ac:dyDescent="0.35">
      <c r="C1490" s="14"/>
      <c r="D1490" s="14"/>
      <c r="E1490" s="14"/>
      <c r="F1490" s="14"/>
      <c r="G1490" s="14"/>
      <c r="H1490" s="14"/>
      <c r="I1490" s="14"/>
      <c r="J1490" s="14"/>
      <c r="K1490" s="14"/>
      <c r="L1490" s="14"/>
      <c r="M1490" s="14"/>
      <c r="N1490" s="14"/>
      <c r="O1490" s="14"/>
      <c r="P1490" s="14"/>
      <c r="Q1490" s="14"/>
      <c r="R1490" s="14"/>
      <c r="S1490" s="14"/>
      <c r="T1490" s="14"/>
      <c r="U1490" s="14"/>
      <c r="V1490" s="14"/>
      <c r="W1490" s="14"/>
      <c r="X1490" s="14"/>
      <c r="Y1490" s="14"/>
      <c r="Z1490" s="14"/>
      <c r="AA1490" s="14"/>
      <c r="AB1490" s="14"/>
      <c r="AC1490" s="14"/>
      <c r="AD1490" s="14"/>
      <c r="AE1490" s="14"/>
      <c r="AF1490" s="14"/>
      <c r="AG1490" s="14"/>
      <c r="AH1490" s="14"/>
      <c r="AI1490" s="14"/>
      <c r="AJ1490" s="14"/>
      <c r="AK1490" s="14"/>
      <c r="AL1490" s="14"/>
      <c r="AM1490" s="14"/>
      <c r="AN1490" s="14"/>
      <c r="AO1490" s="14"/>
      <c r="AP1490" s="14"/>
      <c r="AQ1490" s="14"/>
      <c r="AR1490" s="14"/>
      <c r="AS1490" s="14"/>
      <c r="AT1490" s="14"/>
      <c r="AU1490" s="14"/>
      <c r="AV1490" s="14"/>
      <c r="AW1490" s="14"/>
      <c r="AX1490" s="14"/>
      <c r="AY1490" s="14"/>
      <c r="AZ1490" s="14"/>
      <c r="BA1490" s="14"/>
      <c r="BB1490" s="14"/>
      <c r="BC1490" s="14"/>
    </row>
    <row r="1491" spans="2:55" x14ac:dyDescent="0.35">
      <c r="B1491" s="6" t="s">
        <v>568</v>
      </c>
      <c r="C1491" s="14"/>
      <c r="D1491" s="14"/>
      <c r="E1491" s="14"/>
      <c r="F1491" s="14"/>
      <c r="G1491" s="14"/>
      <c r="H1491" s="14"/>
      <c r="I1491" s="14"/>
      <c r="J1491" s="14"/>
      <c r="K1491" s="14"/>
      <c r="L1491" s="14"/>
      <c r="M1491" s="14"/>
      <c r="N1491" s="14"/>
      <c r="O1491" s="14"/>
      <c r="P1491" s="14"/>
      <c r="Q1491" s="14"/>
      <c r="R1491" s="14"/>
      <c r="S1491" s="14"/>
      <c r="T1491" s="14"/>
      <c r="U1491" s="14"/>
      <c r="V1491" s="14"/>
      <c r="W1491" s="14"/>
      <c r="X1491" s="14"/>
      <c r="Y1491" s="14"/>
      <c r="Z1491" s="14"/>
      <c r="AA1491" s="14"/>
      <c r="AB1491" s="14"/>
      <c r="AC1491" s="14"/>
      <c r="AD1491" s="14"/>
      <c r="AE1491" s="14"/>
      <c r="AF1491" s="14"/>
      <c r="AG1491" s="14"/>
      <c r="AH1491" s="14"/>
      <c r="AI1491" s="14"/>
      <c r="AJ1491" s="14"/>
      <c r="AK1491" s="14"/>
      <c r="AL1491" s="14"/>
      <c r="AM1491" s="14"/>
      <c r="AN1491" s="14"/>
      <c r="AO1491" s="14"/>
      <c r="AP1491" s="14"/>
      <c r="AQ1491" s="14"/>
      <c r="AR1491" s="14"/>
      <c r="AS1491" s="14"/>
      <c r="AT1491" s="14"/>
      <c r="AU1491" s="14"/>
      <c r="AV1491" s="14"/>
      <c r="AW1491" s="14"/>
      <c r="AX1491" s="14"/>
      <c r="AY1491" s="14"/>
      <c r="AZ1491" s="14"/>
      <c r="BA1491" s="14"/>
      <c r="BB1491" s="14"/>
      <c r="BC1491" s="14"/>
    </row>
    <row r="1492" spans="2:55" x14ac:dyDescent="0.35">
      <c r="B1492" s="21" t="s">
        <v>82</v>
      </c>
      <c r="C1492" s="14"/>
      <c r="D1492" s="14"/>
      <c r="E1492" s="14"/>
      <c r="F1492" s="14"/>
      <c r="G1492" s="14"/>
      <c r="H1492" s="14"/>
      <c r="I1492" s="14"/>
      <c r="J1492" s="14"/>
      <c r="K1492" s="14"/>
      <c r="L1492" s="14"/>
      <c r="M1492" s="14"/>
      <c r="N1492" s="14"/>
      <c r="O1492" s="14"/>
      <c r="P1492" s="14"/>
      <c r="Q1492" s="14"/>
      <c r="R1492" s="14"/>
      <c r="S1492" s="14"/>
      <c r="T1492" s="14"/>
      <c r="U1492" s="14"/>
      <c r="V1492" s="14"/>
      <c r="W1492" s="14"/>
      <c r="X1492" s="14"/>
      <c r="Y1492" s="14"/>
      <c r="Z1492" s="14"/>
      <c r="AA1492" s="14"/>
      <c r="AB1492" s="14"/>
      <c r="AC1492" s="14"/>
      <c r="AD1492" s="14"/>
      <c r="AE1492" s="14"/>
      <c r="AF1492" s="14"/>
      <c r="AG1492" s="14"/>
      <c r="AH1492" s="14"/>
      <c r="AI1492" s="14"/>
      <c r="AJ1492" s="14"/>
      <c r="AK1492" s="14"/>
      <c r="AL1492" s="14"/>
      <c r="AM1492" s="14"/>
      <c r="AN1492" s="14"/>
      <c r="AO1492" s="14"/>
      <c r="AP1492" s="14"/>
      <c r="AQ1492" s="14"/>
      <c r="AR1492" s="14"/>
      <c r="AS1492" s="14"/>
      <c r="AT1492" s="14"/>
      <c r="AU1492" s="14"/>
      <c r="AV1492" s="14"/>
      <c r="AW1492" s="14"/>
      <c r="AX1492" s="14"/>
      <c r="AY1492" s="14"/>
      <c r="AZ1492" s="14"/>
      <c r="BA1492" s="14"/>
      <c r="BB1492" s="14"/>
      <c r="BC1492" s="14"/>
    </row>
    <row r="1493" spans="2:55" x14ac:dyDescent="0.35">
      <c r="B1493" t="s">
        <v>558</v>
      </c>
      <c r="C1493" s="14">
        <v>0.61379831771039906</v>
      </c>
      <c r="D1493" s="14">
        <v>0.59653132349361604</v>
      </c>
      <c r="E1493" s="14">
        <v>0.63053962569387301</v>
      </c>
      <c r="F1493" s="14"/>
      <c r="G1493" s="14">
        <v>0.68705346465068895</v>
      </c>
      <c r="H1493" s="14">
        <v>0.69419115406815901</v>
      </c>
      <c r="I1493" s="14">
        <v>0.61820983827187004</v>
      </c>
      <c r="J1493" s="14">
        <v>0.63025666615058096</v>
      </c>
      <c r="K1493" s="14">
        <v>0.56773283337804004</v>
      </c>
      <c r="L1493" s="14">
        <v>0.51342925700716202</v>
      </c>
      <c r="M1493" s="14"/>
      <c r="N1493" s="14">
        <v>0.60422440587794402</v>
      </c>
      <c r="O1493" s="14">
        <v>0.60221663439834905</v>
      </c>
      <c r="P1493" s="14">
        <v>0.634306643931696</v>
      </c>
      <c r="Q1493" s="14">
        <v>0.61508334271686804</v>
      </c>
      <c r="R1493" s="14"/>
      <c r="S1493" s="14">
        <v>0.66585498796948395</v>
      </c>
      <c r="T1493" s="14">
        <v>0.61672447393560303</v>
      </c>
      <c r="U1493" s="14">
        <v>0.621856623249329</v>
      </c>
      <c r="V1493" s="14">
        <v>0.61157007268110197</v>
      </c>
      <c r="W1493" s="14">
        <v>0.68161788034038095</v>
      </c>
      <c r="X1493" s="14">
        <v>0.56299134851181398</v>
      </c>
      <c r="Y1493" s="14">
        <v>0.48096348723023702</v>
      </c>
      <c r="Z1493" s="14">
        <v>0.56000757121506595</v>
      </c>
      <c r="AA1493" s="14">
        <v>0.66783726592928105</v>
      </c>
      <c r="AB1493" s="14">
        <v>0.57770316158406798</v>
      </c>
      <c r="AC1493" s="14">
        <v>0.66620281769872502</v>
      </c>
      <c r="AD1493" s="14">
        <v>0.58568787586082305</v>
      </c>
      <c r="AE1493" s="14"/>
      <c r="AF1493" s="14">
        <v>0.592784722531708</v>
      </c>
      <c r="AG1493" s="14">
        <v>0.65269833722653503</v>
      </c>
      <c r="AH1493" s="14">
        <v>0.58205054769851405</v>
      </c>
      <c r="AI1493" s="14">
        <v>0.55172772383734203</v>
      </c>
      <c r="AJ1493" s="14">
        <v>0.72061400645837204</v>
      </c>
      <c r="AK1493" s="14"/>
      <c r="AL1493" s="14">
        <v>0.610352622336367</v>
      </c>
      <c r="AM1493" s="14">
        <v>0.67638578430514995</v>
      </c>
      <c r="AN1493" s="14">
        <v>0.55255282608321699</v>
      </c>
      <c r="AO1493" s="14"/>
      <c r="AP1493" s="14">
        <v>0.60892948874946895</v>
      </c>
      <c r="AQ1493" s="14">
        <v>0.61527952954145804</v>
      </c>
      <c r="AR1493" s="14"/>
      <c r="AS1493" s="14">
        <v>0.61577607168527304</v>
      </c>
      <c r="AT1493" s="14">
        <v>0.60899352018372599</v>
      </c>
      <c r="AU1493" s="14"/>
      <c r="AV1493" s="14">
        <v>0.643983186199241</v>
      </c>
      <c r="AW1493" s="14">
        <v>0.60211339777320105</v>
      </c>
      <c r="AX1493" s="14"/>
      <c r="AY1493" s="14">
        <v>0.61120202505941901</v>
      </c>
      <c r="AZ1493" s="14">
        <v>0.62082860083844504</v>
      </c>
      <c r="BA1493" s="14"/>
      <c r="BB1493" s="14">
        <v>0.60290779941432804</v>
      </c>
      <c r="BC1493" s="14">
        <v>0.68992792981003304</v>
      </c>
    </row>
    <row r="1494" spans="2:55" x14ac:dyDescent="0.35">
      <c r="B1494" t="s">
        <v>559</v>
      </c>
      <c r="C1494" s="14">
        <v>0.386201682289601</v>
      </c>
      <c r="D1494" s="14">
        <v>0.40346867650638402</v>
      </c>
      <c r="E1494" s="14">
        <v>0.36946037430612699</v>
      </c>
      <c r="F1494" s="14"/>
      <c r="G1494" s="14">
        <v>0.31294653534931099</v>
      </c>
      <c r="H1494" s="14">
        <v>0.30580884593184099</v>
      </c>
      <c r="I1494" s="14">
        <v>0.38179016172813002</v>
      </c>
      <c r="J1494" s="14">
        <v>0.36974333384941899</v>
      </c>
      <c r="K1494" s="14">
        <v>0.43226716662196002</v>
      </c>
      <c r="L1494" s="14">
        <v>0.48657074299283698</v>
      </c>
      <c r="M1494" s="14"/>
      <c r="N1494" s="14">
        <v>0.39577559412205598</v>
      </c>
      <c r="O1494" s="14">
        <v>0.39778336560165101</v>
      </c>
      <c r="P1494" s="14">
        <v>0.365693356068304</v>
      </c>
      <c r="Q1494" s="14">
        <v>0.38491665728313201</v>
      </c>
      <c r="R1494" s="14"/>
      <c r="S1494" s="14">
        <v>0.334145012030516</v>
      </c>
      <c r="T1494" s="14">
        <v>0.38327552606439702</v>
      </c>
      <c r="U1494" s="14">
        <v>0.378143376750671</v>
      </c>
      <c r="V1494" s="14">
        <v>0.38842992731889803</v>
      </c>
      <c r="W1494" s="14">
        <v>0.31838211965961799</v>
      </c>
      <c r="X1494" s="14">
        <v>0.43700865148818602</v>
      </c>
      <c r="Y1494" s="14">
        <v>0.51903651276976304</v>
      </c>
      <c r="Z1494" s="14">
        <v>0.439992428784934</v>
      </c>
      <c r="AA1494" s="14">
        <v>0.332162734070719</v>
      </c>
      <c r="AB1494" s="14">
        <v>0.42229683841593202</v>
      </c>
      <c r="AC1494" s="14">
        <v>0.33379718230127398</v>
      </c>
      <c r="AD1494" s="14">
        <v>0.41431212413917701</v>
      </c>
      <c r="AE1494" s="14"/>
      <c r="AF1494" s="14">
        <v>0.407215277468291</v>
      </c>
      <c r="AG1494" s="14">
        <v>0.34730166277346503</v>
      </c>
      <c r="AH1494" s="14">
        <v>0.417949452301486</v>
      </c>
      <c r="AI1494" s="14">
        <v>0.44827227616265802</v>
      </c>
      <c r="AJ1494" s="14">
        <v>0.27938599354162802</v>
      </c>
      <c r="AK1494" s="14"/>
      <c r="AL1494" s="14">
        <v>0.389647377663633</v>
      </c>
      <c r="AM1494" s="14">
        <v>0.32361421569484999</v>
      </c>
      <c r="AN1494" s="14">
        <v>0.44744717391678301</v>
      </c>
      <c r="AO1494" s="14"/>
      <c r="AP1494" s="14">
        <v>0.39107051125053099</v>
      </c>
      <c r="AQ1494" s="14">
        <v>0.38472047045854202</v>
      </c>
      <c r="AR1494" s="14"/>
      <c r="AS1494" s="14">
        <v>0.38422392831472701</v>
      </c>
      <c r="AT1494" s="14">
        <v>0.39100647981627401</v>
      </c>
      <c r="AU1494" s="14"/>
      <c r="AV1494" s="14">
        <v>0.356016813800759</v>
      </c>
      <c r="AW1494" s="14">
        <v>0.397886602226799</v>
      </c>
      <c r="AX1494" s="14"/>
      <c r="AY1494" s="14">
        <v>0.38879797494058099</v>
      </c>
      <c r="AZ1494" s="14">
        <v>0.37917139916155401</v>
      </c>
      <c r="BA1494" s="14"/>
      <c r="BB1494" s="14">
        <v>0.39709220058567202</v>
      </c>
      <c r="BC1494" s="14">
        <v>0.31007207018996702</v>
      </c>
    </row>
    <row r="1495" spans="2:55" x14ac:dyDescent="0.35">
      <c r="C1495" s="14"/>
      <c r="D1495" s="14"/>
      <c r="E1495" s="14"/>
      <c r="F1495" s="14"/>
      <c r="G1495" s="14"/>
      <c r="H1495" s="14"/>
      <c r="I1495" s="14"/>
      <c r="J1495" s="14"/>
      <c r="K1495" s="14"/>
      <c r="L1495" s="14"/>
      <c r="M1495" s="14"/>
      <c r="N1495" s="14"/>
      <c r="O1495" s="14"/>
      <c r="P1495" s="14"/>
      <c r="Q1495" s="14"/>
      <c r="R1495" s="14"/>
      <c r="S1495" s="14"/>
      <c r="T1495" s="14"/>
      <c r="U1495" s="14"/>
      <c r="V1495" s="14"/>
      <c r="W1495" s="14"/>
      <c r="X1495" s="14"/>
      <c r="Y1495" s="14"/>
      <c r="Z1495" s="14"/>
      <c r="AA1495" s="14"/>
      <c r="AB1495" s="14"/>
      <c r="AC1495" s="14"/>
      <c r="AD1495" s="14"/>
      <c r="AE1495" s="14"/>
      <c r="AF1495" s="14"/>
      <c r="AG1495" s="14"/>
      <c r="AH1495" s="14"/>
      <c r="AI1495" s="14"/>
      <c r="AJ1495" s="14"/>
      <c r="AK1495" s="14"/>
      <c r="AL1495" s="14"/>
      <c r="AM1495" s="14"/>
      <c r="AN1495" s="14"/>
      <c r="AO1495" s="14"/>
      <c r="AP1495" s="14"/>
      <c r="AQ1495" s="14"/>
      <c r="AR1495" s="14"/>
      <c r="AS1495" s="14"/>
      <c r="AT1495" s="14"/>
      <c r="AU1495" s="14"/>
      <c r="AV1495" s="14"/>
      <c r="AW1495" s="14"/>
      <c r="AX1495" s="14"/>
      <c r="AY1495" s="14"/>
      <c r="AZ1495" s="14"/>
      <c r="BA1495" s="14"/>
      <c r="BB1495" s="14"/>
      <c r="BC1495" s="14"/>
    </row>
    <row r="1496" spans="2:55" x14ac:dyDescent="0.35">
      <c r="B1496" s="6" t="s">
        <v>569</v>
      </c>
      <c r="C1496" s="14"/>
      <c r="D1496" s="14"/>
      <c r="E1496" s="14"/>
      <c r="F1496" s="14"/>
      <c r="G1496" s="14"/>
      <c r="H1496" s="14"/>
      <c r="I1496" s="14"/>
      <c r="J1496" s="14"/>
      <c r="K1496" s="14"/>
      <c r="L1496" s="14"/>
      <c r="M1496" s="14"/>
      <c r="N1496" s="14"/>
      <c r="O1496" s="14"/>
      <c r="P1496" s="14"/>
      <c r="Q1496" s="14"/>
      <c r="R1496" s="14"/>
      <c r="S1496" s="14"/>
      <c r="T1496" s="14"/>
      <c r="U1496" s="14"/>
      <c r="V1496" s="14"/>
      <c r="W1496" s="14"/>
      <c r="X1496" s="14"/>
      <c r="Y1496" s="14"/>
      <c r="Z1496" s="14"/>
      <c r="AA1496" s="14"/>
      <c r="AB1496" s="14"/>
      <c r="AC1496" s="14"/>
      <c r="AD1496" s="14"/>
      <c r="AE1496" s="14"/>
      <c r="AF1496" s="14"/>
      <c r="AG1496" s="14"/>
      <c r="AH1496" s="14"/>
      <c r="AI1496" s="14"/>
      <c r="AJ1496" s="14"/>
      <c r="AK1496" s="14"/>
      <c r="AL1496" s="14"/>
      <c r="AM1496" s="14"/>
      <c r="AN1496" s="14"/>
      <c r="AO1496" s="14"/>
      <c r="AP1496" s="14"/>
      <c r="AQ1496" s="14"/>
      <c r="AR1496" s="14"/>
      <c r="AS1496" s="14"/>
      <c r="AT1496" s="14"/>
      <c r="AU1496" s="14"/>
      <c r="AV1496" s="14"/>
      <c r="AW1496" s="14"/>
      <c r="AX1496" s="14"/>
      <c r="AY1496" s="14"/>
      <c r="AZ1496" s="14"/>
      <c r="BA1496" s="14"/>
      <c r="BB1496" s="14"/>
      <c r="BC1496" s="14"/>
    </row>
    <row r="1497" spans="2:55" x14ac:dyDescent="0.35">
      <c r="B1497" s="21" t="s">
        <v>82</v>
      </c>
      <c r="C1497" s="14"/>
      <c r="D1497" s="14"/>
      <c r="E1497" s="14"/>
      <c r="F1497" s="14"/>
      <c r="G1497" s="14"/>
      <c r="H1497" s="14"/>
      <c r="I1497" s="14"/>
      <c r="J1497" s="14"/>
      <c r="K1497" s="14"/>
      <c r="L1497" s="14"/>
      <c r="M1497" s="14"/>
      <c r="N1497" s="14"/>
      <c r="O1497" s="14"/>
      <c r="P1497" s="14"/>
      <c r="Q1497" s="14"/>
      <c r="R1497" s="14"/>
      <c r="S1497" s="14"/>
      <c r="T1497" s="14"/>
      <c r="U1497" s="14"/>
      <c r="V1497" s="14"/>
      <c r="W1497" s="14"/>
      <c r="X1497" s="14"/>
      <c r="Y1497" s="14"/>
      <c r="Z1497" s="14"/>
      <c r="AA1497" s="14"/>
      <c r="AB1497" s="14"/>
      <c r="AC1497" s="14"/>
      <c r="AD1497" s="14"/>
      <c r="AE1497" s="14"/>
      <c r="AF1497" s="14"/>
      <c r="AG1497" s="14"/>
      <c r="AH1497" s="14"/>
      <c r="AI1497" s="14"/>
      <c r="AJ1497" s="14"/>
      <c r="AK1497" s="14"/>
      <c r="AL1497" s="14"/>
      <c r="AM1497" s="14"/>
      <c r="AN1497" s="14"/>
      <c r="AO1497" s="14"/>
      <c r="AP1497" s="14"/>
      <c r="AQ1497" s="14"/>
      <c r="AR1497" s="14"/>
      <c r="AS1497" s="14"/>
      <c r="AT1497" s="14"/>
      <c r="AU1497" s="14"/>
      <c r="AV1497" s="14"/>
      <c r="AW1497" s="14"/>
      <c r="AX1497" s="14"/>
      <c r="AY1497" s="14"/>
      <c r="AZ1497" s="14"/>
      <c r="BA1497" s="14"/>
      <c r="BB1497" s="14"/>
      <c r="BC1497" s="14"/>
    </row>
    <row r="1498" spans="2:55" x14ac:dyDescent="0.35">
      <c r="B1498" t="s">
        <v>558</v>
      </c>
      <c r="C1498" s="14">
        <v>0.76545117187381295</v>
      </c>
      <c r="D1498" s="14">
        <v>0.74431840706812502</v>
      </c>
      <c r="E1498" s="14">
        <v>0.78539643951335303</v>
      </c>
      <c r="F1498" s="14"/>
      <c r="G1498" s="14">
        <v>0.75878008384088502</v>
      </c>
      <c r="H1498" s="14">
        <v>0.768039640556617</v>
      </c>
      <c r="I1498" s="14">
        <v>0.79409240706067996</v>
      </c>
      <c r="J1498" s="14">
        <v>0.76873765233506497</v>
      </c>
      <c r="K1498" s="14">
        <v>0.745471702984146</v>
      </c>
      <c r="L1498" s="14">
        <v>0.75518076123302502</v>
      </c>
      <c r="M1498" s="14"/>
      <c r="N1498" s="14">
        <v>0.79312593440379398</v>
      </c>
      <c r="O1498" s="14">
        <v>0.77668013380516499</v>
      </c>
      <c r="P1498" s="14">
        <v>0.77353485942418398</v>
      </c>
      <c r="Q1498" s="14">
        <v>0.71493163240334601</v>
      </c>
      <c r="R1498" s="14"/>
      <c r="S1498" s="14">
        <v>0.76407935500715296</v>
      </c>
      <c r="T1498" s="14">
        <v>0.73792870455437598</v>
      </c>
      <c r="U1498" s="14">
        <v>0.72726672173951601</v>
      </c>
      <c r="V1498" s="14">
        <v>0.822597211126746</v>
      </c>
      <c r="W1498" s="14">
        <v>0.85710939956263699</v>
      </c>
      <c r="X1498" s="14">
        <v>0.74350271795562295</v>
      </c>
      <c r="Y1498" s="14">
        <v>0.73395074967267604</v>
      </c>
      <c r="Z1498" s="14">
        <v>0.76367450674125104</v>
      </c>
      <c r="AA1498" s="14">
        <v>0.80815498137063302</v>
      </c>
      <c r="AB1498" s="14">
        <v>0.73928315853360205</v>
      </c>
      <c r="AC1498" s="14">
        <v>0.79435403236400304</v>
      </c>
      <c r="AD1498" s="14">
        <v>0.63440902821925604</v>
      </c>
      <c r="AE1498" s="14"/>
      <c r="AF1498" s="14">
        <v>0.74082704655679199</v>
      </c>
      <c r="AG1498" s="14">
        <v>0.80485524918414197</v>
      </c>
      <c r="AH1498" s="14">
        <v>0.719594038182783</v>
      </c>
      <c r="AI1498" s="14">
        <v>0.77524355544135504</v>
      </c>
      <c r="AJ1498" s="14">
        <v>0.80450752941116299</v>
      </c>
      <c r="AK1498" s="14"/>
      <c r="AL1498" s="14">
        <v>0.77389974164674102</v>
      </c>
      <c r="AM1498" s="14">
        <v>0.73957679387040998</v>
      </c>
      <c r="AN1498" s="14">
        <v>0.68986736627595602</v>
      </c>
      <c r="AO1498" s="14"/>
      <c r="AP1498" s="14">
        <v>0.74588626039050698</v>
      </c>
      <c r="AQ1498" s="14">
        <v>0.78551831597390898</v>
      </c>
      <c r="AR1498" s="14"/>
      <c r="AS1498" s="14">
        <v>0.75155984131346698</v>
      </c>
      <c r="AT1498" s="14">
        <v>0.78547582998389698</v>
      </c>
      <c r="AU1498" s="14"/>
      <c r="AV1498" s="14">
        <v>0.78470158517386801</v>
      </c>
      <c r="AW1498" s="14">
        <v>0.75882059984518102</v>
      </c>
      <c r="AX1498" s="14"/>
      <c r="AY1498" s="14">
        <v>0.77746920942369702</v>
      </c>
      <c r="AZ1498" s="14">
        <v>0.76468871874132904</v>
      </c>
      <c r="BA1498" s="14"/>
      <c r="BB1498" s="14">
        <v>0.77125217843206495</v>
      </c>
      <c r="BC1498" s="14">
        <v>0.74502214608401296</v>
      </c>
    </row>
    <row r="1499" spans="2:55" x14ac:dyDescent="0.35">
      <c r="B1499" t="s">
        <v>559</v>
      </c>
      <c r="C1499" s="14">
        <v>0.23454882812618699</v>
      </c>
      <c r="D1499" s="14">
        <v>0.25568159293187498</v>
      </c>
      <c r="E1499" s="14">
        <v>0.214603560486646</v>
      </c>
      <c r="F1499" s="14"/>
      <c r="G1499" s="14">
        <v>0.24121991615911501</v>
      </c>
      <c r="H1499" s="14">
        <v>0.231960359443383</v>
      </c>
      <c r="I1499" s="14">
        <v>0.20590759293932001</v>
      </c>
      <c r="J1499" s="14">
        <v>0.231262347664935</v>
      </c>
      <c r="K1499" s="14">
        <v>0.254528297015854</v>
      </c>
      <c r="L1499" s="14">
        <v>0.24481923876697501</v>
      </c>
      <c r="M1499" s="14"/>
      <c r="N1499" s="14">
        <v>0.206874065596206</v>
      </c>
      <c r="O1499" s="14">
        <v>0.22331986619483499</v>
      </c>
      <c r="P1499" s="14">
        <v>0.22646514057581599</v>
      </c>
      <c r="Q1499" s="14">
        <v>0.28506836759665399</v>
      </c>
      <c r="R1499" s="14"/>
      <c r="S1499" s="14">
        <v>0.23592064499284701</v>
      </c>
      <c r="T1499" s="14">
        <v>0.26207129544562402</v>
      </c>
      <c r="U1499" s="14">
        <v>0.27273327826048399</v>
      </c>
      <c r="V1499" s="14">
        <v>0.177402788873254</v>
      </c>
      <c r="W1499" s="14">
        <v>0.14289060043736301</v>
      </c>
      <c r="X1499" s="14">
        <v>0.256497282044377</v>
      </c>
      <c r="Y1499" s="14">
        <v>0.26604925032732402</v>
      </c>
      <c r="Z1499" s="14">
        <v>0.23632549325874899</v>
      </c>
      <c r="AA1499" s="14">
        <v>0.19184501862936701</v>
      </c>
      <c r="AB1499" s="14">
        <v>0.26071684146639801</v>
      </c>
      <c r="AC1499" s="14">
        <v>0.20564596763599699</v>
      </c>
      <c r="AD1499" s="14">
        <v>0.36559097178074401</v>
      </c>
      <c r="AE1499" s="14"/>
      <c r="AF1499" s="14">
        <v>0.25917295344320801</v>
      </c>
      <c r="AG1499" s="14">
        <v>0.195144750815858</v>
      </c>
      <c r="AH1499" s="14">
        <v>0.280405961817217</v>
      </c>
      <c r="AI1499" s="14">
        <v>0.22475644455864499</v>
      </c>
      <c r="AJ1499" s="14">
        <v>0.19549247058883701</v>
      </c>
      <c r="AK1499" s="14"/>
      <c r="AL1499" s="14">
        <v>0.226100258353259</v>
      </c>
      <c r="AM1499" s="14">
        <v>0.26042320612959002</v>
      </c>
      <c r="AN1499" s="14">
        <v>0.31013263372404398</v>
      </c>
      <c r="AO1499" s="14"/>
      <c r="AP1499" s="14">
        <v>0.25411373960949302</v>
      </c>
      <c r="AQ1499" s="14">
        <v>0.214481684026091</v>
      </c>
      <c r="AR1499" s="14"/>
      <c r="AS1499" s="14">
        <v>0.24844015868653299</v>
      </c>
      <c r="AT1499" s="14">
        <v>0.21452417001610299</v>
      </c>
      <c r="AU1499" s="14"/>
      <c r="AV1499" s="14">
        <v>0.21529841482613199</v>
      </c>
      <c r="AW1499" s="14">
        <v>0.24117940015481901</v>
      </c>
      <c r="AX1499" s="14"/>
      <c r="AY1499" s="14">
        <v>0.22253079057630301</v>
      </c>
      <c r="AZ1499" s="14">
        <v>0.23531128125867101</v>
      </c>
      <c r="BA1499" s="14"/>
      <c r="BB1499" s="14">
        <v>0.22874782156793499</v>
      </c>
      <c r="BC1499" s="14">
        <v>0.25497785391598699</v>
      </c>
    </row>
    <row r="1500" spans="2:55" x14ac:dyDescent="0.35">
      <c r="C1500" s="14"/>
      <c r="D1500" s="14"/>
      <c r="E1500" s="14"/>
      <c r="F1500" s="14"/>
      <c r="G1500" s="14"/>
      <c r="H1500" s="14"/>
      <c r="I1500" s="14"/>
      <c r="J1500" s="14"/>
      <c r="K1500" s="14"/>
      <c r="L1500" s="14"/>
      <c r="M1500" s="14"/>
      <c r="N1500" s="14"/>
      <c r="O1500" s="14"/>
      <c r="P1500" s="14"/>
      <c r="Q1500" s="14"/>
      <c r="R1500" s="14"/>
      <c r="S1500" s="14"/>
      <c r="T1500" s="14"/>
      <c r="U1500" s="14"/>
      <c r="V1500" s="14"/>
      <c r="W1500" s="14"/>
      <c r="X1500" s="14"/>
      <c r="Y1500" s="14"/>
      <c r="Z1500" s="14"/>
      <c r="AA1500" s="14"/>
      <c r="AB1500" s="14"/>
      <c r="AC1500" s="14"/>
      <c r="AD1500" s="14"/>
      <c r="AE1500" s="14"/>
      <c r="AF1500" s="14"/>
      <c r="AG1500" s="14"/>
      <c r="AH1500" s="14"/>
      <c r="AI1500" s="14"/>
      <c r="AJ1500" s="14"/>
      <c r="AK1500" s="14"/>
      <c r="AL1500" s="14"/>
      <c r="AM1500" s="14"/>
      <c r="AN1500" s="14"/>
      <c r="AO1500" s="14"/>
      <c r="AP1500" s="14"/>
      <c r="AQ1500" s="14"/>
      <c r="AR1500" s="14"/>
      <c r="AS1500" s="14"/>
      <c r="AT1500" s="14"/>
      <c r="AU1500" s="14"/>
      <c r="AV1500" s="14"/>
      <c r="AW1500" s="14"/>
      <c r="AX1500" s="14"/>
      <c r="AY1500" s="14"/>
      <c r="AZ1500" s="14"/>
      <c r="BA1500" s="14"/>
      <c r="BB1500" s="14"/>
      <c r="BC1500" s="14"/>
    </row>
    <row r="1501" spans="2:55" x14ac:dyDescent="0.35">
      <c r="B1501" s="6" t="s">
        <v>576</v>
      </c>
      <c r="C1501" s="14"/>
      <c r="D1501" s="14"/>
      <c r="E1501" s="14"/>
      <c r="F1501" s="14"/>
      <c r="G1501" s="14"/>
      <c r="H1501" s="14"/>
      <c r="I1501" s="14"/>
      <c r="J1501" s="14"/>
      <c r="K1501" s="14"/>
      <c r="L1501" s="14"/>
      <c r="M1501" s="14"/>
      <c r="N1501" s="14"/>
      <c r="O1501" s="14"/>
      <c r="P1501" s="14"/>
      <c r="Q1501" s="14"/>
      <c r="R1501" s="14"/>
      <c r="S1501" s="14"/>
      <c r="T1501" s="14"/>
      <c r="U1501" s="14"/>
      <c r="V1501" s="14"/>
      <c r="W1501" s="14"/>
      <c r="X1501" s="14"/>
      <c r="Y1501" s="14"/>
      <c r="Z1501" s="14"/>
      <c r="AA1501" s="14"/>
      <c r="AB1501" s="14"/>
      <c r="AC1501" s="14"/>
      <c r="AD1501" s="14"/>
      <c r="AE1501" s="14"/>
      <c r="AF1501" s="14"/>
      <c r="AG1501" s="14"/>
      <c r="AH1501" s="14"/>
      <c r="AI1501" s="14"/>
      <c r="AJ1501" s="14"/>
      <c r="AK1501" s="14"/>
      <c r="AL1501" s="14"/>
      <c r="AM1501" s="14"/>
      <c r="AN1501" s="14"/>
      <c r="AO1501" s="14"/>
      <c r="AP1501" s="14"/>
      <c r="AQ1501" s="14"/>
      <c r="AR1501" s="14"/>
      <c r="AS1501" s="14"/>
      <c r="AT1501" s="14"/>
      <c r="AU1501" s="14"/>
      <c r="AV1501" s="14"/>
      <c r="AW1501" s="14"/>
      <c r="AX1501" s="14"/>
      <c r="AY1501" s="14"/>
      <c r="AZ1501" s="14"/>
      <c r="BA1501" s="14"/>
      <c r="BB1501" s="14"/>
      <c r="BC1501" s="14"/>
    </row>
    <row r="1502" spans="2:55" x14ac:dyDescent="0.35">
      <c r="B1502" s="21" t="s">
        <v>82</v>
      </c>
      <c r="C1502" s="14"/>
      <c r="D1502" s="14"/>
      <c r="E1502" s="14"/>
      <c r="F1502" s="14"/>
      <c r="G1502" s="14"/>
      <c r="H1502" s="14"/>
      <c r="I1502" s="14"/>
      <c r="J1502" s="14"/>
      <c r="K1502" s="14"/>
      <c r="L1502" s="14"/>
      <c r="M1502" s="14"/>
      <c r="N1502" s="14"/>
      <c r="O1502" s="14"/>
      <c r="P1502" s="14"/>
      <c r="Q1502" s="14"/>
      <c r="R1502" s="14"/>
      <c r="S1502" s="14"/>
      <c r="T1502" s="14"/>
      <c r="U1502" s="14"/>
      <c r="V1502" s="14"/>
      <c r="W1502" s="14"/>
      <c r="X1502" s="14"/>
      <c r="Y1502" s="14"/>
      <c r="Z1502" s="14"/>
      <c r="AA1502" s="14"/>
      <c r="AB1502" s="14"/>
      <c r="AC1502" s="14"/>
      <c r="AD1502" s="14"/>
      <c r="AE1502" s="14"/>
      <c r="AF1502" s="14"/>
      <c r="AG1502" s="14"/>
      <c r="AH1502" s="14"/>
      <c r="AI1502" s="14"/>
      <c r="AJ1502" s="14"/>
      <c r="AK1502" s="14"/>
      <c r="AL1502" s="14"/>
      <c r="AM1502" s="14"/>
      <c r="AN1502" s="14"/>
      <c r="AO1502" s="14"/>
      <c r="AP1502" s="14"/>
      <c r="AQ1502" s="14"/>
      <c r="AR1502" s="14"/>
      <c r="AS1502" s="14"/>
      <c r="AT1502" s="14"/>
      <c r="AU1502" s="14"/>
      <c r="AV1502" s="14"/>
      <c r="AW1502" s="14"/>
      <c r="AX1502" s="14"/>
      <c r="AY1502" s="14"/>
      <c r="AZ1502" s="14"/>
      <c r="BA1502" s="14"/>
      <c r="BB1502" s="14"/>
      <c r="BC1502" s="14"/>
    </row>
    <row r="1503" spans="2:55" x14ac:dyDescent="0.35">
      <c r="B1503" t="s">
        <v>573</v>
      </c>
      <c r="C1503" s="14">
        <v>0.81745051700506299</v>
      </c>
      <c r="D1503" s="14">
        <v>0.80062378866723205</v>
      </c>
      <c r="E1503" s="14">
        <v>0.83436128966166401</v>
      </c>
      <c r="F1503" s="14"/>
      <c r="G1503" s="14">
        <v>0.73086082593961099</v>
      </c>
      <c r="H1503" s="14">
        <v>0.80319656800558203</v>
      </c>
      <c r="I1503" s="14">
        <v>0.78611907977311202</v>
      </c>
      <c r="J1503" s="14">
        <v>0.84910580909928601</v>
      </c>
      <c r="K1503" s="14">
        <v>0.86453272962851002</v>
      </c>
      <c r="L1503" s="14">
        <v>0.85458005395032099</v>
      </c>
      <c r="M1503" s="14"/>
      <c r="N1503" s="14">
        <v>0.84675489791681902</v>
      </c>
      <c r="O1503" s="14">
        <v>0.80771165665058697</v>
      </c>
      <c r="P1503" s="14">
        <v>0.76806093896606198</v>
      </c>
      <c r="Q1503" s="14">
        <v>0.837890160527062</v>
      </c>
      <c r="R1503" s="14"/>
      <c r="S1503" s="14">
        <v>0.80718591569556697</v>
      </c>
      <c r="T1503" s="14">
        <v>0.82555020868698403</v>
      </c>
      <c r="U1503" s="14">
        <v>0.81676861872112605</v>
      </c>
      <c r="V1503" s="14">
        <v>0.80583617945479502</v>
      </c>
      <c r="W1503" s="14">
        <v>0.79748849048822801</v>
      </c>
      <c r="X1503" s="14">
        <v>0.83859366886165199</v>
      </c>
      <c r="Y1503" s="14">
        <v>0.84124357742483102</v>
      </c>
      <c r="Z1503" s="14">
        <v>0.81477734740979302</v>
      </c>
      <c r="AA1503" s="14">
        <v>0.814289973393031</v>
      </c>
      <c r="AB1503" s="14">
        <v>0.84535872082368502</v>
      </c>
      <c r="AC1503" s="14">
        <v>0.80619782234575599</v>
      </c>
      <c r="AD1503" s="14">
        <v>0.73785460361487398</v>
      </c>
      <c r="AE1503" s="14"/>
      <c r="AF1503" s="14">
        <v>0.81895358733059398</v>
      </c>
      <c r="AG1503" s="14">
        <v>0.81520131387601402</v>
      </c>
      <c r="AH1503" s="14">
        <v>0.76477942338825</v>
      </c>
      <c r="AI1503" s="14">
        <v>0.83530083263322297</v>
      </c>
      <c r="AJ1503" s="14">
        <v>0.79813819245601003</v>
      </c>
      <c r="AK1503" s="14"/>
      <c r="AL1503" s="14">
        <v>0.82295000415933295</v>
      </c>
      <c r="AM1503" s="14">
        <v>0.75850789608205904</v>
      </c>
      <c r="AN1503" s="14">
        <v>0.84274326293172497</v>
      </c>
      <c r="AO1503" s="14"/>
      <c r="AP1503" s="14">
        <v>0.818934907746664</v>
      </c>
      <c r="AQ1503" s="14">
        <v>0.81903170445482398</v>
      </c>
      <c r="AR1503" s="14"/>
      <c r="AS1503" s="14">
        <v>0.81765305944453504</v>
      </c>
      <c r="AT1503" s="14">
        <v>0.81301573303355701</v>
      </c>
      <c r="AU1503" s="14"/>
      <c r="AV1503" s="14">
        <v>0.80796865005991603</v>
      </c>
      <c r="AW1503" s="14">
        <v>0.82078973201587502</v>
      </c>
      <c r="AX1503" s="14"/>
      <c r="AY1503" s="14">
        <v>0.81267501262457797</v>
      </c>
      <c r="AZ1503" s="14">
        <v>0.85730885927339995</v>
      </c>
      <c r="BA1503" s="14"/>
      <c r="BB1503" s="14">
        <v>0.81032471881416901</v>
      </c>
      <c r="BC1503" s="14">
        <v>0.82750741261082195</v>
      </c>
    </row>
    <row r="1504" spans="2:55" x14ac:dyDescent="0.35">
      <c r="B1504" t="s">
        <v>574</v>
      </c>
      <c r="C1504" s="14">
        <v>0.18254948299493701</v>
      </c>
      <c r="D1504" s="14">
        <v>0.19937621133276801</v>
      </c>
      <c r="E1504" s="14">
        <v>0.16563871033833599</v>
      </c>
      <c r="F1504" s="14"/>
      <c r="G1504" s="14">
        <v>0.26913917406038901</v>
      </c>
      <c r="H1504" s="14">
        <v>0.19680343199441799</v>
      </c>
      <c r="I1504" s="14">
        <v>0.21388092022688801</v>
      </c>
      <c r="J1504" s="14">
        <v>0.15089419090071399</v>
      </c>
      <c r="K1504" s="14">
        <v>0.13546727037149001</v>
      </c>
      <c r="L1504" s="14">
        <v>0.14541994604967901</v>
      </c>
      <c r="M1504" s="14"/>
      <c r="N1504" s="14">
        <v>0.15324510208318101</v>
      </c>
      <c r="O1504" s="14">
        <v>0.192288343349413</v>
      </c>
      <c r="P1504" s="14">
        <v>0.23193906103393799</v>
      </c>
      <c r="Q1504" s="14">
        <v>0.162109839472938</v>
      </c>
      <c r="R1504" s="14"/>
      <c r="S1504" s="14">
        <v>0.192814084304433</v>
      </c>
      <c r="T1504" s="14">
        <v>0.17444979131301599</v>
      </c>
      <c r="U1504" s="14">
        <v>0.18323138127887401</v>
      </c>
      <c r="V1504" s="14">
        <v>0.19416382054520501</v>
      </c>
      <c r="W1504" s="14">
        <v>0.20251150951177199</v>
      </c>
      <c r="X1504" s="14">
        <v>0.16140633113834801</v>
      </c>
      <c r="Y1504" s="14">
        <v>0.158756422575169</v>
      </c>
      <c r="Z1504" s="14">
        <v>0.18522265259020701</v>
      </c>
      <c r="AA1504" s="14">
        <v>0.185710026606969</v>
      </c>
      <c r="AB1504" s="14">
        <v>0.15464127917631501</v>
      </c>
      <c r="AC1504" s="14">
        <v>0.19380217765424401</v>
      </c>
      <c r="AD1504" s="14">
        <v>0.26214539638512602</v>
      </c>
      <c r="AE1504" s="14"/>
      <c r="AF1504" s="14">
        <v>0.18104641266940499</v>
      </c>
      <c r="AG1504" s="14">
        <v>0.18479868612398601</v>
      </c>
      <c r="AH1504" s="14">
        <v>0.23522057661175</v>
      </c>
      <c r="AI1504" s="14">
        <v>0.16469916736677701</v>
      </c>
      <c r="AJ1504" s="14">
        <v>0.20186180754399</v>
      </c>
      <c r="AK1504" s="14"/>
      <c r="AL1504" s="14">
        <v>0.177049995840667</v>
      </c>
      <c r="AM1504" s="14">
        <v>0.24149210391794099</v>
      </c>
      <c r="AN1504" s="14">
        <v>0.157256737068275</v>
      </c>
      <c r="AO1504" s="14"/>
      <c r="AP1504" s="14">
        <v>0.181065092253336</v>
      </c>
      <c r="AQ1504" s="14">
        <v>0.18096829554517599</v>
      </c>
      <c r="AR1504" s="14"/>
      <c r="AS1504" s="14">
        <v>0.18234694055546499</v>
      </c>
      <c r="AT1504" s="14">
        <v>0.18698426696644299</v>
      </c>
      <c r="AU1504" s="14"/>
      <c r="AV1504" s="14">
        <v>0.192031349940084</v>
      </c>
      <c r="AW1504" s="14">
        <v>0.17921026798412601</v>
      </c>
      <c r="AX1504" s="14"/>
      <c r="AY1504" s="14">
        <v>0.187324987375422</v>
      </c>
      <c r="AZ1504" s="14">
        <v>0.1426911407266</v>
      </c>
      <c r="BA1504" s="14"/>
      <c r="BB1504" s="14">
        <v>0.18967528118583099</v>
      </c>
      <c r="BC1504" s="14">
        <v>0.172492587389178</v>
      </c>
    </row>
    <row r="1505" spans="2:55" x14ac:dyDescent="0.35">
      <c r="C1505" s="14"/>
      <c r="D1505" s="14"/>
      <c r="E1505" s="14"/>
      <c r="F1505" s="14"/>
      <c r="G1505" s="14"/>
      <c r="H1505" s="14"/>
      <c r="I1505" s="14"/>
      <c r="J1505" s="14"/>
      <c r="K1505" s="14"/>
      <c r="L1505" s="14"/>
      <c r="M1505" s="14"/>
      <c r="N1505" s="14"/>
      <c r="O1505" s="14"/>
      <c r="P1505" s="14"/>
      <c r="Q1505" s="14"/>
      <c r="R1505" s="14"/>
      <c r="S1505" s="14"/>
      <c r="T1505" s="14"/>
      <c r="U1505" s="14"/>
      <c r="V1505" s="14"/>
      <c r="W1505" s="14"/>
      <c r="X1505" s="14"/>
      <c r="Y1505" s="14"/>
      <c r="Z1505" s="14"/>
      <c r="AA1505" s="14"/>
      <c r="AB1505" s="14"/>
      <c r="AC1505" s="14"/>
      <c r="AD1505" s="14"/>
      <c r="AE1505" s="14"/>
      <c r="AF1505" s="14"/>
      <c r="AG1505" s="14"/>
      <c r="AH1505" s="14"/>
      <c r="AI1505" s="14"/>
      <c r="AJ1505" s="14"/>
      <c r="AK1505" s="14"/>
      <c r="AL1505" s="14"/>
      <c r="AM1505" s="14"/>
      <c r="AN1505" s="14"/>
      <c r="AO1505" s="14"/>
      <c r="AP1505" s="14"/>
      <c r="AQ1505" s="14"/>
      <c r="AR1505" s="14"/>
      <c r="AS1505" s="14"/>
      <c r="AT1505" s="14"/>
      <c r="AU1505" s="14"/>
      <c r="AV1505" s="14"/>
      <c r="AW1505" s="14"/>
      <c r="AX1505" s="14"/>
      <c r="AY1505" s="14"/>
      <c r="AZ1505" s="14"/>
      <c r="BA1505" s="14"/>
      <c r="BB1505" s="14"/>
      <c r="BC1505" s="14"/>
    </row>
    <row r="1506" spans="2:55" x14ac:dyDescent="0.35">
      <c r="B1506" s="6" t="s">
        <v>577</v>
      </c>
      <c r="C1506" s="14"/>
      <c r="D1506" s="14"/>
      <c r="E1506" s="14"/>
      <c r="F1506" s="14"/>
      <c r="G1506" s="14"/>
      <c r="H1506" s="14"/>
      <c r="I1506" s="14"/>
      <c r="J1506" s="14"/>
      <c r="K1506" s="14"/>
      <c r="L1506" s="14"/>
      <c r="M1506" s="14"/>
      <c r="N1506" s="14"/>
      <c r="O1506" s="14"/>
      <c r="P1506" s="14"/>
      <c r="Q1506" s="14"/>
      <c r="R1506" s="14"/>
      <c r="S1506" s="14"/>
      <c r="T1506" s="14"/>
      <c r="U1506" s="14"/>
      <c r="V1506" s="14"/>
      <c r="W1506" s="14"/>
      <c r="X1506" s="14"/>
      <c r="Y1506" s="14"/>
      <c r="Z1506" s="14"/>
      <c r="AA1506" s="14"/>
      <c r="AB1506" s="14"/>
      <c r="AC1506" s="14"/>
      <c r="AD1506" s="14"/>
      <c r="AE1506" s="14"/>
      <c r="AF1506" s="14"/>
      <c r="AG1506" s="14"/>
      <c r="AH1506" s="14"/>
      <c r="AI1506" s="14"/>
      <c r="AJ1506" s="14"/>
      <c r="AK1506" s="14"/>
      <c r="AL1506" s="14"/>
      <c r="AM1506" s="14"/>
      <c r="AN1506" s="14"/>
      <c r="AO1506" s="14"/>
      <c r="AP1506" s="14"/>
      <c r="AQ1506" s="14"/>
      <c r="AR1506" s="14"/>
      <c r="AS1506" s="14"/>
      <c r="AT1506" s="14"/>
      <c r="AU1506" s="14"/>
      <c r="AV1506" s="14"/>
      <c r="AW1506" s="14"/>
      <c r="AX1506" s="14"/>
      <c r="AY1506" s="14"/>
      <c r="AZ1506" s="14"/>
      <c r="BA1506" s="14"/>
      <c r="BB1506" s="14"/>
      <c r="BC1506" s="14"/>
    </row>
    <row r="1507" spans="2:55" x14ac:dyDescent="0.35">
      <c r="B1507" s="21" t="s">
        <v>82</v>
      </c>
      <c r="C1507" s="14"/>
      <c r="D1507" s="14"/>
      <c r="E1507" s="14"/>
      <c r="F1507" s="14"/>
      <c r="G1507" s="14"/>
      <c r="H1507" s="14"/>
      <c r="I1507" s="14"/>
      <c r="J1507" s="14"/>
      <c r="K1507" s="14"/>
      <c r="L1507" s="14"/>
      <c r="M1507" s="14"/>
      <c r="N1507" s="14"/>
      <c r="O1507" s="14"/>
      <c r="P1507" s="14"/>
      <c r="Q1507" s="14"/>
      <c r="R1507" s="14"/>
      <c r="S1507" s="14"/>
      <c r="T1507" s="14"/>
      <c r="U1507" s="14"/>
      <c r="V1507" s="14"/>
      <c r="W1507" s="14"/>
      <c r="X1507" s="14"/>
      <c r="Y1507" s="14"/>
      <c r="Z1507" s="14"/>
      <c r="AA1507" s="14"/>
      <c r="AB1507" s="14"/>
      <c r="AC1507" s="14"/>
      <c r="AD1507" s="14"/>
      <c r="AE1507" s="14"/>
      <c r="AF1507" s="14"/>
      <c r="AG1507" s="14"/>
      <c r="AH1507" s="14"/>
      <c r="AI1507" s="14"/>
      <c r="AJ1507" s="14"/>
      <c r="AK1507" s="14"/>
      <c r="AL1507" s="14"/>
      <c r="AM1507" s="14"/>
      <c r="AN1507" s="14"/>
      <c r="AO1507" s="14"/>
      <c r="AP1507" s="14"/>
      <c r="AQ1507" s="14"/>
      <c r="AR1507" s="14"/>
      <c r="AS1507" s="14"/>
      <c r="AT1507" s="14"/>
      <c r="AU1507" s="14"/>
      <c r="AV1507" s="14"/>
      <c r="AW1507" s="14"/>
      <c r="AX1507" s="14"/>
      <c r="AY1507" s="14"/>
      <c r="AZ1507" s="14"/>
      <c r="BA1507" s="14"/>
      <c r="BB1507" s="14"/>
      <c r="BC1507" s="14"/>
    </row>
    <row r="1508" spans="2:55" x14ac:dyDescent="0.35">
      <c r="B1508" t="s">
        <v>573</v>
      </c>
      <c r="C1508" s="14">
        <v>0.81609735136098505</v>
      </c>
      <c r="D1508" s="14">
        <v>0.79667939736925797</v>
      </c>
      <c r="E1508" s="14">
        <v>0.83451721035191695</v>
      </c>
      <c r="F1508" s="14"/>
      <c r="G1508" s="14">
        <v>0.75149478772118194</v>
      </c>
      <c r="H1508" s="14">
        <v>0.78909013606170597</v>
      </c>
      <c r="I1508" s="14">
        <v>0.80456630474286805</v>
      </c>
      <c r="J1508" s="14">
        <v>0.818434770723377</v>
      </c>
      <c r="K1508" s="14">
        <v>0.863130416527359</v>
      </c>
      <c r="L1508" s="14">
        <v>0.85689043929498199</v>
      </c>
      <c r="M1508" s="14"/>
      <c r="N1508" s="14">
        <v>0.85368853173189196</v>
      </c>
      <c r="O1508" s="14">
        <v>0.81170722893580405</v>
      </c>
      <c r="P1508" s="14">
        <v>0.76391179374811002</v>
      </c>
      <c r="Q1508" s="14">
        <v>0.82447593775721095</v>
      </c>
      <c r="R1508" s="14"/>
      <c r="S1508" s="14">
        <v>0.80472477903280004</v>
      </c>
      <c r="T1508" s="14">
        <v>0.84895864283697697</v>
      </c>
      <c r="U1508" s="14">
        <v>0.76712403066088897</v>
      </c>
      <c r="V1508" s="14">
        <v>0.83181459397509205</v>
      </c>
      <c r="W1508" s="14">
        <v>0.82660627713722101</v>
      </c>
      <c r="X1508" s="14">
        <v>0.833139568046256</v>
      </c>
      <c r="Y1508" s="14">
        <v>0.78063340823948202</v>
      </c>
      <c r="Z1508" s="14">
        <v>0.75734542619877698</v>
      </c>
      <c r="AA1508" s="14">
        <v>0.86149832455446695</v>
      </c>
      <c r="AB1508" s="14">
        <v>0.78339481429730695</v>
      </c>
      <c r="AC1508" s="14">
        <v>0.84228867612912794</v>
      </c>
      <c r="AD1508" s="14">
        <v>0.79539008439135594</v>
      </c>
      <c r="AE1508" s="14"/>
      <c r="AF1508" s="14">
        <v>0.82618189074456905</v>
      </c>
      <c r="AG1508" s="14">
        <v>0.81999242196424804</v>
      </c>
      <c r="AH1508" s="14">
        <v>0.81129635231256603</v>
      </c>
      <c r="AI1508" s="14">
        <v>0.84136410681759399</v>
      </c>
      <c r="AJ1508" s="14">
        <v>0.809286862040835</v>
      </c>
      <c r="AK1508" s="14"/>
      <c r="AL1508" s="14">
        <v>0.82384273167945499</v>
      </c>
      <c r="AM1508" s="14">
        <v>0.74069360618559399</v>
      </c>
      <c r="AN1508" s="14">
        <v>0.83825384911888801</v>
      </c>
      <c r="AO1508" s="14"/>
      <c r="AP1508" s="14">
        <v>0.79756793762291001</v>
      </c>
      <c r="AQ1508" s="14">
        <v>0.83090001552902404</v>
      </c>
      <c r="AR1508" s="14"/>
      <c r="AS1508" s="14">
        <v>0.81761993323604798</v>
      </c>
      <c r="AT1508" s="14">
        <v>0.81249713620044794</v>
      </c>
      <c r="AU1508" s="14"/>
      <c r="AV1508" s="14">
        <v>0.79818235849089503</v>
      </c>
      <c r="AW1508" s="14">
        <v>0.82260535149564395</v>
      </c>
      <c r="AX1508" s="14"/>
      <c r="AY1508" s="14">
        <v>0.81407592138979801</v>
      </c>
      <c r="AZ1508" s="14">
        <v>0.83394152400690802</v>
      </c>
      <c r="BA1508" s="14"/>
      <c r="BB1508" s="14">
        <v>0.81901412314987898</v>
      </c>
      <c r="BC1508" s="14">
        <v>0.81242119377428701</v>
      </c>
    </row>
    <row r="1509" spans="2:55" x14ac:dyDescent="0.35">
      <c r="B1509" t="s">
        <v>574</v>
      </c>
      <c r="C1509" s="14">
        <v>0.18390264863901501</v>
      </c>
      <c r="D1509" s="14">
        <v>0.203320602630742</v>
      </c>
      <c r="E1509" s="14">
        <v>0.165482789648083</v>
      </c>
      <c r="F1509" s="14"/>
      <c r="G1509" s="14">
        <v>0.248505212278818</v>
      </c>
      <c r="H1509" s="14">
        <v>0.210909863938294</v>
      </c>
      <c r="I1509" s="14">
        <v>0.195433695257132</v>
      </c>
      <c r="J1509" s="14">
        <v>0.181565229276622</v>
      </c>
      <c r="K1509" s="14">
        <v>0.136869583472641</v>
      </c>
      <c r="L1509" s="14">
        <v>0.14310956070501801</v>
      </c>
      <c r="M1509" s="14"/>
      <c r="N1509" s="14">
        <v>0.14631146826810801</v>
      </c>
      <c r="O1509" s="14">
        <v>0.18829277106419601</v>
      </c>
      <c r="P1509" s="14">
        <v>0.23608820625189</v>
      </c>
      <c r="Q1509" s="14">
        <v>0.17552406224278899</v>
      </c>
      <c r="R1509" s="14"/>
      <c r="S1509" s="14">
        <v>0.19527522096720001</v>
      </c>
      <c r="T1509" s="14">
        <v>0.151041357163023</v>
      </c>
      <c r="U1509" s="14">
        <v>0.23287596933911101</v>
      </c>
      <c r="V1509" s="14">
        <v>0.168185406024908</v>
      </c>
      <c r="W1509" s="14">
        <v>0.17339372286277899</v>
      </c>
      <c r="X1509" s="14">
        <v>0.166860431953744</v>
      </c>
      <c r="Y1509" s="14">
        <v>0.21936659176051801</v>
      </c>
      <c r="Z1509" s="14">
        <v>0.24265457380122299</v>
      </c>
      <c r="AA1509" s="14">
        <v>0.13850167544553299</v>
      </c>
      <c r="AB1509" s="14">
        <v>0.21660518570269299</v>
      </c>
      <c r="AC1509" s="14">
        <v>0.157711323870872</v>
      </c>
      <c r="AD1509" s="14">
        <v>0.204609915608644</v>
      </c>
      <c r="AE1509" s="14"/>
      <c r="AF1509" s="14">
        <v>0.17381810925543101</v>
      </c>
      <c r="AG1509" s="14">
        <v>0.18000757803575199</v>
      </c>
      <c r="AH1509" s="14">
        <v>0.188703647687434</v>
      </c>
      <c r="AI1509" s="14">
        <v>0.15863589318240601</v>
      </c>
      <c r="AJ1509" s="14">
        <v>0.190713137959165</v>
      </c>
      <c r="AK1509" s="14"/>
      <c r="AL1509" s="14">
        <v>0.17615726832054501</v>
      </c>
      <c r="AM1509" s="14">
        <v>0.25930639381440601</v>
      </c>
      <c r="AN1509" s="14">
        <v>0.16174615088111199</v>
      </c>
      <c r="AO1509" s="14"/>
      <c r="AP1509" s="14">
        <v>0.20243206237708999</v>
      </c>
      <c r="AQ1509" s="14">
        <v>0.16909998447097599</v>
      </c>
      <c r="AR1509" s="14"/>
      <c r="AS1509" s="14">
        <v>0.18238006676395199</v>
      </c>
      <c r="AT1509" s="14">
        <v>0.187502863799552</v>
      </c>
      <c r="AU1509" s="14"/>
      <c r="AV1509" s="14">
        <v>0.201817641509105</v>
      </c>
      <c r="AW1509" s="14">
        <v>0.17739464850435599</v>
      </c>
      <c r="AX1509" s="14"/>
      <c r="AY1509" s="14">
        <v>0.18592407861020199</v>
      </c>
      <c r="AZ1509" s="14">
        <v>0.16605847599309201</v>
      </c>
      <c r="BA1509" s="14"/>
      <c r="BB1509" s="14">
        <v>0.18098587685012099</v>
      </c>
      <c r="BC1509" s="14">
        <v>0.18757880622571299</v>
      </c>
    </row>
    <row r="1510" spans="2:55" x14ac:dyDescent="0.35">
      <c r="C1510" s="14"/>
      <c r="D1510" s="14"/>
      <c r="E1510" s="14"/>
      <c r="F1510" s="14"/>
      <c r="G1510" s="14"/>
      <c r="H1510" s="14"/>
      <c r="I1510" s="14"/>
      <c r="J1510" s="14"/>
      <c r="K1510" s="14"/>
      <c r="L1510" s="14"/>
      <c r="M1510" s="14"/>
      <c r="N1510" s="14"/>
      <c r="O1510" s="14"/>
      <c r="P1510" s="14"/>
      <c r="Q1510" s="14"/>
      <c r="R1510" s="14"/>
      <c r="S1510" s="14"/>
      <c r="T1510" s="14"/>
      <c r="U1510" s="14"/>
      <c r="V1510" s="14"/>
      <c r="W1510" s="14"/>
      <c r="X1510" s="14"/>
      <c r="Y1510" s="14"/>
      <c r="Z1510" s="14"/>
      <c r="AA1510" s="14"/>
      <c r="AB1510" s="14"/>
      <c r="AC1510" s="14"/>
      <c r="AD1510" s="14"/>
      <c r="AE1510" s="14"/>
      <c r="AF1510" s="14"/>
      <c r="AG1510" s="14"/>
      <c r="AH1510" s="14"/>
      <c r="AI1510" s="14"/>
      <c r="AJ1510" s="14"/>
      <c r="AK1510" s="14"/>
      <c r="AL1510" s="14"/>
      <c r="AM1510" s="14"/>
      <c r="AN1510" s="14"/>
      <c r="AO1510" s="14"/>
      <c r="AP1510" s="14"/>
      <c r="AQ1510" s="14"/>
      <c r="AR1510" s="14"/>
      <c r="AS1510" s="14"/>
      <c r="AT1510" s="14"/>
      <c r="AU1510" s="14"/>
      <c r="AV1510" s="14"/>
      <c r="AW1510" s="14"/>
      <c r="AX1510" s="14"/>
      <c r="AY1510" s="14"/>
      <c r="AZ1510" s="14"/>
      <c r="BA1510" s="14"/>
      <c r="BB1510" s="14"/>
      <c r="BC1510" s="14"/>
    </row>
    <row r="1511" spans="2:55" x14ac:dyDescent="0.35">
      <c r="B1511" s="6" t="s">
        <v>578</v>
      </c>
      <c r="C1511" s="14"/>
      <c r="D1511" s="14"/>
      <c r="E1511" s="14"/>
      <c r="F1511" s="14"/>
      <c r="G1511" s="14"/>
      <c r="H1511" s="14"/>
      <c r="I1511" s="14"/>
      <c r="J1511" s="14"/>
      <c r="K1511" s="14"/>
      <c r="L1511" s="14"/>
      <c r="M1511" s="14"/>
      <c r="N1511" s="14"/>
      <c r="O1511" s="14"/>
      <c r="P1511" s="14"/>
      <c r="Q1511" s="14"/>
      <c r="R1511" s="14"/>
      <c r="S1511" s="14"/>
      <c r="T1511" s="14"/>
      <c r="U1511" s="14"/>
      <c r="V1511" s="14"/>
      <c r="W1511" s="14"/>
      <c r="X1511" s="14"/>
      <c r="Y1511" s="14"/>
      <c r="Z1511" s="14"/>
      <c r="AA1511" s="14"/>
      <c r="AB1511" s="14"/>
      <c r="AC1511" s="14"/>
      <c r="AD1511" s="14"/>
      <c r="AE1511" s="14"/>
      <c r="AF1511" s="14"/>
      <c r="AG1511" s="14"/>
      <c r="AH1511" s="14"/>
      <c r="AI1511" s="14"/>
      <c r="AJ1511" s="14"/>
      <c r="AK1511" s="14"/>
      <c r="AL1511" s="14"/>
      <c r="AM1511" s="14"/>
      <c r="AN1511" s="14"/>
      <c r="AO1511" s="14"/>
      <c r="AP1511" s="14"/>
      <c r="AQ1511" s="14"/>
      <c r="AR1511" s="14"/>
      <c r="AS1511" s="14"/>
      <c r="AT1511" s="14"/>
      <c r="AU1511" s="14"/>
      <c r="AV1511" s="14"/>
      <c r="AW1511" s="14"/>
      <c r="AX1511" s="14"/>
      <c r="AY1511" s="14"/>
      <c r="AZ1511" s="14"/>
      <c r="BA1511" s="14"/>
      <c r="BB1511" s="14"/>
      <c r="BC1511" s="14"/>
    </row>
    <row r="1512" spans="2:55" x14ac:dyDescent="0.35">
      <c r="B1512" s="21" t="s">
        <v>82</v>
      </c>
      <c r="C1512" s="14"/>
      <c r="D1512" s="14"/>
      <c r="E1512" s="14"/>
      <c r="F1512" s="14"/>
      <c r="G1512" s="14"/>
      <c r="H1512" s="14"/>
      <c r="I1512" s="14"/>
      <c r="J1512" s="14"/>
      <c r="K1512" s="14"/>
      <c r="L1512" s="14"/>
      <c r="M1512" s="14"/>
      <c r="N1512" s="14"/>
      <c r="O1512" s="14"/>
      <c r="P1512" s="14"/>
      <c r="Q1512" s="14"/>
      <c r="R1512" s="14"/>
      <c r="S1512" s="14"/>
      <c r="T1512" s="14"/>
      <c r="U1512" s="14"/>
      <c r="V1512" s="14"/>
      <c r="W1512" s="14"/>
      <c r="X1512" s="14"/>
      <c r="Y1512" s="14"/>
      <c r="Z1512" s="14"/>
      <c r="AA1512" s="14"/>
      <c r="AB1512" s="14"/>
      <c r="AC1512" s="14"/>
      <c r="AD1512" s="14"/>
      <c r="AE1512" s="14"/>
      <c r="AF1512" s="14"/>
      <c r="AG1512" s="14"/>
      <c r="AH1512" s="14"/>
      <c r="AI1512" s="14"/>
      <c r="AJ1512" s="14"/>
      <c r="AK1512" s="14"/>
      <c r="AL1512" s="14"/>
      <c r="AM1512" s="14"/>
      <c r="AN1512" s="14"/>
      <c r="AO1512" s="14"/>
      <c r="AP1512" s="14"/>
      <c r="AQ1512" s="14"/>
      <c r="AR1512" s="14"/>
      <c r="AS1512" s="14"/>
      <c r="AT1512" s="14"/>
      <c r="AU1512" s="14"/>
      <c r="AV1512" s="14"/>
      <c r="AW1512" s="14"/>
      <c r="AX1512" s="14"/>
      <c r="AY1512" s="14"/>
      <c r="AZ1512" s="14"/>
      <c r="BA1512" s="14"/>
      <c r="BB1512" s="14"/>
      <c r="BC1512" s="14"/>
    </row>
    <row r="1513" spans="2:55" x14ac:dyDescent="0.35">
      <c r="B1513" t="s">
        <v>573</v>
      </c>
      <c r="C1513" s="14">
        <v>0.79562999922647104</v>
      </c>
      <c r="D1513" s="14">
        <v>0.77931621372541704</v>
      </c>
      <c r="E1513" s="14">
        <v>0.81095848394065295</v>
      </c>
      <c r="F1513" s="14"/>
      <c r="G1513" s="14">
        <v>0.74053501081479201</v>
      </c>
      <c r="H1513" s="14">
        <v>0.79272695519784797</v>
      </c>
      <c r="I1513" s="14">
        <v>0.782381156988191</v>
      </c>
      <c r="J1513" s="14">
        <v>0.79221007719237801</v>
      </c>
      <c r="K1513" s="14">
        <v>0.82419356353033102</v>
      </c>
      <c r="L1513" s="14">
        <v>0.82887026298088495</v>
      </c>
      <c r="M1513" s="14"/>
      <c r="N1513" s="14">
        <v>0.83225287915013701</v>
      </c>
      <c r="O1513" s="14">
        <v>0.777461843838266</v>
      </c>
      <c r="P1513" s="14">
        <v>0.74999852932439204</v>
      </c>
      <c r="Q1513" s="14">
        <v>0.81345773513721897</v>
      </c>
      <c r="R1513" s="14"/>
      <c r="S1513" s="14">
        <v>0.780520353387961</v>
      </c>
      <c r="T1513" s="14">
        <v>0.79852836692161699</v>
      </c>
      <c r="U1513" s="14">
        <v>0.78133904738363502</v>
      </c>
      <c r="V1513" s="14">
        <v>0.78227585664407495</v>
      </c>
      <c r="W1513" s="14">
        <v>0.81326275351057697</v>
      </c>
      <c r="X1513" s="14">
        <v>0.77046400780239399</v>
      </c>
      <c r="Y1513" s="14">
        <v>0.78568252677293204</v>
      </c>
      <c r="Z1513" s="14">
        <v>0.84113764515399603</v>
      </c>
      <c r="AA1513" s="14">
        <v>0.83645241122329494</v>
      </c>
      <c r="AB1513" s="14">
        <v>0.77961160846430899</v>
      </c>
      <c r="AC1513" s="14">
        <v>0.81823288547605999</v>
      </c>
      <c r="AD1513" s="14">
        <v>0.79167096664196301</v>
      </c>
      <c r="AE1513" s="14"/>
      <c r="AF1513" s="14">
        <v>0.82187010673141603</v>
      </c>
      <c r="AG1513" s="14">
        <v>0.79343355062788401</v>
      </c>
      <c r="AH1513" s="14">
        <v>0.79386408093121696</v>
      </c>
      <c r="AI1513" s="14">
        <v>0.74128638499725696</v>
      </c>
      <c r="AJ1513" s="14">
        <v>0.82123934969136003</v>
      </c>
      <c r="AK1513" s="14"/>
      <c r="AL1513" s="14">
        <v>0.80110327780007895</v>
      </c>
      <c r="AM1513" s="14">
        <v>0.74788201015839695</v>
      </c>
      <c r="AN1513" s="14">
        <v>0.801491125676012</v>
      </c>
      <c r="AO1513" s="14"/>
      <c r="AP1513" s="14">
        <v>0.78136703716864397</v>
      </c>
      <c r="AQ1513" s="14">
        <v>0.80903430565340695</v>
      </c>
      <c r="AR1513" s="14"/>
      <c r="AS1513" s="14">
        <v>0.79407423088775797</v>
      </c>
      <c r="AT1513" s="14">
        <v>0.78992383175443404</v>
      </c>
      <c r="AU1513" s="14"/>
      <c r="AV1513" s="14">
        <v>0.78669767724504003</v>
      </c>
      <c r="AW1513" s="14">
        <v>0.798482386583382</v>
      </c>
      <c r="AX1513" s="14"/>
      <c r="AY1513" s="14">
        <v>0.79474599521475797</v>
      </c>
      <c r="AZ1513" s="14">
        <v>0.81633867846111197</v>
      </c>
      <c r="BA1513" s="14"/>
      <c r="BB1513" s="14">
        <v>0.79191548942846102</v>
      </c>
      <c r="BC1513" s="14">
        <v>0.80760640000177297</v>
      </c>
    </row>
    <row r="1514" spans="2:55" x14ac:dyDescent="0.35">
      <c r="B1514" t="s">
        <v>574</v>
      </c>
      <c r="C1514" s="14">
        <v>0.20437000077352899</v>
      </c>
      <c r="D1514" s="14">
        <v>0.22068378627458299</v>
      </c>
      <c r="E1514" s="14">
        <v>0.18904151605934699</v>
      </c>
      <c r="F1514" s="14"/>
      <c r="G1514" s="14">
        <v>0.259464989185207</v>
      </c>
      <c r="H1514" s="14">
        <v>0.207273044802152</v>
      </c>
      <c r="I1514" s="14">
        <v>0.217618843011809</v>
      </c>
      <c r="J1514" s="14">
        <v>0.20778992280762201</v>
      </c>
      <c r="K1514" s="14">
        <v>0.17580643646966901</v>
      </c>
      <c r="L1514" s="14">
        <v>0.17112973701911499</v>
      </c>
      <c r="M1514" s="14"/>
      <c r="N1514" s="14">
        <v>0.16774712084986301</v>
      </c>
      <c r="O1514" s="14">
        <v>0.222538156161735</v>
      </c>
      <c r="P1514" s="14">
        <v>0.25000147067560802</v>
      </c>
      <c r="Q1514" s="14">
        <v>0.186542264862781</v>
      </c>
      <c r="R1514" s="14"/>
      <c r="S1514" s="14">
        <v>0.219479646612039</v>
      </c>
      <c r="T1514" s="14">
        <v>0.20147163307838301</v>
      </c>
      <c r="U1514" s="14">
        <v>0.21866095261636501</v>
      </c>
      <c r="V1514" s="14">
        <v>0.21772414335592499</v>
      </c>
      <c r="W1514" s="14">
        <v>0.186737246489423</v>
      </c>
      <c r="X1514" s="14">
        <v>0.22953599219760601</v>
      </c>
      <c r="Y1514" s="14">
        <v>0.21431747322706801</v>
      </c>
      <c r="Z1514" s="14">
        <v>0.158862354846004</v>
      </c>
      <c r="AA1514" s="14">
        <v>0.163547588776705</v>
      </c>
      <c r="AB1514" s="14">
        <v>0.22038839153569101</v>
      </c>
      <c r="AC1514" s="14">
        <v>0.18176711452394001</v>
      </c>
      <c r="AD1514" s="14">
        <v>0.20832903335803599</v>
      </c>
      <c r="AE1514" s="14"/>
      <c r="AF1514" s="14">
        <v>0.178129893268584</v>
      </c>
      <c r="AG1514" s="14">
        <v>0.20656644937211599</v>
      </c>
      <c r="AH1514" s="14">
        <v>0.20613591906878301</v>
      </c>
      <c r="AI1514" s="14">
        <v>0.25871361500274298</v>
      </c>
      <c r="AJ1514" s="14">
        <v>0.17876065030864</v>
      </c>
      <c r="AK1514" s="14"/>
      <c r="AL1514" s="14">
        <v>0.19889672219992099</v>
      </c>
      <c r="AM1514" s="14">
        <v>0.252117989841603</v>
      </c>
      <c r="AN1514" s="14">
        <v>0.198508874323988</v>
      </c>
      <c r="AO1514" s="14"/>
      <c r="AP1514" s="14">
        <v>0.218632962831356</v>
      </c>
      <c r="AQ1514" s="14">
        <v>0.190965694346593</v>
      </c>
      <c r="AR1514" s="14"/>
      <c r="AS1514" s="14">
        <v>0.205925769112242</v>
      </c>
      <c r="AT1514" s="14">
        <v>0.21007616824556599</v>
      </c>
      <c r="AU1514" s="14"/>
      <c r="AV1514" s="14">
        <v>0.21330232275496</v>
      </c>
      <c r="AW1514" s="14">
        <v>0.201517613416618</v>
      </c>
      <c r="AX1514" s="14"/>
      <c r="AY1514" s="14">
        <v>0.205254004785242</v>
      </c>
      <c r="AZ1514" s="14">
        <v>0.18366132153888801</v>
      </c>
      <c r="BA1514" s="14"/>
      <c r="BB1514" s="14">
        <v>0.20808451057153801</v>
      </c>
      <c r="BC1514" s="14">
        <v>0.192393599998227</v>
      </c>
    </row>
    <row r="1515" spans="2:55" x14ac:dyDescent="0.35">
      <c r="C1515" s="14"/>
      <c r="D1515" s="14"/>
      <c r="E1515" s="14"/>
      <c r="F1515" s="14"/>
      <c r="G1515" s="14"/>
      <c r="H1515" s="14"/>
      <c r="I1515" s="14"/>
      <c r="J1515" s="14"/>
      <c r="K1515" s="14"/>
      <c r="L1515" s="14"/>
      <c r="M1515" s="14"/>
      <c r="N1515" s="14"/>
      <c r="O1515" s="14"/>
      <c r="P1515" s="14"/>
      <c r="Q1515" s="14"/>
      <c r="R1515" s="14"/>
      <c r="S1515" s="14"/>
      <c r="T1515" s="14"/>
      <c r="U1515" s="14"/>
      <c r="V1515" s="14"/>
      <c r="W1515" s="14"/>
      <c r="X1515" s="14"/>
      <c r="Y1515" s="14"/>
      <c r="Z1515" s="14"/>
      <c r="AA1515" s="14"/>
      <c r="AB1515" s="14"/>
      <c r="AC1515" s="14"/>
      <c r="AD1515" s="14"/>
      <c r="AE1515" s="14"/>
      <c r="AF1515" s="14"/>
      <c r="AG1515" s="14"/>
      <c r="AH1515" s="14"/>
      <c r="AI1515" s="14"/>
      <c r="AJ1515" s="14"/>
      <c r="AK1515" s="14"/>
      <c r="AL1515" s="14"/>
      <c r="AM1515" s="14"/>
      <c r="AN1515" s="14"/>
      <c r="AO1515" s="14"/>
      <c r="AP1515" s="14"/>
      <c r="AQ1515" s="14"/>
      <c r="AR1515" s="14"/>
      <c r="AS1515" s="14"/>
      <c r="AT1515" s="14"/>
      <c r="AU1515" s="14"/>
      <c r="AV1515" s="14"/>
      <c r="AW1515" s="14"/>
      <c r="AX1515" s="14"/>
      <c r="AY1515" s="14"/>
      <c r="AZ1515" s="14"/>
      <c r="BA1515" s="14"/>
      <c r="BB1515" s="14"/>
      <c r="BC1515" s="14"/>
    </row>
    <row r="1516" spans="2:55" x14ac:dyDescent="0.35">
      <c r="B1516" s="6" t="s">
        <v>584</v>
      </c>
      <c r="C1516" s="14"/>
      <c r="D1516" s="14"/>
      <c r="E1516" s="14"/>
      <c r="F1516" s="14"/>
      <c r="G1516" s="14"/>
      <c r="H1516" s="14"/>
      <c r="I1516" s="14"/>
      <c r="J1516" s="14"/>
      <c r="K1516" s="14"/>
      <c r="L1516" s="14"/>
      <c r="M1516" s="14"/>
      <c r="N1516" s="14"/>
      <c r="O1516" s="14"/>
      <c r="P1516" s="14"/>
      <c r="Q1516" s="14"/>
      <c r="R1516" s="14"/>
      <c r="S1516" s="14"/>
      <c r="T1516" s="14"/>
      <c r="U1516" s="14"/>
      <c r="V1516" s="14"/>
      <c r="W1516" s="14"/>
      <c r="X1516" s="14"/>
      <c r="Y1516" s="14"/>
      <c r="Z1516" s="14"/>
      <c r="AA1516" s="14"/>
      <c r="AB1516" s="14"/>
      <c r="AC1516" s="14"/>
      <c r="AD1516" s="14"/>
      <c r="AE1516" s="14"/>
      <c r="AF1516" s="14"/>
      <c r="AG1516" s="14"/>
      <c r="AH1516" s="14"/>
      <c r="AI1516" s="14"/>
      <c r="AJ1516" s="14"/>
      <c r="AK1516" s="14"/>
      <c r="AL1516" s="14"/>
      <c r="AM1516" s="14"/>
      <c r="AN1516" s="14"/>
      <c r="AO1516" s="14"/>
      <c r="AP1516" s="14"/>
      <c r="AQ1516" s="14"/>
      <c r="AR1516" s="14"/>
      <c r="AS1516" s="14"/>
      <c r="AT1516" s="14"/>
      <c r="AU1516" s="14"/>
      <c r="AV1516" s="14"/>
      <c r="AW1516" s="14"/>
      <c r="AX1516" s="14"/>
      <c r="AY1516" s="14"/>
      <c r="AZ1516" s="14"/>
      <c r="BA1516" s="14"/>
      <c r="BB1516" s="14"/>
      <c r="BC1516" s="14"/>
    </row>
    <row r="1517" spans="2:55" x14ac:dyDescent="0.35">
      <c r="B1517" s="21" t="s">
        <v>82</v>
      </c>
      <c r="C1517" s="14"/>
      <c r="D1517" s="14"/>
      <c r="E1517" s="14"/>
      <c r="F1517" s="14"/>
      <c r="G1517" s="14"/>
      <c r="H1517" s="14"/>
      <c r="I1517" s="14"/>
      <c r="J1517" s="14"/>
      <c r="K1517" s="14"/>
      <c r="L1517" s="14"/>
      <c r="M1517" s="14"/>
      <c r="N1517" s="14"/>
      <c r="O1517" s="14"/>
      <c r="P1517" s="14"/>
      <c r="Q1517" s="14"/>
      <c r="R1517" s="14"/>
      <c r="S1517" s="14"/>
      <c r="T1517" s="14"/>
      <c r="U1517" s="14"/>
      <c r="V1517" s="14"/>
      <c r="W1517" s="14"/>
      <c r="X1517" s="14"/>
      <c r="Y1517" s="14"/>
      <c r="Z1517" s="14"/>
      <c r="AA1517" s="14"/>
      <c r="AB1517" s="14"/>
      <c r="AC1517" s="14"/>
      <c r="AD1517" s="14"/>
      <c r="AE1517" s="14"/>
      <c r="AF1517" s="14"/>
      <c r="AG1517" s="14"/>
      <c r="AH1517" s="14"/>
      <c r="AI1517" s="14"/>
      <c r="AJ1517" s="14"/>
      <c r="AK1517" s="14"/>
      <c r="AL1517" s="14"/>
      <c r="AM1517" s="14"/>
      <c r="AN1517" s="14"/>
      <c r="AO1517" s="14"/>
      <c r="AP1517" s="14"/>
      <c r="AQ1517" s="14"/>
      <c r="AR1517" s="14"/>
      <c r="AS1517" s="14"/>
      <c r="AT1517" s="14"/>
      <c r="AU1517" s="14"/>
      <c r="AV1517" s="14"/>
      <c r="AW1517" s="14"/>
      <c r="AX1517" s="14"/>
      <c r="AY1517" s="14"/>
      <c r="AZ1517" s="14"/>
      <c r="BA1517" s="14"/>
      <c r="BB1517" s="14"/>
      <c r="BC1517" s="14"/>
    </row>
    <row r="1518" spans="2:55" x14ac:dyDescent="0.35">
      <c r="B1518" t="s">
        <v>579</v>
      </c>
      <c r="C1518" s="14">
        <v>0.33343703153245302</v>
      </c>
      <c r="D1518" s="14">
        <v>0.30837354104146097</v>
      </c>
      <c r="E1518" s="14">
        <v>0.35696627070694198</v>
      </c>
      <c r="F1518" s="14"/>
      <c r="G1518" s="14">
        <v>0.26567054907106202</v>
      </c>
      <c r="H1518" s="14">
        <v>0.35372417052977201</v>
      </c>
      <c r="I1518" s="14">
        <v>0.30607872587211099</v>
      </c>
      <c r="J1518" s="14">
        <v>0.383281859304824</v>
      </c>
      <c r="K1518" s="14">
        <v>0.34395146680444599</v>
      </c>
      <c r="L1518" s="14">
        <v>0.33633590182574702</v>
      </c>
      <c r="M1518" s="14"/>
      <c r="N1518" s="14">
        <v>0.38261318161119301</v>
      </c>
      <c r="O1518" s="14">
        <v>0.30314456344083301</v>
      </c>
      <c r="P1518" s="14">
        <v>0.32340515847712298</v>
      </c>
      <c r="Q1518" s="14">
        <v>0.31733191212230299</v>
      </c>
      <c r="R1518" s="14"/>
      <c r="S1518" s="14">
        <v>0.35232920062708101</v>
      </c>
      <c r="T1518" s="14">
        <v>0.33621439390041402</v>
      </c>
      <c r="U1518" s="14">
        <v>0.279358600400885</v>
      </c>
      <c r="V1518" s="14">
        <v>0.30616647955100801</v>
      </c>
      <c r="W1518" s="14">
        <v>0.30482148176805501</v>
      </c>
      <c r="X1518" s="14">
        <v>0.35946436505270701</v>
      </c>
      <c r="Y1518" s="14">
        <v>0.29632160377206301</v>
      </c>
      <c r="Z1518" s="14">
        <v>0.41190820402307698</v>
      </c>
      <c r="AA1518" s="14">
        <v>0.384996162268328</v>
      </c>
      <c r="AB1518" s="14">
        <v>0.31214702721316501</v>
      </c>
      <c r="AC1518" s="14">
        <v>0.31980218936868499</v>
      </c>
      <c r="AD1518" s="14">
        <v>0.33872184178201897</v>
      </c>
      <c r="AE1518" s="14"/>
      <c r="AF1518" s="14">
        <v>0.33482065473946798</v>
      </c>
      <c r="AG1518" s="14">
        <v>0.38556100378814401</v>
      </c>
      <c r="AH1518" s="14">
        <v>0.31302989107009699</v>
      </c>
      <c r="AI1518" s="14">
        <v>0.321217244625424</v>
      </c>
      <c r="AJ1518" s="14">
        <v>0.28659642565571702</v>
      </c>
      <c r="AK1518" s="14"/>
      <c r="AL1518" s="14">
        <v>0.33376278213612598</v>
      </c>
      <c r="AM1518" s="14">
        <v>0.39062275674261798</v>
      </c>
      <c r="AN1518" s="14">
        <v>0.227571383155525</v>
      </c>
      <c r="AO1518" s="14"/>
      <c r="AP1518" s="14">
        <v>0.29395818801873802</v>
      </c>
      <c r="AQ1518" s="14">
        <v>0.36886183844165499</v>
      </c>
      <c r="AR1518" s="14"/>
      <c r="AS1518" s="14">
        <v>0.31988770924488802</v>
      </c>
      <c r="AT1518" s="14">
        <v>0.36103479411443101</v>
      </c>
      <c r="AU1518" s="14"/>
      <c r="AV1518" s="14">
        <v>0.396483229280298</v>
      </c>
      <c r="AW1518" s="14">
        <v>0.31848427771643101</v>
      </c>
      <c r="AX1518" s="14"/>
      <c r="AY1518" s="14">
        <v>0.34788139767542797</v>
      </c>
      <c r="AZ1518" s="14">
        <v>0.34680821719786298</v>
      </c>
      <c r="BA1518" s="14"/>
      <c r="BB1518" s="14">
        <v>0.341801418289091</v>
      </c>
      <c r="BC1518" s="14">
        <v>0.35920689256068999</v>
      </c>
    </row>
    <row r="1519" spans="2:55" x14ac:dyDescent="0.35">
      <c r="B1519" t="s">
        <v>580</v>
      </c>
      <c r="C1519" s="14">
        <v>0.46568629184397298</v>
      </c>
      <c r="D1519" s="14">
        <v>0.48827711076480401</v>
      </c>
      <c r="E1519" s="14">
        <v>0.44499753859908497</v>
      </c>
      <c r="F1519" s="14"/>
      <c r="G1519" s="14">
        <v>0.501456133003922</v>
      </c>
      <c r="H1519" s="14">
        <v>0.51220112412390995</v>
      </c>
      <c r="I1519" s="14">
        <v>0.50392742702016202</v>
      </c>
      <c r="J1519" s="14">
        <v>0.411808984932582</v>
      </c>
      <c r="K1519" s="14">
        <v>0.43372156750113</v>
      </c>
      <c r="L1519" s="14">
        <v>0.43810165239855198</v>
      </c>
      <c r="M1519" s="14"/>
      <c r="N1519" s="14">
        <v>0.468764364479828</v>
      </c>
      <c r="O1519" s="14">
        <v>0.47833523089104701</v>
      </c>
      <c r="P1519" s="14">
        <v>0.465916740595201</v>
      </c>
      <c r="Q1519" s="14">
        <v>0.45074219771971302</v>
      </c>
      <c r="R1519" s="14"/>
      <c r="S1519" s="14">
        <v>0.49914086171995298</v>
      </c>
      <c r="T1519" s="14">
        <v>0.43244225290034799</v>
      </c>
      <c r="U1519" s="14">
        <v>0.46291018624835201</v>
      </c>
      <c r="V1519" s="14">
        <v>0.54265119693952701</v>
      </c>
      <c r="W1519" s="14">
        <v>0.52515656808842404</v>
      </c>
      <c r="X1519" s="14">
        <v>0.38489331428514101</v>
      </c>
      <c r="Y1519" s="14">
        <v>0.51221380541947303</v>
      </c>
      <c r="Z1519" s="14">
        <v>0.43613138133197898</v>
      </c>
      <c r="AA1519" s="14">
        <v>0.41003188678181801</v>
      </c>
      <c r="AB1519" s="14">
        <v>0.48889916257163102</v>
      </c>
      <c r="AC1519" s="14">
        <v>0.46379795028305598</v>
      </c>
      <c r="AD1519" s="14">
        <v>0.38821766833673299</v>
      </c>
      <c r="AE1519" s="14"/>
      <c r="AF1519" s="14">
        <v>0.47291478325842401</v>
      </c>
      <c r="AG1519" s="14">
        <v>0.45999274857585298</v>
      </c>
      <c r="AH1519" s="14">
        <v>0.50180381184132505</v>
      </c>
      <c r="AI1519" s="14">
        <v>0.44596140807349</v>
      </c>
      <c r="AJ1519" s="14">
        <v>0.52057740826256405</v>
      </c>
      <c r="AK1519" s="14"/>
      <c r="AL1519" s="14">
        <v>0.466866507495592</v>
      </c>
      <c r="AM1519" s="14">
        <v>0.461583785608288</v>
      </c>
      <c r="AN1519" s="14">
        <v>0.45599117222278501</v>
      </c>
      <c r="AO1519" s="14"/>
      <c r="AP1519" s="14">
        <v>0.488880830923898</v>
      </c>
      <c r="AQ1519" s="14">
        <v>0.44682246547161503</v>
      </c>
      <c r="AR1519" s="14"/>
      <c r="AS1519" s="14">
        <v>0.48968166200601898</v>
      </c>
      <c r="AT1519" s="14">
        <v>0.43115266290192999</v>
      </c>
      <c r="AU1519" s="14"/>
      <c r="AV1519" s="14">
        <v>0.44990079761558399</v>
      </c>
      <c r="AW1519" s="14">
        <v>0.47392166117669199</v>
      </c>
      <c r="AX1519" s="14"/>
      <c r="AY1519" s="14">
        <v>0.48535566795547902</v>
      </c>
      <c r="AZ1519" s="14">
        <v>0.447297112826333</v>
      </c>
      <c r="BA1519" s="14"/>
      <c r="BB1519" s="14">
        <v>0.483747717312067</v>
      </c>
      <c r="BC1519" s="14">
        <v>0.38555195123126401</v>
      </c>
    </row>
    <row r="1520" spans="2:55" x14ac:dyDescent="0.35">
      <c r="B1520" t="s">
        <v>581</v>
      </c>
      <c r="C1520" s="14">
        <v>0.14669438932456499</v>
      </c>
      <c r="D1520" s="14">
        <v>0.16593790572734701</v>
      </c>
      <c r="E1520" s="14">
        <v>0.12731816282511499</v>
      </c>
      <c r="F1520" s="14"/>
      <c r="G1520" s="14">
        <v>0.18069821043360501</v>
      </c>
      <c r="H1520" s="14">
        <v>0.119292033555102</v>
      </c>
      <c r="I1520" s="14">
        <v>0.12876568942496799</v>
      </c>
      <c r="J1520" s="14">
        <v>0.12445196095333901</v>
      </c>
      <c r="K1520" s="14">
        <v>0.16359234510071</v>
      </c>
      <c r="L1520" s="14">
        <v>0.167959724985596</v>
      </c>
      <c r="M1520" s="14"/>
      <c r="N1520" s="14">
        <v>0.108105220801494</v>
      </c>
      <c r="O1520" s="14">
        <v>0.161916669984011</v>
      </c>
      <c r="P1520" s="14">
        <v>0.17174047545264201</v>
      </c>
      <c r="Q1520" s="14">
        <v>0.15168260644549</v>
      </c>
      <c r="R1520" s="14"/>
      <c r="S1520" s="14">
        <v>0.103387846405605</v>
      </c>
      <c r="T1520" s="14">
        <v>0.15001429847466</v>
      </c>
      <c r="U1520" s="14">
        <v>0.178677260778973</v>
      </c>
      <c r="V1520" s="14">
        <v>0.12817917711537799</v>
      </c>
      <c r="W1520" s="14">
        <v>0.14244533246576899</v>
      </c>
      <c r="X1520" s="14">
        <v>0.200141299081499</v>
      </c>
      <c r="Y1520" s="14">
        <v>0.16545895211074299</v>
      </c>
      <c r="Z1520" s="14">
        <v>0.108292880881974</v>
      </c>
      <c r="AA1520" s="14">
        <v>0.15819136951806101</v>
      </c>
      <c r="AB1520" s="14">
        <v>0.15514708860180301</v>
      </c>
      <c r="AC1520" s="14">
        <v>0.112701361986462</v>
      </c>
      <c r="AD1520" s="14">
        <v>0.14518594837180199</v>
      </c>
      <c r="AE1520" s="14"/>
      <c r="AF1520" s="14">
        <v>0.14601898966949001</v>
      </c>
      <c r="AG1520" s="14">
        <v>0.122200451782335</v>
      </c>
      <c r="AH1520" s="14">
        <v>0.110926428401358</v>
      </c>
      <c r="AI1520" s="14">
        <v>0.206011477969125</v>
      </c>
      <c r="AJ1520" s="14">
        <v>0.129789230730601</v>
      </c>
      <c r="AK1520" s="14"/>
      <c r="AL1520" s="14">
        <v>0.14225274726288301</v>
      </c>
      <c r="AM1520" s="14">
        <v>0.13322479197209999</v>
      </c>
      <c r="AN1520" s="14">
        <v>0.234333659312812</v>
      </c>
      <c r="AO1520" s="14"/>
      <c r="AP1520" s="14">
        <v>0.16155192557251899</v>
      </c>
      <c r="AQ1520" s="14">
        <v>0.13079549716185199</v>
      </c>
      <c r="AR1520" s="14"/>
      <c r="AS1520" s="14">
        <v>0.14336460661649</v>
      </c>
      <c r="AT1520" s="14">
        <v>0.144119278344017</v>
      </c>
      <c r="AU1520" s="14"/>
      <c r="AV1520" s="14">
        <v>0.12301002661544901</v>
      </c>
      <c r="AW1520" s="14">
        <v>0.14783526458552301</v>
      </c>
      <c r="AX1520" s="14"/>
      <c r="AY1520" s="14">
        <v>0.123696646411824</v>
      </c>
      <c r="AZ1520" s="14">
        <v>0.136225372696374</v>
      </c>
      <c r="BA1520" s="14"/>
      <c r="BB1520" s="14">
        <v>0.13006952764117799</v>
      </c>
      <c r="BC1520" s="14">
        <v>0.171898554259095</v>
      </c>
    </row>
    <row r="1521" spans="2:56" x14ac:dyDescent="0.35">
      <c r="B1521" t="s">
        <v>582</v>
      </c>
      <c r="C1521" s="14">
        <v>1.8966393061075899E-2</v>
      </c>
      <c r="D1521" s="14">
        <v>1.28905350545186E-2</v>
      </c>
      <c r="E1521" s="14">
        <v>2.4955124159913501E-2</v>
      </c>
      <c r="F1521" s="14"/>
      <c r="G1521" s="14">
        <v>1.67437681222091E-2</v>
      </c>
      <c r="H1521" s="14">
        <v>9.2189535737565997E-3</v>
      </c>
      <c r="I1521" s="14">
        <v>2.43523343231382E-2</v>
      </c>
      <c r="J1521" s="14">
        <v>2.8673195036667799E-2</v>
      </c>
      <c r="K1521" s="14">
        <v>2.1557660743930201E-2</v>
      </c>
      <c r="L1521" s="14">
        <v>1.44007317057573E-2</v>
      </c>
      <c r="M1521" s="14"/>
      <c r="N1521" s="14">
        <v>1.38649002536594E-2</v>
      </c>
      <c r="O1521" s="14">
        <v>2.17474889270266E-2</v>
      </c>
      <c r="P1521" s="14">
        <v>7.7695137804055696E-3</v>
      </c>
      <c r="Q1521" s="14">
        <v>3.1571728390768897E-2</v>
      </c>
      <c r="R1521" s="14"/>
      <c r="S1521" s="14">
        <v>2.2433781265319301E-2</v>
      </c>
      <c r="T1521" s="14">
        <v>1.8694793799019799E-2</v>
      </c>
      <c r="U1521" s="14">
        <v>1.20273220549456E-2</v>
      </c>
      <c r="V1521" s="14">
        <v>6.8155843134160904E-3</v>
      </c>
      <c r="W1521" s="14">
        <v>2.1961813803797602E-2</v>
      </c>
      <c r="X1521" s="14">
        <v>2.5018600318720999E-2</v>
      </c>
      <c r="Y1521" s="14">
        <v>0</v>
      </c>
      <c r="Z1521" s="14">
        <v>2.40556753202339E-2</v>
      </c>
      <c r="AA1521" s="14">
        <v>2.0844794788234901E-2</v>
      </c>
      <c r="AB1521" s="14">
        <v>1.1305500096074899E-2</v>
      </c>
      <c r="AC1521" s="14">
        <v>1.8978097788375999E-2</v>
      </c>
      <c r="AD1521" s="14">
        <v>9.2779402428791694E-2</v>
      </c>
      <c r="AE1521" s="14"/>
      <c r="AF1521" s="14">
        <v>1.4186856189292E-2</v>
      </c>
      <c r="AG1521" s="14">
        <v>1.28258776557126E-2</v>
      </c>
      <c r="AH1521" s="14">
        <v>4.7362472767186199E-2</v>
      </c>
      <c r="AI1521" s="14">
        <v>6.7277861204053796E-3</v>
      </c>
      <c r="AJ1521" s="14">
        <v>8.7983299203429396E-3</v>
      </c>
      <c r="AK1521" s="14"/>
      <c r="AL1521" s="14">
        <v>2.1404577837935299E-2</v>
      </c>
      <c r="AM1521" s="14">
        <v>4.4936858655078502E-3</v>
      </c>
      <c r="AN1521" s="14">
        <v>9.5494433242437893E-3</v>
      </c>
      <c r="AO1521" s="14"/>
      <c r="AP1521" s="14">
        <v>1.5997520609448299E-2</v>
      </c>
      <c r="AQ1521" s="14">
        <v>2.1996355425077701E-2</v>
      </c>
      <c r="AR1521" s="14"/>
      <c r="AS1521" s="14">
        <v>1.5457617392511299E-2</v>
      </c>
      <c r="AT1521" s="14">
        <v>2.55907436579784E-2</v>
      </c>
      <c r="AU1521" s="14"/>
      <c r="AV1521" s="14">
        <v>1.8206521099127002E-2</v>
      </c>
      <c r="AW1521" s="14">
        <v>1.9044559236284699E-2</v>
      </c>
      <c r="AX1521" s="14"/>
      <c r="AY1521" s="14">
        <v>1.6721058369546401E-2</v>
      </c>
      <c r="AZ1521" s="14">
        <v>2.4110571247629602E-2</v>
      </c>
      <c r="BA1521" s="14"/>
      <c r="BB1521" s="14">
        <v>1.6670543093073101E-2</v>
      </c>
      <c r="BC1521" s="14">
        <v>2.6561683270916001E-2</v>
      </c>
    </row>
    <row r="1522" spans="2:56" x14ac:dyDescent="0.35">
      <c r="B1522" t="s">
        <v>583</v>
      </c>
      <c r="C1522" s="14">
        <v>8.02914808177475E-3</v>
      </c>
      <c r="D1522" s="14">
        <v>6.7659044857577002E-3</v>
      </c>
      <c r="E1522" s="14">
        <v>9.2863019644265198E-3</v>
      </c>
      <c r="F1522" s="14"/>
      <c r="G1522" s="14">
        <v>1.21504911424953E-2</v>
      </c>
      <c r="H1522" s="14">
        <v>2.7296764654420299E-3</v>
      </c>
      <c r="I1522" s="14">
        <v>1.2225132195096401E-2</v>
      </c>
      <c r="J1522" s="14">
        <v>5.5402655166735797E-3</v>
      </c>
      <c r="K1522" s="14">
        <v>1.12629891911009E-2</v>
      </c>
      <c r="L1522" s="14">
        <v>6.0814522082508603E-3</v>
      </c>
      <c r="M1522" s="14"/>
      <c r="N1522" s="14">
        <v>9.77110327725513E-3</v>
      </c>
      <c r="O1522" s="14">
        <v>3.31535518814973E-3</v>
      </c>
      <c r="P1522" s="14">
        <v>7.8636257393400501E-3</v>
      </c>
      <c r="Q1522" s="14">
        <v>1.1259186809216601E-2</v>
      </c>
      <c r="R1522" s="14"/>
      <c r="S1522" s="14">
        <v>3.30558336597731E-3</v>
      </c>
      <c r="T1522" s="14">
        <v>1.5548653367328E-2</v>
      </c>
      <c r="U1522" s="14">
        <v>1.2739985065216199E-2</v>
      </c>
      <c r="V1522" s="14">
        <v>0</v>
      </c>
      <c r="W1522" s="14">
        <v>5.6148038739543002E-3</v>
      </c>
      <c r="X1522" s="14">
        <v>9.5461914860633795E-3</v>
      </c>
      <c r="Y1522" s="14">
        <v>1.4283863037275499E-2</v>
      </c>
      <c r="Z1522" s="14">
        <v>0</v>
      </c>
      <c r="AA1522" s="14">
        <v>4.0519083081797403E-3</v>
      </c>
      <c r="AB1522" s="14">
        <v>7.2721563256434498E-3</v>
      </c>
      <c r="AC1522" s="14">
        <v>2.06530698716073E-2</v>
      </c>
      <c r="AD1522" s="14">
        <v>0</v>
      </c>
      <c r="AE1522" s="14"/>
      <c r="AF1522" s="14">
        <v>6.8394178828889299E-3</v>
      </c>
      <c r="AG1522" s="14">
        <v>5.4819311296225503E-3</v>
      </c>
      <c r="AH1522" s="14">
        <v>1.57125421170363E-2</v>
      </c>
      <c r="AI1522" s="14">
        <v>0</v>
      </c>
      <c r="AJ1522" s="14">
        <v>3.29539599750737E-2</v>
      </c>
      <c r="AK1522" s="14"/>
      <c r="AL1522" s="14">
        <v>7.0458977874606997E-3</v>
      </c>
      <c r="AM1522" s="14">
        <v>1.0074979811485901E-2</v>
      </c>
      <c r="AN1522" s="14">
        <v>1.8533931628480299E-2</v>
      </c>
      <c r="AO1522" s="14"/>
      <c r="AP1522" s="14">
        <v>1.0219682352978E-2</v>
      </c>
      <c r="AQ1522" s="14">
        <v>5.3497717372181803E-3</v>
      </c>
      <c r="AR1522" s="14"/>
      <c r="AS1522" s="14">
        <v>8.8451593825615901E-3</v>
      </c>
      <c r="AT1522" s="14">
        <v>7.3892317316143E-3</v>
      </c>
      <c r="AU1522" s="14"/>
      <c r="AV1522" s="14">
        <v>2.29856743658449E-3</v>
      </c>
      <c r="AW1522" s="14">
        <v>8.9172645109195908E-3</v>
      </c>
      <c r="AX1522" s="14"/>
      <c r="AY1522" s="14">
        <v>4.28169384038908E-3</v>
      </c>
      <c r="AZ1522" s="14">
        <v>4.8150414760088399E-3</v>
      </c>
      <c r="BA1522" s="14"/>
      <c r="BB1522" s="14">
        <v>8.1211945987129195E-3</v>
      </c>
      <c r="BC1522" s="14">
        <v>0</v>
      </c>
    </row>
    <row r="1523" spans="2:56" x14ac:dyDescent="0.35">
      <c r="B1523" t="s">
        <v>205</v>
      </c>
      <c r="C1523" s="14">
        <v>2.71867461561584E-2</v>
      </c>
      <c r="D1523" s="14">
        <v>1.7755002926113098E-2</v>
      </c>
      <c r="E1523" s="14">
        <v>3.6476601744516897E-2</v>
      </c>
      <c r="F1523" s="14"/>
      <c r="G1523" s="14">
        <v>2.32808482267064E-2</v>
      </c>
      <c r="H1523" s="14">
        <v>2.8340417520169702E-3</v>
      </c>
      <c r="I1523" s="14">
        <v>2.4650691164524299E-2</v>
      </c>
      <c r="J1523" s="14">
        <v>4.6243734255915103E-2</v>
      </c>
      <c r="K1523" s="14">
        <v>2.5913970658682901E-2</v>
      </c>
      <c r="L1523" s="14">
        <v>3.7120536876096899E-2</v>
      </c>
      <c r="M1523" s="14"/>
      <c r="N1523" s="14">
        <v>1.6881229576570098E-2</v>
      </c>
      <c r="O1523" s="14">
        <v>3.1540691568933001E-2</v>
      </c>
      <c r="P1523" s="14">
        <v>2.3304485955289601E-2</v>
      </c>
      <c r="Q1523" s="14">
        <v>3.74123685125081E-2</v>
      </c>
      <c r="R1523" s="14"/>
      <c r="S1523" s="14">
        <v>1.94027266160651E-2</v>
      </c>
      <c r="T1523" s="14">
        <v>4.7085607558230803E-2</v>
      </c>
      <c r="U1523" s="14">
        <v>5.4286645451628202E-2</v>
      </c>
      <c r="V1523" s="14">
        <v>1.6187562080671201E-2</v>
      </c>
      <c r="W1523" s="14">
        <v>0</v>
      </c>
      <c r="X1523" s="14">
        <v>2.0936229775869002E-2</v>
      </c>
      <c r="Y1523" s="14">
        <v>1.1721775660445299E-2</v>
      </c>
      <c r="Z1523" s="14">
        <v>1.9611858442735601E-2</v>
      </c>
      <c r="AA1523" s="14">
        <v>2.18838783353777E-2</v>
      </c>
      <c r="AB1523" s="14">
        <v>2.52290651916823E-2</v>
      </c>
      <c r="AC1523" s="14">
        <v>6.4067330701813197E-2</v>
      </c>
      <c r="AD1523" s="14">
        <v>3.5095139080653703E-2</v>
      </c>
      <c r="AE1523" s="14"/>
      <c r="AF1523" s="14">
        <v>2.5219298260436399E-2</v>
      </c>
      <c r="AG1523" s="14">
        <v>1.3937987068333799E-2</v>
      </c>
      <c r="AH1523" s="14">
        <v>1.11648538029965E-2</v>
      </c>
      <c r="AI1523" s="14">
        <v>2.0082083211555499E-2</v>
      </c>
      <c r="AJ1523" s="14">
        <v>2.1284645455701499E-2</v>
      </c>
      <c r="AK1523" s="14"/>
      <c r="AL1523" s="14">
        <v>2.8667487480003799E-2</v>
      </c>
      <c r="AM1523" s="14">
        <v>0</v>
      </c>
      <c r="AN1523" s="14">
        <v>5.4020410356154E-2</v>
      </c>
      <c r="AO1523" s="14"/>
      <c r="AP1523" s="14">
        <v>2.9391852522418899E-2</v>
      </c>
      <c r="AQ1523" s="14">
        <v>2.6174071762581699E-2</v>
      </c>
      <c r="AR1523" s="14"/>
      <c r="AS1523" s="14">
        <v>2.2763245357529702E-2</v>
      </c>
      <c r="AT1523" s="14">
        <v>3.0713289250028902E-2</v>
      </c>
      <c r="AU1523" s="14"/>
      <c r="AV1523" s="14">
        <v>1.01008579529569E-2</v>
      </c>
      <c r="AW1523" s="14">
        <v>3.1796972774150598E-2</v>
      </c>
      <c r="AX1523" s="14"/>
      <c r="AY1523" s="14">
        <v>2.2063535747332799E-2</v>
      </c>
      <c r="AZ1523" s="14">
        <v>4.0743684555791297E-2</v>
      </c>
      <c r="BA1523" s="14"/>
      <c r="BB1523" s="14">
        <v>1.9589599065878299E-2</v>
      </c>
      <c r="BC1523" s="14">
        <v>5.67809186780346E-2</v>
      </c>
    </row>
    <row r="1524" spans="2:56" x14ac:dyDescent="0.35">
      <c r="C1524" s="14"/>
      <c r="D1524" s="14"/>
      <c r="E1524" s="14"/>
      <c r="F1524" s="14"/>
      <c r="G1524" s="14"/>
      <c r="H1524" s="14"/>
      <c r="I1524" s="14"/>
      <c r="J1524" s="14"/>
      <c r="K1524" s="14"/>
      <c r="L1524" s="14"/>
      <c r="M1524" s="14"/>
      <c r="N1524" s="14"/>
      <c r="O1524" s="14"/>
      <c r="P1524" s="14"/>
      <c r="Q1524" s="14"/>
      <c r="R1524" s="14"/>
      <c r="S1524" s="14"/>
      <c r="T1524" s="14"/>
      <c r="U1524" s="14"/>
      <c r="V1524" s="14"/>
      <c r="W1524" s="14"/>
      <c r="X1524" s="14"/>
      <c r="Y1524" s="14"/>
      <c r="Z1524" s="14"/>
      <c r="AA1524" s="14"/>
      <c r="AB1524" s="14"/>
      <c r="AC1524" s="14"/>
      <c r="AD1524" s="14"/>
      <c r="AE1524" s="14"/>
      <c r="AF1524" s="14"/>
      <c r="AG1524" s="14"/>
      <c r="AH1524" s="14"/>
      <c r="AI1524" s="14"/>
      <c r="AJ1524" s="14"/>
      <c r="AK1524" s="14"/>
      <c r="AL1524" s="14"/>
      <c r="AM1524" s="14"/>
      <c r="AN1524" s="14"/>
      <c r="AO1524" s="14"/>
      <c r="AP1524" s="14"/>
      <c r="AQ1524" s="14"/>
      <c r="AR1524" s="14"/>
      <c r="AS1524" s="14"/>
      <c r="AT1524" s="14"/>
      <c r="AU1524" s="14"/>
      <c r="AV1524" s="14"/>
      <c r="AW1524" s="14"/>
      <c r="AX1524" s="14"/>
      <c r="AY1524" s="14"/>
      <c r="AZ1524" s="14"/>
      <c r="BA1524" s="14"/>
      <c r="BB1524" s="14"/>
      <c r="BC1524" s="14"/>
      <c r="BD1524" s="14"/>
    </row>
    <row r="1525" spans="2:56" x14ac:dyDescent="0.35">
      <c r="B1525" s="6" t="s">
        <v>206</v>
      </c>
      <c r="C1525" s="14"/>
      <c r="D1525" s="14"/>
      <c r="E1525" s="14"/>
      <c r="F1525" s="14"/>
      <c r="G1525" s="14"/>
      <c r="H1525" s="14"/>
      <c r="I1525" s="14"/>
      <c r="J1525" s="14"/>
      <c r="K1525" s="14"/>
      <c r="L1525" s="14"/>
      <c r="M1525" s="14"/>
      <c r="N1525" s="14"/>
      <c r="O1525" s="14"/>
      <c r="P1525" s="14"/>
      <c r="Q1525" s="14"/>
      <c r="R1525" s="14"/>
      <c r="S1525" s="14"/>
      <c r="T1525" s="14"/>
      <c r="U1525" s="14"/>
      <c r="V1525" s="14"/>
      <c r="W1525" s="14"/>
      <c r="X1525" s="14"/>
      <c r="Y1525" s="14"/>
      <c r="Z1525" s="14"/>
      <c r="AA1525" s="14"/>
      <c r="AB1525" s="14"/>
      <c r="AC1525" s="14"/>
      <c r="AD1525" s="14"/>
      <c r="AE1525" s="14"/>
      <c r="AF1525" s="14"/>
      <c r="AG1525" s="14"/>
      <c r="AH1525" s="14"/>
      <c r="AI1525" s="14"/>
      <c r="AJ1525" s="14"/>
      <c r="AK1525" s="14"/>
      <c r="AL1525" s="14"/>
      <c r="AM1525" s="14"/>
      <c r="AN1525" s="14"/>
      <c r="AO1525" s="14"/>
      <c r="AP1525" s="14"/>
      <c r="AQ1525" s="14"/>
      <c r="AR1525" s="14"/>
      <c r="AS1525" s="14"/>
      <c r="AT1525" s="14"/>
      <c r="AU1525" s="14"/>
      <c r="AV1525" s="14"/>
      <c r="AW1525" s="14"/>
      <c r="AX1525" s="14"/>
      <c r="AY1525" s="14"/>
      <c r="AZ1525" s="14"/>
      <c r="BA1525" s="14"/>
      <c r="BB1525" s="14"/>
      <c r="BC1525" s="14"/>
    </row>
    <row r="1526" spans="2:56" x14ac:dyDescent="0.35">
      <c r="B1526" s="21" t="s">
        <v>82</v>
      </c>
      <c r="C1526" s="14"/>
      <c r="D1526" s="14"/>
      <c r="E1526" s="14"/>
      <c r="F1526" s="14"/>
      <c r="G1526" s="14"/>
      <c r="H1526" s="14"/>
      <c r="I1526" s="14"/>
      <c r="J1526" s="14"/>
      <c r="K1526" s="14"/>
      <c r="L1526" s="14"/>
      <c r="M1526" s="14"/>
      <c r="N1526" s="14"/>
      <c r="O1526" s="14"/>
      <c r="P1526" s="14"/>
      <c r="Q1526" s="14"/>
      <c r="R1526" s="14"/>
      <c r="S1526" s="14"/>
      <c r="T1526" s="14"/>
      <c r="U1526" s="14"/>
      <c r="V1526" s="14"/>
      <c r="W1526" s="14"/>
      <c r="X1526" s="14"/>
      <c r="Y1526" s="14"/>
      <c r="Z1526" s="14"/>
      <c r="AA1526" s="14"/>
      <c r="AB1526" s="14"/>
      <c r="AC1526" s="14"/>
      <c r="AD1526" s="14"/>
      <c r="AE1526" s="14"/>
      <c r="AF1526" s="14"/>
      <c r="AG1526" s="14"/>
      <c r="AH1526" s="14"/>
      <c r="AI1526" s="14"/>
      <c r="AJ1526" s="14"/>
      <c r="AK1526" s="14"/>
      <c r="AL1526" s="14"/>
      <c r="AM1526" s="14"/>
      <c r="AN1526" s="14"/>
      <c r="AO1526" s="14"/>
      <c r="AP1526" s="14"/>
      <c r="AQ1526" s="14"/>
      <c r="AR1526" s="14"/>
      <c r="AS1526" s="14"/>
      <c r="AT1526" s="14"/>
      <c r="AU1526" s="14"/>
      <c r="AV1526" s="14"/>
      <c r="AW1526" s="14"/>
      <c r="AX1526" s="14"/>
      <c r="AY1526" s="14"/>
      <c r="AZ1526" s="14"/>
      <c r="BA1526" s="14"/>
      <c r="BB1526" s="14"/>
      <c r="BC1526" s="14"/>
    </row>
    <row r="1527" spans="2:56" x14ac:dyDescent="0.35">
      <c r="B1527" t="s">
        <v>585</v>
      </c>
      <c r="C1527" s="14">
        <v>0.78028140971762305</v>
      </c>
      <c r="D1527" s="14">
        <v>0.76667972526652195</v>
      </c>
      <c r="E1527" s="14">
        <v>0.79291642851194399</v>
      </c>
      <c r="F1527" s="14"/>
      <c r="G1527" s="14">
        <v>0.73583979139337796</v>
      </c>
      <c r="H1527" s="14">
        <v>0.75804406030036398</v>
      </c>
      <c r="I1527" s="14">
        <v>0.74871626504175004</v>
      </c>
      <c r="J1527" s="14">
        <v>0.82311173908748803</v>
      </c>
      <c r="K1527" s="14">
        <v>0.84723629788251298</v>
      </c>
      <c r="L1527" s="14">
        <v>0.77381551148706595</v>
      </c>
      <c r="M1527" s="14"/>
      <c r="N1527" s="14">
        <v>0.77676980131102502</v>
      </c>
      <c r="O1527" s="14">
        <v>0.78626925401546199</v>
      </c>
      <c r="P1527" s="14">
        <v>0.76830955794070399</v>
      </c>
      <c r="Q1527" s="14">
        <v>0.78858920797255305</v>
      </c>
      <c r="R1527" s="14"/>
      <c r="S1527" s="14">
        <v>0.782334727695982</v>
      </c>
      <c r="T1527" s="14">
        <v>0.80460605199846302</v>
      </c>
      <c r="U1527" s="14">
        <v>0.78852530975691804</v>
      </c>
      <c r="V1527" s="14">
        <v>0.81445524261943003</v>
      </c>
      <c r="W1527" s="14">
        <v>0.76144895243020705</v>
      </c>
      <c r="X1527" s="14">
        <v>0.71619931200707798</v>
      </c>
      <c r="Y1527" s="14">
        <v>0.771914384090716</v>
      </c>
      <c r="Z1527" s="14">
        <v>0.806466587515976</v>
      </c>
      <c r="AA1527" s="14">
        <v>0.77098215442888496</v>
      </c>
      <c r="AB1527" s="14">
        <v>0.76638721996509396</v>
      </c>
      <c r="AC1527" s="14">
        <v>0.79068035510072798</v>
      </c>
      <c r="AD1527" s="14">
        <v>0.82196160016986197</v>
      </c>
      <c r="AE1527" s="14"/>
      <c r="AF1527" s="14">
        <v>0.76396549997295604</v>
      </c>
      <c r="AG1527" s="14">
        <v>0.79451892006254599</v>
      </c>
      <c r="AH1527" s="14">
        <v>0.79584433053202297</v>
      </c>
      <c r="AI1527" s="14">
        <v>0.80780271341487597</v>
      </c>
      <c r="AJ1527" s="14">
        <v>0.78865462075176296</v>
      </c>
      <c r="AK1527" s="14"/>
      <c r="AL1527" s="14">
        <v>0.79321002897014603</v>
      </c>
      <c r="AM1527" s="14">
        <v>0.69867078463156096</v>
      </c>
      <c r="AN1527" s="14">
        <v>0.73896148036738096</v>
      </c>
      <c r="AO1527" s="14"/>
      <c r="AP1527" s="14">
        <v>0.75740068936807803</v>
      </c>
      <c r="AQ1527" s="14">
        <v>0.80029978056185302</v>
      </c>
      <c r="AR1527" s="14"/>
      <c r="AS1527" s="14">
        <v>0.75736582457089696</v>
      </c>
      <c r="AT1527" s="14">
        <v>0.81632001184146996</v>
      </c>
      <c r="AU1527" s="14"/>
      <c r="AV1527" s="14">
        <v>0.78635248876619601</v>
      </c>
      <c r="AW1527" s="14">
        <v>0.78527341580681598</v>
      </c>
      <c r="AX1527" s="14"/>
      <c r="AY1527" s="14">
        <v>0.78018351856257695</v>
      </c>
      <c r="AZ1527" s="14">
        <v>0.79909581071248204</v>
      </c>
      <c r="BA1527" s="14"/>
      <c r="BB1527" s="14">
        <v>0.773966574651473</v>
      </c>
      <c r="BC1527" s="14">
        <v>0.80522208981256604</v>
      </c>
    </row>
    <row r="1528" spans="2:56" x14ac:dyDescent="0.35">
      <c r="B1528" t="s">
        <v>586</v>
      </c>
      <c r="C1528" s="14">
        <v>0.13003428164505801</v>
      </c>
      <c r="D1528" s="14">
        <v>0.146312897281761</v>
      </c>
      <c r="E1528" s="14">
        <v>0.11452136058501799</v>
      </c>
      <c r="F1528" s="14"/>
      <c r="G1528" s="14">
        <v>0.18645863249076999</v>
      </c>
      <c r="H1528" s="14">
        <v>0.17990252612802801</v>
      </c>
      <c r="I1528" s="14">
        <v>0.14395457319611599</v>
      </c>
      <c r="J1528" s="14">
        <v>0.10823781877367999</v>
      </c>
      <c r="K1528" s="14">
        <v>6.3158752583290304E-2</v>
      </c>
      <c r="L1528" s="14">
        <v>0.10313890864893301</v>
      </c>
      <c r="M1528" s="14"/>
      <c r="N1528" s="14">
        <v>0.155559840218321</v>
      </c>
      <c r="O1528" s="14">
        <v>0.105512710735146</v>
      </c>
      <c r="P1528" s="14">
        <v>0.15205477017944999</v>
      </c>
      <c r="Q1528" s="14">
        <v>0.107689364893632</v>
      </c>
      <c r="R1528" s="14"/>
      <c r="S1528" s="14">
        <v>0.141020544160358</v>
      </c>
      <c r="T1528" s="14">
        <v>0.12043291332059899</v>
      </c>
      <c r="U1528" s="14">
        <v>0.116896911045773</v>
      </c>
      <c r="V1528" s="14">
        <v>9.2006251934344502E-2</v>
      </c>
      <c r="W1528" s="14">
        <v>0.14024280183889701</v>
      </c>
      <c r="X1528" s="14">
        <v>0.198142027059895</v>
      </c>
      <c r="Y1528" s="14">
        <v>0.11575013860254101</v>
      </c>
      <c r="Z1528" s="14">
        <v>8.4916439991687201E-2</v>
      </c>
      <c r="AA1528" s="14">
        <v>0.13128447722012801</v>
      </c>
      <c r="AB1528" s="14">
        <v>0.138714379870615</v>
      </c>
      <c r="AC1528" s="14">
        <v>0.128231423121515</v>
      </c>
      <c r="AD1528" s="14">
        <v>0.11264798589031701</v>
      </c>
      <c r="AE1528" s="14"/>
      <c r="AF1528" s="14">
        <v>0.131726458163132</v>
      </c>
      <c r="AG1528" s="14">
        <v>0.15223377317258599</v>
      </c>
      <c r="AH1528" s="14">
        <v>0.14981852075942001</v>
      </c>
      <c r="AI1528" s="14">
        <v>8.9045349195738602E-2</v>
      </c>
      <c r="AJ1528" s="14">
        <v>0.117861282374812</v>
      </c>
      <c r="AK1528" s="14"/>
      <c r="AL1528" s="14">
        <v>0.118407900958793</v>
      </c>
      <c r="AM1528" s="14">
        <v>0.24876847688004899</v>
      </c>
      <c r="AN1528" s="14">
        <v>8.6959541477148905E-2</v>
      </c>
      <c r="AO1528" s="14"/>
      <c r="AP1528" s="14">
        <v>0.13494457699172899</v>
      </c>
      <c r="AQ1528" s="14">
        <v>0.12796165626172301</v>
      </c>
      <c r="AR1528" s="14"/>
      <c r="AS1528" s="14">
        <v>0.15561040059987899</v>
      </c>
      <c r="AT1528" s="14">
        <v>9.9704407857036506E-2</v>
      </c>
      <c r="AU1528" s="14"/>
      <c r="AV1528" s="14">
        <v>0.16226086417112701</v>
      </c>
      <c r="AW1528" s="14">
        <v>0.12142720048153501</v>
      </c>
      <c r="AX1528" s="14"/>
      <c r="AY1528" s="14">
        <v>0.138676930113971</v>
      </c>
      <c r="AZ1528" s="14">
        <v>0.111559272831481</v>
      </c>
      <c r="BA1528" s="14"/>
      <c r="BB1528" s="14">
        <v>0.14674706493095799</v>
      </c>
      <c r="BC1528" s="14">
        <v>9.4184279058028494E-2</v>
      </c>
    </row>
    <row r="1529" spans="2:56" x14ac:dyDescent="0.35">
      <c r="B1529" t="s">
        <v>205</v>
      </c>
      <c r="C1529" s="14">
        <v>8.9684308637318993E-2</v>
      </c>
      <c r="D1529" s="14">
        <v>8.7007377451717396E-2</v>
      </c>
      <c r="E1529" s="14">
        <v>9.2562210903038206E-2</v>
      </c>
      <c r="F1529" s="14"/>
      <c r="G1529" s="14">
        <v>7.7701576115851503E-2</v>
      </c>
      <c r="H1529" s="14">
        <v>6.2053413571608401E-2</v>
      </c>
      <c r="I1529" s="14">
        <v>0.107329161762134</v>
      </c>
      <c r="J1529" s="14">
        <v>6.8650442138832202E-2</v>
      </c>
      <c r="K1529" s="14">
        <v>8.9604949534196496E-2</v>
      </c>
      <c r="L1529" s="14">
        <v>0.123045579864001</v>
      </c>
      <c r="M1529" s="14"/>
      <c r="N1529" s="14">
        <v>6.7670358470653197E-2</v>
      </c>
      <c r="O1529" s="14">
        <v>0.108218035249392</v>
      </c>
      <c r="P1529" s="14">
        <v>7.9635671879846104E-2</v>
      </c>
      <c r="Q1529" s="14">
        <v>0.10372142713381501</v>
      </c>
      <c r="R1529" s="14"/>
      <c r="S1529" s="14">
        <v>7.6644728143660204E-2</v>
      </c>
      <c r="T1529" s="14">
        <v>7.4961034680938995E-2</v>
      </c>
      <c r="U1529" s="14">
        <v>9.4577779197309503E-2</v>
      </c>
      <c r="V1529" s="14">
        <v>9.3538505446224995E-2</v>
      </c>
      <c r="W1529" s="14">
        <v>9.8308245730895805E-2</v>
      </c>
      <c r="X1529" s="14">
        <v>8.5658660933026903E-2</v>
      </c>
      <c r="Y1529" s="14">
        <v>0.112335477306743</v>
      </c>
      <c r="Z1529" s="14">
        <v>0.108616972492336</v>
      </c>
      <c r="AA1529" s="14">
        <v>9.7733368350986199E-2</v>
      </c>
      <c r="AB1529" s="14">
        <v>9.4898400164291102E-2</v>
      </c>
      <c r="AC1529" s="14">
        <v>8.1088221777757097E-2</v>
      </c>
      <c r="AD1529" s="14">
        <v>6.5390413939820299E-2</v>
      </c>
      <c r="AE1529" s="14"/>
      <c r="AF1529" s="14">
        <v>0.104308041863912</v>
      </c>
      <c r="AG1529" s="14">
        <v>5.3247306764867101E-2</v>
      </c>
      <c r="AH1529" s="14">
        <v>5.4337148708557097E-2</v>
      </c>
      <c r="AI1529" s="14">
        <v>0.10315193738938599</v>
      </c>
      <c r="AJ1529" s="14">
        <v>9.3484096873424696E-2</v>
      </c>
      <c r="AK1529" s="14"/>
      <c r="AL1529" s="14">
        <v>8.8382070071060498E-2</v>
      </c>
      <c r="AM1529" s="14">
        <v>5.2560738488389901E-2</v>
      </c>
      <c r="AN1529" s="14">
        <v>0.17407897815546999</v>
      </c>
      <c r="AO1529" s="14"/>
      <c r="AP1529" s="14">
        <v>0.107654733640193</v>
      </c>
      <c r="AQ1529" s="14">
        <v>7.1738563176423006E-2</v>
      </c>
      <c r="AR1529" s="14"/>
      <c r="AS1529" s="14">
        <v>8.7023774829224201E-2</v>
      </c>
      <c r="AT1529" s="14">
        <v>8.3975580301493297E-2</v>
      </c>
      <c r="AU1529" s="14"/>
      <c r="AV1529" s="14">
        <v>5.1386647062676399E-2</v>
      </c>
      <c r="AW1529" s="14">
        <v>9.3299383711649003E-2</v>
      </c>
      <c r="AX1529" s="14"/>
      <c r="AY1529" s="14">
        <v>8.11395513234517E-2</v>
      </c>
      <c r="AZ1529" s="14">
        <v>8.9344916456037496E-2</v>
      </c>
      <c r="BA1529" s="14"/>
      <c r="BB1529" s="14">
        <v>7.9286360417569202E-2</v>
      </c>
      <c r="BC1529" s="14">
        <v>0.100593631129406</v>
      </c>
    </row>
    <row r="1530" spans="2:56" x14ac:dyDescent="0.35">
      <c r="C1530" s="14"/>
      <c r="D1530" s="14"/>
      <c r="E1530" s="14"/>
      <c r="F1530" s="14"/>
      <c r="G1530" s="14"/>
      <c r="H1530" s="14"/>
      <c r="I1530" s="14"/>
      <c r="J1530" s="14"/>
      <c r="K1530" s="14"/>
      <c r="L1530" s="14"/>
      <c r="M1530" s="14"/>
      <c r="N1530" s="14"/>
      <c r="O1530" s="14"/>
      <c r="P1530" s="14"/>
      <c r="Q1530" s="14"/>
      <c r="R1530" s="14"/>
      <c r="S1530" s="14"/>
      <c r="T1530" s="14"/>
      <c r="U1530" s="14"/>
      <c r="V1530" s="14"/>
      <c r="W1530" s="14"/>
      <c r="X1530" s="14"/>
      <c r="Y1530" s="14"/>
      <c r="Z1530" s="14"/>
      <c r="AA1530" s="14"/>
      <c r="AB1530" s="14"/>
      <c r="AC1530" s="14"/>
      <c r="AD1530" s="14"/>
      <c r="AE1530" s="14"/>
      <c r="AF1530" s="14"/>
      <c r="AG1530" s="14"/>
      <c r="AH1530" s="14"/>
      <c r="AI1530" s="14"/>
      <c r="AJ1530" s="14"/>
      <c r="AK1530" s="14"/>
      <c r="AL1530" s="14"/>
      <c r="AM1530" s="14"/>
      <c r="AN1530" s="14"/>
      <c r="AO1530" s="14"/>
      <c r="AP1530" s="14"/>
      <c r="AQ1530" s="14"/>
      <c r="AR1530" s="14"/>
      <c r="AS1530" s="14"/>
      <c r="AT1530" s="14"/>
      <c r="AU1530" s="14"/>
      <c r="AV1530" s="14"/>
      <c r="AW1530" s="14"/>
      <c r="AX1530" s="14"/>
      <c r="AY1530" s="14"/>
      <c r="AZ1530" s="14"/>
      <c r="BA1530" s="14"/>
      <c r="BB1530" s="14"/>
      <c r="BC1530" s="14"/>
    </row>
    <row r="1531" spans="2:56" x14ac:dyDescent="0.35">
      <c r="B1531" s="6" t="s">
        <v>596</v>
      </c>
      <c r="C1531" s="14"/>
      <c r="D1531" s="14"/>
      <c r="E1531" s="14"/>
      <c r="F1531" s="14"/>
      <c r="G1531" s="14"/>
      <c r="H1531" s="14"/>
      <c r="I1531" s="14"/>
      <c r="J1531" s="14"/>
      <c r="K1531" s="14"/>
      <c r="L1531" s="14"/>
      <c r="M1531" s="14"/>
      <c r="N1531" s="14"/>
      <c r="O1531" s="14"/>
      <c r="P1531" s="14"/>
      <c r="Q1531" s="14"/>
      <c r="R1531" s="14"/>
      <c r="S1531" s="14"/>
      <c r="T1531" s="14"/>
      <c r="U1531" s="14"/>
      <c r="V1531" s="14"/>
      <c r="W1531" s="14"/>
      <c r="X1531" s="14"/>
      <c r="Y1531" s="14"/>
      <c r="Z1531" s="14"/>
      <c r="AA1531" s="14"/>
      <c r="AB1531" s="14"/>
      <c r="AC1531" s="14"/>
      <c r="AD1531" s="14"/>
      <c r="AE1531" s="14"/>
      <c r="AF1531" s="14"/>
      <c r="AG1531" s="14"/>
      <c r="AH1531" s="14"/>
      <c r="AI1531" s="14"/>
      <c r="AJ1531" s="14"/>
      <c r="AK1531" s="14"/>
      <c r="AL1531" s="14"/>
      <c r="AM1531" s="14"/>
      <c r="AN1531" s="14"/>
      <c r="AO1531" s="14"/>
      <c r="AP1531" s="14"/>
      <c r="AQ1531" s="14"/>
      <c r="AR1531" s="14"/>
      <c r="AS1531" s="14"/>
      <c r="AT1531" s="14"/>
      <c r="AU1531" s="14"/>
      <c r="AV1531" s="14"/>
      <c r="AW1531" s="14"/>
      <c r="AX1531" s="14"/>
      <c r="AY1531" s="14"/>
      <c r="AZ1531" s="14"/>
      <c r="BA1531" s="14"/>
      <c r="BB1531" s="14"/>
      <c r="BC1531" s="14"/>
    </row>
    <row r="1532" spans="2:56" x14ac:dyDescent="0.35">
      <c r="B1532" s="21" t="s">
        <v>82</v>
      </c>
      <c r="C1532" s="14"/>
      <c r="D1532" s="14"/>
      <c r="E1532" s="14"/>
      <c r="F1532" s="14"/>
      <c r="G1532" s="14"/>
      <c r="H1532" s="14"/>
      <c r="I1532" s="14"/>
      <c r="J1532" s="14"/>
      <c r="K1532" s="14"/>
      <c r="L1532" s="14"/>
      <c r="M1532" s="14"/>
      <c r="N1532" s="14"/>
      <c r="O1532" s="14"/>
      <c r="P1532" s="14"/>
      <c r="Q1532" s="14"/>
      <c r="R1532" s="14"/>
      <c r="S1532" s="14"/>
      <c r="T1532" s="14"/>
      <c r="U1532" s="14"/>
      <c r="V1532" s="14"/>
      <c r="W1532" s="14"/>
      <c r="X1532" s="14"/>
      <c r="Y1532" s="14"/>
      <c r="Z1532" s="14"/>
      <c r="AA1532" s="14"/>
      <c r="AB1532" s="14"/>
      <c r="AC1532" s="14"/>
      <c r="AD1532" s="14"/>
      <c r="AE1532" s="14"/>
      <c r="AF1532" s="14"/>
      <c r="AG1532" s="14"/>
      <c r="AH1532" s="14"/>
      <c r="AI1532" s="14"/>
      <c r="AJ1532" s="14"/>
      <c r="AK1532" s="14"/>
      <c r="AL1532" s="14"/>
      <c r="AM1532" s="14"/>
      <c r="AN1532" s="14"/>
      <c r="AO1532" s="14"/>
      <c r="AP1532" s="14"/>
      <c r="AQ1532" s="14"/>
      <c r="AR1532" s="14"/>
      <c r="AS1532" s="14"/>
      <c r="AT1532" s="14"/>
      <c r="AU1532" s="14"/>
      <c r="AV1532" s="14"/>
      <c r="AW1532" s="14"/>
      <c r="AX1532" s="14"/>
      <c r="AY1532" s="14"/>
      <c r="AZ1532" s="14"/>
      <c r="BA1532" s="14"/>
      <c r="BB1532" s="14"/>
      <c r="BC1532" s="14"/>
    </row>
    <row r="1533" spans="2:56" x14ac:dyDescent="0.35">
      <c r="B1533" t="s">
        <v>540</v>
      </c>
      <c r="C1533" s="14">
        <v>0.38339334196552999</v>
      </c>
      <c r="D1533" s="14">
        <v>0.33906970791389102</v>
      </c>
      <c r="E1533" s="14">
        <v>0.42686327116429101</v>
      </c>
      <c r="F1533" s="14"/>
      <c r="G1533" s="14">
        <v>0.37104342682311803</v>
      </c>
      <c r="H1533" s="14">
        <v>0.46992001423685897</v>
      </c>
      <c r="I1533" s="14">
        <v>0.40516867199871698</v>
      </c>
      <c r="J1533" s="14">
        <v>0.40059127123128202</v>
      </c>
      <c r="K1533" s="14">
        <v>0.38838944516212498</v>
      </c>
      <c r="L1533" s="14">
        <v>0.28568411672881799</v>
      </c>
      <c r="M1533" s="14"/>
      <c r="N1533" s="14">
        <v>0.404843348065201</v>
      </c>
      <c r="O1533" s="14">
        <v>0.336904481736511</v>
      </c>
      <c r="P1533" s="14">
        <v>0.39849340778397302</v>
      </c>
      <c r="Q1533" s="14">
        <v>0.39237275044408398</v>
      </c>
      <c r="R1533" s="14"/>
      <c r="S1533" s="14">
        <v>0.38974280460661898</v>
      </c>
      <c r="T1533" s="14">
        <v>0.38731514852299398</v>
      </c>
      <c r="U1533" s="14">
        <v>0.393457685671326</v>
      </c>
      <c r="V1533" s="14">
        <v>0.36867114360804398</v>
      </c>
      <c r="W1533" s="14">
        <v>0.40292406669007202</v>
      </c>
      <c r="X1533" s="14">
        <v>0.42283563565448701</v>
      </c>
      <c r="Y1533" s="14">
        <v>0.33263106195970699</v>
      </c>
      <c r="Z1533" s="14">
        <v>0.38173246515182002</v>
      </c>
      <c r="AA1533" s="14">
        <v>0.42720420560100802</v>
      </c>
      <c r="AB1533" s="14">
        <v>0.351750865265677</v>
      </c>
      <c r="AC1533" s="14">
        <v>0.44339442950907998</v>
      </c>
      <c r="AD1533" s="14">
        <v>0.163513263583455</v>
      </c>
      <c r="AE1533" s="14"/>
      <c r="AF1533" s="14">
        <v>0.35220433105062798</v>
      </c>
      <c r="AG1533" s="14">
        <v>0.46662669529418899</v>
      </c>
      <c r="AH1533" s="14">
        <v>0.348809808823279</v>
      </c>
      <c r="AI1533" s="14">
        <v>0.32406985762806201</v>
      </c>
      <c r="AJ1533" s="14">
        <v>0.38356886634845899</v>
      </c>
      <c r="AK1533" s="14"/>
      <c r="AL1533" s="14">
        <v>0.38222293480937303</v>
      </c>
      <c r="AM1533" s="14">
        <v>0.43608179088654903</v>
      </c>
      <c r="AN1533" s="14">
        <v>0.30697814496973103</v>
      </c>
      <c r="AO1533" s="14"/>
      <c r="AP1533" s="14">
        <v>0.35442038858414299</v>
      </c>
      <c r="AQ1533" s="14">
        <v>0.40649213866895201</v>
      </c>
      <c r="AR1533" s="14"/>
      <c r="AS1533" s="14">
        <v>0.38773542784459802</v>
      </c>
      <c r="AT1533" s="14">
        <v>0.37964091228660202</v>
      </c>
      <c r="AU1533" s="14"/>
      <c r="AV1533" s="14">
        <v>0.44518241194150199</v>
      </c>
      <c r="AW1533" s="14">
        <v>0.36777784832618898</v>
      </c>
      <c r="AX1533" s="14"/>
      <c r="AY1533" s="14">
        <v>0.41023642411963601</v>
      </c>
      <c r="AZ1533" s="14">
        <v>0.375052025145584</v>
      </c>
      <c r="BA1533" s="14"/>
      <c r="BB1533" s="14">
        <v>0.38947258387960398</v>
      </c>
      <c r="BC1533" s="14">
        <v>0.42797592759310399</v>
      </c>
    </row>
    <row r="1534" spans="2:56" x14ac:dyDescent="0.35">
      <c r="B1534" t="s">
        <v>541</v>
      </c>
      <c r="C1534" s="14">
        <v>0.42847615208322598</v>
      </c>
      <c r="D1534" s="14">
        <v>0.437461012939587</v>
      </c>
      <c r="E1534" s="14">
        <v>0.41895988751562102</v>
      </c>
      <c r="F1534" s="14"/>
      <c r="G1534" s="14">
        <v>0.41640506558764501</v>
      </c>
      <c r="H1534" s="14">
        <v>0.37824324502920498</v>
      </c>
      <c r="I1534" s="14">
        <v>0.441618998440998</v>
      </c>
      <c r="J1534" s="14">
        <v>0.43909141789839701</v>
      </c>
      <c r="K1534" s="14">
        <v>0.412740922600558</v>
      </c>
      <c r="L1534" s="14">
        <v>0.468815828238131</v>
      </c>
      <c r="M1534" s="14"/>
      <c r="N1534" s="14">
        <v>0.40898113789678903</v>
      </c>
      <c r="O1534" s="14">
        <v>0.468094654403794</v>
      </c>
      <c r="P1534" s="14">
        <v>0.435003430255056</v>
      </c>
      <c r="Q1534" s="14">
        <v>0.404029205850652</v>
      </c>
      <c r="R1534" s="14"/>
      <c r="S1534" s="14">
        <v>0.42096344501588301</v>
      </c>
      <c r="T1534" s="14">
        <v>0.41674965246555201</v>
      </c>
      <c r="U1534" s="14">
        <v>0.39301839030213098</v>
      </c>
      <c r="V1534" s="14">
        <v>0.43239278034841899</v>
      </c>
      <c r="W1534" s="14">
        <v>0.50206452895573395</v>
      </c>
      <c r="X1534" s="14">
        <v>0.38452336117230501</v>
      </c>
      <c r="Y1534" s="14">
        <v>0.50118700212845602</v>
      </c>
      <c r="Z1534" s="14">
        <v>0.44515745520967598</v>
      </c>
      <c r="AA1534" s="14">
        <v>0.384604124506992</v>
      </c>
      <c r="AB1534" s="14">
        <v>0.432295465699785</v>
      </c>
      <c r="AC1534" s="14">
        <v>0.35870216276178102</v>
      </c>
      <c r="AD1534" s="14">
        <v>0.60560136768267303</v>
      </c>
      <c r="AE1534" s="14"/>
      <c r="AF1534" s="14">
        <v>0.43656658723172398</v>
      </c>
      <c r="AG1534" s="14">
        <v>0.39643862283438702</v>
      </c>
      <c r="AH1534" s="14">
        <v>0.42951731792534398</v>
      </c>
      <c r="AI1534" s="14">
        <v>0.43985979084261601</v>
      </c>
      <c r="AJ1534" s="14">
        <v>0.407695300252851</v>
      </c>
      <c r="AK1534" s="14"/>
      <c r="AL1534" s="14">
        <v>0.442504002190449</v>
      </c>
      <c r="AM1534" s="14">
        <v>0.35939980960995399</v>
      </c>
      <c r="AN1534" s="14">
        <v>0.34918684872815398</v>
      </c>
      <c r="AO1534" s="14"/>
      <c r="AP1534" s="14">
        <v>0.44085870880033701</v>
      </c>
      <c r="AQ1534" s="14">
        <v>0.42182126163924699</v>
      </c>
      <c r="AR1534" s="14"/>
      <c r="AS1534" s="14">
        <v>0.43138295200580401</v>
      </c>
      <c r="AT1534" s="14">
        <v>0.42631346306374202</v>
      </c>
      <c r="AU1534" s="14"/>
      <c r="AV1534" s="14">
        <v>0.38216689810433502</v>
      </c>
      <c r="AW1534" s="14">
        <v>0.44246458768404201</v>
      </c>
      <c r="AX1534" s="14"/>
      <c r="AY1534" s="14">
        <v>0.42173905209625001</v>
      </c>
      <c r="AZ1534" s="14">
        <v>0.45187974048304902</v>
      </c>
      <c r="BA1534" s="14"/>
      <c r="BB1534" s="14">
        <v>0.43657136262396701</v>
      </c>
      <c r="BC1534" s="14">
        <v>0.40274891649154498</v>
      </c>
    </row>
    <row r="1535" spans="2:56" x14ac:dyDescent="0.35">
      <c r="B1535" t="s">
        <v>542</v>
      </c>
      <c r="C1535" s="14">
        <v>0.13890579489410401</v>
      </c>
      <c r="D1535" s="14">
        <v>0.161912893180893</v>
      </c>
      <c r="E1535" s="14">
        <v>0.116848802680732</v>
      </c>
      <c r="F1535" s="14"/>
      <c r="G1535" s="14">
        <v>0.16450530769925401</v>
      </c>
      <c r="H1535" s="14">
        <v>0.11977807008404701</v>
      </c>
      <c r="I1535" s="14">
        <v>9.6731036076468005E-2</v>
      </c>
      <c r="J1535" s="14">
        <v>0.127015123381016</v>
      </c>
      <c r="K1535" s="14">
        <v>0.167430322994261</v>
      </c>
      <c r="L1535" s="14">
        <v>0.16246147016958001</v>
      </c>
      <c r="M1535" s="14"/>
      <c r="N1535" s="14">
        <v>0.12259042393112</v>
      </c>
      <c r="O1535" s="14">
        <v>0.14083966234142201</v>
      </c>
      <c r="P1535" s="14">
        <v>0.12997661815619799</v>
      </c>
      <c r="Q1535" s="14">
        <v>0.16345878307637701</v>
      </c>
      <c r="R1535" s="14"/>
      <c r="S1535" s="14">
        <v>0.141389682802361</v>
      </c>
      <c r="T1535" s="14">
        <v>0.12930842283171101</v>
      </c>
      <c r="U1535" s="14">
        <v>0.14878466739245899</v>
      </c>
      <c r="V1535" s="14">
        <v>0.13664268019912801</v>
      </c>
      <c r="W1535" s="14">
        <v>7.4545026507149503E-2</v>
      </c>
      <c r="X1535" s="14">
        <v>0.116135350132054</v>
      </c>
      <c r="Y1535" s="14">
        <v>0.14112790028178701</v>
      </c>
      <c r="Z1535" s="14">
        <v>0.10834713429925701</v>
      </c>
      <c r="AA1535" s="14">
        <v>0.154867596570511</v>
      </c>
      <c r="AB1535" s="14">
        <v>0.181195103865359</v>
      </c>
      <c r="AC1535" s="14">
        <v>0.15299370283764699</v>
      </c>
      <c r="AD1535" s="14">
        <v>0.19337988349619101</v>
      </c>
      <c r="AE1535" s="14"/>
      <c r="AF1535" s="14">
        <v>0.15679449162430401</v>
      </c>
      <c r="AG1535" s="14">
        <v>9.7885380522430093E-2</v>
      </c>
      <c r="AH1535" s="14">
        <v>0.131333997915036</v>
      </c>
      <c r="AI1535" s="14">
        <v>0.17946230942208899</v>
      </c>
      <c r="AJ1535" s="14">
        <v>0.17804329183348999</v>
      </c>
      <c r="AK1535" s="14"/>
      <c r="AL1535" s="14">
        <v>0.12859592164057901</v>
      </c>
      <c r="AM1535" s="14">
        <v>0.172959165877732</v>
      </c>
      <c r="AN1535" s="14">
        <v>0.22675573123137099</v>
      </c>
      <c r="AO1535" s="14"/>
      <c r="AP1535" s="14">
        <v>0.14745234289662301</v>
      </c>
      <c r="AQ1535" s="14">
        <v>0.12765388970257699</v>
      </c>
      <c r="AR1535" s="14"/>
      <c r="AS1535" s="14">
        <v>0.13759761702525899</v>
      </c>
      <c r="AT1535" s="14">
        <v>0.136223466363012</v>
      </c>
      <c r="AU1535" s="14"/>
      <c r="AV1535" s="14">
        <v>0.12635147887466799</v>
      </c>
      <c r="AW1535" s="14">
        <v>0.13935116101631301</v>
      </c>
      <c r="AX1535" s="14"/>
      <c r="AY1535" s="14">
        <v>0.120163624506814</v>
      </c>
      <c r="AZ1535" s="14">
        <v>0.111412976195497</v>
      </c>
      <c r="BA1535" s="14"/>
      <c r="BB1535" s="14">
        <v>0.12722209387654099</v>
      </c>
      <c r="BC1535" s="14">
        <v>0.118162251178142</v>
      </c>
    </row>
    <row r="1536" spans="2:56" x14ac:dyDescent="0.35">
      <c r="B1536" t="s">
        <v>594</v>
      </c>
      <c r="C1536" s="14">
        <v>2.72371005987554E-2</v>
      </c>
      <c r="D1536" s="14">
        <v>3.4733920921439003E-2</v>
      </c>
      <c r="E1536" s="14">
        <v>1.9996820603278301E-2</v>
      </c>
      <c r="F1536" s="14"/>
      <c r="G1536" s="14">
        <v>3.0497850605685901E-2</v>
      </c>
      <c r="H1536" s="14">
        <v>1.6380033665822399E-2</v>
      </c>
      <c r="I1536" s="14">
        <v>4.1481565028564302E-2</v>
      </c>
      <c r="J1536" s="14">
        <v>1.3880589431682199E-2</v>
      </c>
      <c r="K1536" s="14">
        <v>1.2228349340929499E-2</v>
      </c>
      <c r="L1536" s="14">
        <v>4.3313986251770201E-2</v>
      </c>
      <c r="M1536" s="14"/>
      <c r="N1536" s="14">
        <v>4.2020667558530497E-2</v>
      </c>
      <c r="O1536" s="14">
        <v>2.6199413090293801E-2</v>
      </c>
      <c r="P1536" s="14">
        <v>1.5839030183088701E-2</v>
      </c>
      <c r="Q1536" s="14">
        <v>2.25892461929647E-2</v>
      </c>
      <c r="R1536" s="14"/>
      <c r="S1536" s="14">
        <v>3.2458516194486101E-2</v>
      </c>
      <c r="T1536" s="14">
        <v>2.9980164307973501E-2</v>
      </c>
      <c r="U1536" s="14">
        <v>4.3384075332152598E-2</v>
      </c>
      <c r="V1536" s="14">
        <v>3.13071109344355E-2</v>
      </c>
      <c r="W1536" s="14">
        <v>1.44821028258887E-2</v>
      </c>
      <c r="X1536" s="14">
        <v>4.5384102931608397E-2</v>
      </c>
      <c r="Y1536" s="14">
        <v>1.9399015333064502E-2</v>
      </c>
      <c r="Z1536" s="14">
        <v>3.9426108590710003E-2</v>
      </c>
      <c r="AA1536" s="14">
        <v>7.8629798392333E-3</v>
      </c>
      <c r="AB1536" s="14">
        <v>1.87151267668248E-2</v>
      </c>
      <c r="AC1536" s="14">
        <v>1.2175899747569901E-2</v>
      </c>
      <c r="AD1536" s="14">
        <v>3.7505485237680602E-2</v>
      </c>
      <c r="AE1536" s="14"/>
      <c r="AF1536" s="14">
        <v>3.7171332123899101E-2</v>
      </c>
      <c r="AG1536" s="14">
        <v>2.0403642910570001E-2</v>
      </c>
      <c r="AH1536" s="14">
        <v>5.2831815046073101E-2</v>
      </c>
      <c r="AI1536" s="14">
        <v>1.23389915845473E-2</v>
      </c>
      <c r="AJ1536" s="14">
        <v>3.0692541565200099E-2</v>
      </c>
      <c r="AK1536" s="14"/>
      <c r="AL1536" s="14">
        <v>2.60226944443115E-2</v>
      </c>
      <c r="AM1536" s="14">
        <v>2.0786666302163699E-2</v>
      </c>
      <c r="AN1536" s="14">
        <v>5.6096066210361499E-2</v>
      </c>
      <c r="AO1536" s="14"/>
      <c r="AP1536" s="14">
        <v>2.5166777308207301E-2</v>
      </c>
      <c r="AQ1536" s="14">
        <v>2.9770215592466499E-2</v>
      </c>
      <c r="AR1536" s="14"/>
      <c r="AS1536" s="14">
        <v>2.3184544020722599E-2</v>
      </c>
      <c r="AT1536" s="14">
        <v>3.4166999051307601E-2</v>
      </c>
      <c r="AU1536" s="14"/>
      <c r="AV1536" s="14">
        <v>2.7691338246171999E-2</v>
      </c>
      <c r="AW1536" s="14">
        <v>2.80445990546528E-2</v>
      </c>
      <c r="AX1536" s="14"/>
      <c r="AY1536" s="14">
        <v>2.7538505940537399E-2</v>
      </c>
      <c r="AZ1536" s="14">
        <v>3.3413836820207501E-2</v>
      </c>
      <c r="BA1536" s="14"/>
      <c r="BB1536" s="14">
        <v>2.48319325368931E-2</v>
      </c>
      <c r="BC1536" s="14">
        <v>3.0111652993612702E-2</v>
      </c>
    </row>
    <row r="1537" spans="2:55" x14ac:dyDescent="0.35">
      <c r="B1537" t="s">
        <v>544</v>
      </c>
      <c r="C1537" s="14">
        <v>6.2340375240919196E-3</v>
      </c>
      <c r="D1537" s="14">
        <v>7.87736227836725E-3</v>
      </c>
      <c r="E1537" s="14">
        <v>4.6477229183336504E-3</v>
      </c>
      <c r="F1537" s="14"/>
      <c r="G1537" s="14">
        <v>9.6478615553951801E-3</v>
      </c>
      <c r="H1537" s="14">
        <v>1.1695243269966699E-2</v>
      </c>
      <c r="I1537" s="14">
        <v>0</v>
      </c>
      <c r="J1537" s="14">
        <v>5.6471998819211796E-3</v>
      </c>
      <c r="K1537" s="14">
        <v>0</v>
      </c>
      <c r="L1537" s="14">
        <v>9.2344286729457003E-3</v>
      </c>
      <c r="M1537" s="14"/>
      <c r="N1537" s="14">
        <v>5.1856146174369703E-3</v>
      </c>
      <c r="O1537" s="14">
        <v>6.9002314581892996E-3</v>
      </c>
      <c r="P1537" s="14">
        <v>7.7919130460888603E-3</v>
      </c>
      <c r="Q1537" s="14">
        <v>5.3537778424903896E-3</v>
      </c>
      <c r="R1537" s="14"/>
      <c r="S1537" s="14">
        <v>3.4398667643097498E-3</v>
      </c>
      <c r="T1537" s="14">
        <v>1.1373445943605801E-2</v>
      </c>
      <c r="U1537" s="14">
        <v>5.41344925762234E-3</v>
      </c>
      <c r="V1537" s="14">
        <v>1.4930084075470199E-2</v>
      </c>
      <c r="W1537" s="14">
        <v>5.9842750211558E-3</v>
      </c>
      <c r="X1537" s="14">
        <v>1.1714572470983601E-2</v>
      </c>
      <c r="Y1537" s="14">
        <v>0</v>
      </c>
      <c r="Z1537" s="14">
        <v>0</v>
      </c>
      <c r="AA1537" s="14">
        <v>4.8522242412121002E-3</v>
      </c>
      <c r="AB1537" s="14">
        <v>0</v>
      </c>
      <c r="AC1537" s="14">
        <v>9.8675661687450695E-3</v>
      </c>
      <c r="AD1537" s="14">
        <v>0</v>
      </c>
      <c r="AE1537" s="14"/>
      <c r="AF1537" s="14">
        <v>4.4474818273819404E-3</v>
      </c>
      <c r="AG1537" s="14">
        <v>5.7523301670255904E-3</v>
      </c>
      <c r="AH1537" s="14">
        <v>1.6830922409993E-2</v>
      </c>
      <c r="AI1537" s="14">
        <v>8.2448621107815302E-3</v>
      </c>
      <c r="AJ1537" s="14">
        <v>0</v>
      </c>
      <c r="AK1537" s="14"/>
      <c r="AL1537" s="14">
        <v>6.8823659392551499E-3</v>
      </c>
      <c r="AM1537" s="14">
        <v>4.4936858655078502E-3</v>
      </c>
      <c r="AN1537" s="14">
        <v>0</v>
      </c>
      <c r="AO1537" s="14"/>
      <c r="AP1537" s="14">
        <v>8.9678819144456794E-3</v>
      </c>
      <c r="AQ1537" s="14">
        <v>4.1546728559948296E-3</v>
      </c>
      <c r="AR1537" s="14"/>
      <c r="AS1537" s="14">
        <v>9.2577444889251799E-3</v>
      </c>
      <c r="AT1537" s="14">
        <v>1.07572028574893E-3</v>
      </c>
      <c r="AU1537" s="14"/>
      <c r="AV1537" s="14">
        <v>9.5797523809859706E-3</v>
      </c>
      <c r="AW1537" s="14">
        <v>5.3736656862536803E-3</v>
      </c>
      <c r="AX1537" s="14"/>
      <c r="AY1537" s="14">
        <v>7.5360003218067802E-3</v>
      </c>
      <c r="AZ1537" s="14">
        <v>4.9215230615146498E-3</v>
      </c>
      <c r="BA1537" s="14"/>
      <c r="BB1537" s="14">
        <v>7.7713888800458901E-3</v>
      </c>
      <c r="BC1537" s="14">
        <v>7.6399931051397496E-3</v>
      </c>
    </row>
    <row r="1538" spans="2:55" x14ac:dyDescent="0.35">
      <c r="B1538" t="s">
        <v>205</v>
      </c>
      <c r="C1538" s="14">
        <v>1.57535729342928E-2</v>
      </c>
      <c r="D1538" s="14">
        <v>1.89451027658224E-2</v>
      </c>
      <c r="E1538" s="14">
        <v>1.26834951177441E-2</v>
      </c>
      <c r="F1538" s="14"/>
      <c r="G1538" s="14">
        <v>7.9004877289014196E-3</v>
      </c>
      <c r="H1538" s="14">
        <v>3.98339371409986E-3</v>
      </c>
      <c r="I1538" s="14">
        <v>1.49997284552529E-2</v>
      </c>
      <c r="J1538" s="14">
        <v>1.3774398175701299E-2</v>
      </c>
      <c r="K1538" s="14">
        <v>1.92109599021268E-2</v>
      </c>
      <c r="L1538" s="14">
        <v>3.0490169938754998E-2</v>
      </c>
      <c r="M1538" s="14"/>
      <c r="N1538" s="14">
        <v>1.6378807930922501E-2</v>
      </c>
      <c r="O1538" s="14">
        <v>2.1061556969789001E-2</v>
      </c>
      <c r="P1538" s="14">
        <v>1.2895600575595301E-2</v>
      </c>
      <c r="Q1538" s="14">
        <v>1.21962365934321E-2</v>
      </c>
      <c r="R1538" s="14"/>
      <c r="S1538" s="14">
        <v>1.2005684616340301E-2</v>
      </c>
      <c r="T1538" s="14">
        <v>2.5273165928164001E-2</v>
      </c>
      <c r="U1538" s="14">
        <v>1.5941732044307901E-2</v>
      </c>
      <c r="V1538" s="14">
        <v>1.6056200834503501E-2</v>
      </c>
      <c r="W1538" s="14">
        <v>0</v>
      </c>
      <c r="X1538" s="14">
        <v>1.9406977638562601E-2</v>
      </c>
      <c r="Y1538" s="14">
        <v>5.6550202969856897E-3</v>
      </c>
      <c r="Z1538" s="14">
        <v>2.5336836748536699E-2</v>
      </c>
      <c r="AA1538" s="14">
        <v>2.0608869241044402E-2</v>
      </c>
      <c r="AB1538" s="14">
        <v>1.6043438402354199E-2</v>
      </c>
      <c r="AC1538" s="14">
        <v>2.2866238975176201E-2</v>
      </c>
      <c r="AD1538" s="14">
        <v>0</v>
      </c>
      <c r="AE1538" s="14"/>
      <c r="AF1538" s="14">
        <v>1.2815776142062999E-2</v>
      </c>
      <c r="AG1538" s="14">
        <v>1.2893328271398699E-2</v>
      </c>
      <c r="AH1538" s="14">
        <v>2.0676137880274899E-2</v>
      </c>
      <c r="AI1538" s="14">
        <v>3.6024188411904502E-2</v>
      </c>
      <c r="AJ1538" s="14">
        <v>0</v>
      </c>
      <c r="AK1538" s="14"/>
      <c r="AL1538" s="14">
        <v>1.37720809760322E-2</v>
      </c>
      <c r="AM1538" s="14">
        <v>6.2788814580941304E-3</v>
      </c>
      <c r="AN1538" s="14">
        <v>6.0983208860382603E-2</v>
      </c>
      <c r="AO1538" s="14"/>
      <c r="AP1538" s="14">
        <v>2.3133900496244201E-2</v>
      </c>
      <c r="AQ1538" s="14">
        <v>1.0107821540762899E-2</v>
      </c>
      <c r="AR1538" s="14"/>
      <c r="AS1538" s="14">
        <v>1.0841714614691E-2</v>
      </c>
      <c r="AT1538" s="14">
        <v>2.2579438949587201E-2</v>
      </c>
      <c r="AU1538" s="14"/>
      <c r="AV1538" s="14">
        <v>9.0281204523374008E-3</v>
      </c>
      <c r="AW1538" s="14">
        <v>1.6988138232550399E-2</v>
      </c>
      <c r="AX1538" s="14"/>
      <c r="AY1538" s="14">
        <v>1.2786393014955299E-2</v>
      </c>
      <c r="AZ1538" s="14">
        <v>2.3319898294147101E-2</v>
      </c>
      <c r="BA1538" s="14"/>
      <c r="BB1538" s="14">
        <v>1.41306382029492E-2</v>
      </c>
      <c r="BC1538" s="14">
        <v>1.3361258638456001E-2</v>
      </c>
    </row>
    <row r="1539" spans="2:55" x14ac:dyDescent="0.35">
      <c r="C1539" s="14"/>
      <c r="D1539" s="14"/>
      <c r="E1539" s="14"/>
      <c r="F1539" s="14"/>
      <c r="G1539" s="14"/>
      <c r="H1539" s="14"/>
      <c r="I1539" s="14"/>
      <c r="J1539" s="14"/>
      <c r="K1539" s="14"/>
      <c r="L1539" s="14"/>
      <c r="M1539" s="14"/>
      <c r="N1539" s="14"/>
      <c r="O1539" s="14"/>
      <c r="P1539" s="14"/>
      <c r="Q1539" s="14"/>
      <c r="R1539" s="14"/>
      <c r="S1539" s="14"/>
      <c r="T1539" s="14"/>
      <c r="U1539" s="14"/>
      <c r="V1539" s="14"/>
      <c r="W1539" s="14"/>
      <c r="X1539" s="14"/>
      <c r="Y1539" s="14"/>
      <c r="Z1539" s="14"/>
      <c r="AA1539" s="14"/>
      <c r="AB1539" s="14"/>
      <c r="AC1539" s="14"/>
      <c r="AD1539" s="14"/>
      <c r="AE1539" s="14"/>
      <c r="AF1539" s="14"/>
      <c r="AG1539" s="14"/>
      <c r="AH1539" s="14"/>
      <c r="AI1539" s="14"/>
      <c r="AJ1539" s="14"/>
      <c r="AK1539" s="14"/>
      <c r="AL1539" s="14"/>
      <c r="AM1539" s="14"/>
      <c r="AN1539" s="14"/>
      <c r="AO1539" s="14"/>
      <c r="AP1539" s="14"/>
      <c r="AQ1539" s="14"/>
      <c r="AR1539" s="14"/>
      <c r="AS1539" s="14"/>
      <c r="AT1539" s="14"/>
      <c r="AU1539" s="14"/>
      <c r="AV1539" s="14"/>
      <c r="AW1539" s="14"/>
      <c r="AX1539" s="14"/>
      <c r="AY1539" s="14"/>
      <c r="AZ1539" s="14"/>
      <c r="BA1539" s="14"/>
      <c r="BB1539" s="14"/>
      <c r="BC1539" s="14"/>
    </row>
    <row r="1540" spans="2:55" x14ac:dyDescent="0.35">
      <c r="B1540" s="6" t="s">
        <v>597</v>
      </c>
      <c r="C1540" s="14"/>
      <c r="D1540" s="14"/>
      <c r="E1540" s="14"/>
      <c r="F1540" s="14"/>
      <c r="G1540" s="14"/>
      <c r="H1540" s="14"/>
      <c r="I1540" s="14"/>
      <c r="J1540" s="14"/>
      <c r="K1540" s="14"/>
      <c r="L1540" s="14"/>
      <c r="M1540" s="14"/>
      <c r="N1540" s="14"/>
      <c r="O1540" s="14"/>
      <c r="P1540" s="14"/>
      <c r="Q1540" s="14"/>
      <c r="R1540" s="14"/>
      <c r="S1540" s="14"/>
      <c r="T1540" s="14"/>
      <c r="U1540" s="14"/>
      <c r="V1540" s="14"/>
      <c r="W1540" s="14"/>
      <c r="X1540" s="14"/>
      <c r="Y1540" s="14"/>
      <c r="Z1540" s="14"/>
      <c r="AA1540" s="14"/>
      <c r="AB1540" s="14"/>
      <c r="AC1540" s="14"/>
      <c r="AD1540" s="14"/>
      <c r="AE1540" s="14"/>
      <c r="AF1540" s="14"/>
      <c r="AG1540" s="14"/>
      <c r="AH1540" s="14"/>
      <c r="AI1540" s="14"/>
      <c r="AJ1540" s="14"/>
      <c r="AK1540" s="14"/>
      <c r="AL1540" s="14"/>
      <c r="AM1540" s="14"/>
      <c r="AN1540" s="14"/>
      <c r="AO1540" s="14"/>
      <c r="AP1540" s="14"/>
      <c r="AQ1540" s="14"/>
      <c r="AR1540" s="14"/>
      <c r="AS1540" s="14"/>
      <c r="AT1540" s="14"/>
      <c r="AU1540" s="14"/>
      <c r="AV1540" s="14"/>
      <c r="AW1540" s="14"/>
      <c r="AX1540" s="14"/>
      <c r="AY1540" s="14"/>
      <c r="AZ1540" s="14"/>
      <c r="BA1540" s="14"/>
      <c r="BB1540" s="14"/>
      <c r="BC1540" s="14"/>
    </row>
    <row r="1541" spans="2:55" x14ac:dyDescent="0.35">
      <c r="B1541" s="21" t="s">
        <v>82</v>
      </c>
      <c r="C1541" s="14"/>
      <c r="D1541" s="14"/>
      <c r="E1541" s="14"/>
      <c r="F1541" s="14"/>
      <c r="G1541" s="14"/>
      <c r="H1541" s="14"/>
      <c r="I1541" s="14"/>
      <c r="J1541" s="14"/>
      <c r="K1541" s="14"/>
      <c r="L1541" s="14"/>
      <c r="M1541" s="14"/>
      <c r="N1541" s="14"/>
      <c r="O1541" s="14"/>
      <c r="P1541" s="14"/>
      <c r="Q1541" s="14"/>
      <c r="R1541" s="14"/>
      <c r="S1541" s="14"/>
      <c r="T1541" s="14"/>
      <c r="U1541" s="14"/>
      <c r="V1541" s="14"/>
      <c r="W1541" s="14"/>
      <c r="X1541" s="14"/>
      <c r="Y1541" s="14"/>
      <c r="Z1541" s="14"/>
      <c r="AA1541" s="14"/>
      <c r="AB1541" s="14"/>
      <c r="AC1541" s="14"/>
      <c r="AD1541" s="14"/>
      <c r="AE1541" s="14"/>
      <c r="AF1541" s="14"/>
      <c r="AG1541" s="14"/>
      <c r="AH1541" s="14"/>
      <c r="AI1541" s="14"/>
      <c r="AJ1541" s="14"/>
      <c r="AK1541" s="14"/>
      <c r="AL1541" s="14"/>
      <c r="AM1541" s="14"/>
      <c r="AN1541" s="14"/>
      <c r="AO1541" s="14"/>
      <c r="AP1541" s="14"/>
      <c r="AQ1541" s="14"/>
      <c r="AR1541" s="14"/>
      <c r="AS1541" s="14"/>
      <c r="AT1541" s="14"/>
      <c r="AU1541" s="14"/>
      <c r="AV1541" s="14"/>
      <c r="AW1541" s="14"/>
      <c r="AX1541" s="14"/>
      <c r="AY1541" s="14"/>
      <c r="AZ1541" s="14"/>
      <c r="BA1541" s="14"/>
      <c r="BB1541" s="14"/>
      <c r="BC1541" s="14"/>
    </row>
    <row r="1542" spans="2:55" x14ac:dyDescent="0.35">
      <c r="B1542" t="s">
        <v>540</v>
      </c>
      <c r="C1542" s="14">
        <v>0.40164665347282302</v>
      </c>
      <c r="D1542" s="14">
        <v>0.34885196334433899</v>
      </c>
      <c r="E1542" s="14">
        <v>0.451438214103147</v>
      </c>
      <c r="F1542" s="14"/>
      <c r="G1542" s="14">
        <v>0.39192019205798501</v>
      </c>
      <c r="H1542" s="14">
        <v>0.48921508482412901</v>
      </c>
      <c r="I1542" s="14">
        <v>0.35495643809574801</v>
      </c>
      <c r="J1542" s="14">
        <v>0.43268452126914497</v>
      </c>
      <c r="K1542" s="14">
        <v>0.39596896633471301</v>
      </c>
      <c r="L1542" s="14">
        <v>0.35294075014841397</v>
      </c>
      <c r="M1542" s="14"/>
      <c r="N1542" s="14">
        <v>0.41442305525961198</v>
      </c>
      <c r="O1542" s="14">
        <v>0.369521995774725</v>
      </c>
      <c r="P1542" s="14">
        <v>0.43757198179881202</v>
      </c>
      <c r="Q1542" s="14">
        <v>0.38882027011947401</v>
      </c>
      <c r="R1542" s="14"/>
      <c r="S1542" s="14">
        <v>0.37509483627418</v>
      </c>
      <c r="T1542" s="14">
        <v>0.41984743860625601</v>
      </c>
      <c r="U1542" s="14">
        <v>0.44309495446161601</v>
      </c>
      <c r="V1542" s="14">
        <v>0.38786991011446997</v>
      </c>
      <c r="W1542" s="14">
        <v>0.39400442863669199</v>
      </c>
      <c r="X1542" s="14">
        <v>0.42547842182229401</v>
      </c>
      <c r="Y1542" s="14">
        <v>0.36266137505157803</v>
      </c>
      <c r="Z1542" s="14">
        <v>0.40493518820086599</v>
      </c>
      <c r="AA1542" s="14">
        <v>0.44142456418222698</v>
      </c>
      <c r="AB1542" s="14">
        <v>0.40902847241405199</v>
      </c>
      <c r="AC1542" s="14">
        <v>0.43554450056612598</v>
      </c>
      <c r="AD1542" s="14">
        <v>0.200409478368093</v>
      </c>
      <c r="AE1542" s="14"/>
      <c r="AF1542" s="14">
        <v>0.40522172657286898</v>
      </c>
      <c r="AG1542" s="14">
        <v>0.461863224909349</v>
      </c>
      <c r="AH1542" s="14">
        <v>0.33226751879613697</v>
      </c>
      <c r="AI1542" s="14">
        <v>0.33648849846568801</v>
      </c>
      <c r="AJ1542" s="14">
        <v>0.45477084376100002</v>
      </c>
      <c r="AK1542" s="14"/>
      <c r="AL1542" s="14">
        <v>0.39177580265800599</v>
      </c>
      <c r="AM1542" s="14">
        <v>0.51167411222182402</v>
      </c>
      <c r="AN1542" s="14">
        <v>0.34875906304655602</v>
      </c>
      <c r="AO1542" s="14"/>
      <c r="AP1542" s="14">
        <v>0.36301154892162102</v>
      </c>
      <c r="AQ1542" s="14">
        <v>0.43317742671610099</v>
      </c>
      <c r="AR1542" s="14"/>
      <c r="AS1542" s="14">
        <v>0.39747730680181398</v>
      </c>
      <c r="AT1542" s="14">
        <v>0.407879361853065</v>
      </c>
      <c r="AU1542" s="14"/>
      <c r="AV1542" s="14">
        <v>0.43536770773920902</v>
      </c>
      <c r="AW1542" s="14">
        <v>0.39470171924089198</v>
      </c>
      <c r="AX1542" s="14"/>
      <c r="AY1542" s="14">
        <v>0.42315741445598198</v>
      </c>
      <c r="AZ1542" s="14">
        <v>0.37903630951435902</v>
      </c>
      <c r="BA1542" s="14"/>
      <c r="BB1542" s="14">
        <v>0.41237208679916298</v>
      </c>
      <c r="BC1542" s="14">
        <v>0.432330188309695</v>
      </c>
    </row>
    <row r="1543" spans="2:55" x14ac:dyDescent="0.35">
      <c r="B1543" t="s">
        <v>541</v>
      </c>
      <c r="C1543" s="14">
        <v>0.41514429332527403</v>
      </c>
      <c r="D1543" s="14">
        <v>0.44238216783531797</v>
      </c>
      <c r="E1543" s="14">
        <v>0.38976906512038301</v>
      </c>
      <c r="F1543" s="14"/>
      <c r="G1543" s="14">
        <v>0.39896915019486801</v>
      </c>
      <c r="H1543" s="14">
        <v>0.35007928752911599</v>
      </c>
      <c r="I1543" s="14">
        <v>0.48763772199948302</v>
      </c>
      <c r="J1543" s="14">
        <v>0.41357606814007097</v>
      </c>
      <c r="K1543" s="14">
        <v>0.43150729593372</v>
      </c>
      <c r="L1543" s="14">
        <v>0.41044292935444099</v>
      </c>
      <c r="M1543" s="14"/>
      <c r="N1543" s="14">
        <v>0.43046054142183798</v>
      </c>
      <c r="O1543" s="14">
        <v>0.41109407695016797</v>
      </c>
      <c r="P1543" s="14">
        <v>0.41132832990652402</v>
      </c>
      <c r="Q1543" s="14">
        <v>0.40558494059873701</v>
      </c>
      <c r="R1543" s="14"/>
      <c r="S1543" s="14">
        <v>0.43965685871912003</v>
      </c>
      <c r="T1543" s="14">
        <v>0.421645267157645</v>
      </c>
      <c r="U1543" s="14">
        <v>0.33823523574238301</v>
      </c>
      <c r="V1543" s="14">
        <v>0.39858837082423398</v>
      </c>
      <c r="W1543" s="14">
        <v>0.45286736141850997</v>
      </c>
      <c r="X1543" s="14">
        <v>0.339682789677555</v>
      </c>
      <c r="Y1543" s="14">
        <v>0.45726725064799301</v>
      </c>
      <c r="Z1543" s="14">
        <v>0.44216737236252301</v>
      </c>
      <c r="AA1543" s="14">
        <v>0.39076363147621201</v>
      </c>
      <c r="AB1543" s="14">
        <v>0.42041072704870702</v>
      </c>
      <c r="AC1543" s="14">
        <v>0.42324609979974898</v>
      </c>
      <c r="AD1543" s="14">
        <v>0.57534549972762505</v>
      </c>
      <c r="AE1543" s="14"/>
      <c r="AF1543" s="14">
        <v>0.39173637323778898</v>
      </c>
      <c r="AG1543" s="14">
        <v>0.40286331957509403</v>
      </c>
      <c r="AH1543" s="14">
        <v>0.48828585548867198</v>
      </c>
      <c r="AI1543" s="14">
        <v>0.41695135506723002</v>
      </c>
      <c r="AJ1543" s="14">
        <v>0.37249389568434799</v>
      </c>
      <c r="AK1543" s="14"/>
      <c r="AL1543" s="14">
        <v>0.428273121909235</v>
      </c>
      <c r="AM1543" s="14">
        <v>0.32834881967100499</v>
      </c>
      <c r="AN1543" s="14">
        <v>0.380122511419002</v>
      </c>
      <c r="AO1543" s="14"/>
      <c r="AP1543" s="14">
        <v>0.43530984321468702</v>
      </c>
      <c r="AQ1543" s="14">
        <v>0.40349545362230099</v>
      </c>
      <c r="AR1543" s="14"/>
      <c r="AS1543" s="14">
        <v>0.424660066522701</v>
      </c>
      <c r="AT1543" s="14">
        <v>0.406130180882809</v>
      </c>
      <c r="AU1543" s="14"/>
      <c r="AV1543" s="14">
        <v>0.377853216295158</v>
      </c>
      <c r="AW1543" s="14">
        <v>0.43053616878849699</v>
      </c>
      <c r="AX1543" s="14"/>
      <c r="AY1543" s="14">
        <v>0.414003571511456</v>
      </c>
      <c r="AZ1543" s="14">
        <v>0.48703958514342299</v>
      </c>
      <c r="BA1543" s="14"/>
      <c r="BB1543" s="14">
        <v>0.41540886609731797</v>
      </c>
      <c r="BC1543" s="14">
        <v>0.41729636613136301</v>
      </c>
    </row>
    <row r="1544" spans="2:55" x14ac:dyDescent="0.35">
      <c r="B1544" t="s">
        <v>542</v>
      </c>
      <c r="C1544" s="14">
        <v>0.13709373166473801</v>
      </c>
      <c r="D1544" s="14">
        <v>0.15994885305933401</v>
      </c>
      <c r="E1544" s="14">
        <v>0.11517980765491</v>
      </c>
      <c r="F1544" s="14"/>
      <c r="G1544" s="14">
        <v>0.143536705174272</v>
      </c>
      <c r="H1544" s="14">
        <v>0.124748051716318</v>
      </c>
      <c r="I1544" s="14">
        <v>0.11984141945341401</v>
      </c>
      <c r="J1544" s="14">
        <v>0.12044643710471099</v>
      </c>
      <c r="K1544" s="14">
        <v>0.14665208942426999</v>
      </c>
      <c r="L1544" s="14">
        <v>0.16409852429804</v>
      </c>
      <c r="M1544" s="14"/>
      <c r="N1544" s="14">
        <v>0.119282584668573</v>
      </c>
      <c r="O1544" s="14">
        <v>0.148186568877159</v>
      </c>
      <c r="P1544" s="14">
        <v>0.108933856282889</v>
      </c>
      <c r="Q1544" s="14">
        <v>0.17062243703702001</v>
      </c>
      <c r="R1544" s="14"/>
      <c r="S1544" s="14">
        <v>0.14156273334307201</v>
      </c>
      <c r="T1544" s="14">
        <v>0.109937900919111</v>
      </c>
      <c r="U1544" s="14">
        <v>0.16674839246557399</v>
      </c>
      <c r="V1544" s="14">
        <v>0.15817824395376701</v>
      </c>
      <c r="W1544" s="14">
        <v>0.107206694564942</v>
      </c>
      <c r="X1544" s="14">
        <v>0.170086524073564</v>
      </c>
      <c r="Y1544" s="14">
        <v>0.14643696339621801</v>
      </c>
      <c r="Z1544" s="14">
        <v>0.10203751764466699</v>
      </c>
      <c r="AA1544" s="14">
        <v>0.135799368872833</v>
      </c>
      <c r="AB1544" s="14">
        <v>0.144507380795942</v>
      </c>
      <c r="AC1544" s="14">
        <v>7.7658975132711597E-2</v>
      </c>
      <c r="AD1544" s="14">
        <v>0.16642176117690399</v>
      </c>
      <c r="AE1544" s="14"/>
      <c r="AF1544" s="14">
        <v>0.144143449768877</v>
      </c>
      <c r="AG1544" s="14">
        <v>0.10378150543154201</v>
      </c>
      <c r="AH1544" s="14">
        <v>0.128221296670115</v>
      </c>
      <c r="AI1544" s="14">
        <v>0.17921532577961999</v>
      </c>
      <c r="AJ1544" s="14">
        <v>0.149675866325784</v>
      </c>
      <c r="AK1544" s="14"/>
      <c r="AL1544" s="14">
        <v>0.13737090609651101</v>
      </c>
      <c r="AM1544" s="14">
        <v>9.8128784214358902E-2</v>
      </c>
      <c r="AN1544" s="14">
        <v>0.20205776123986</v>
      </c>
      <c r="AO1544" s="14"/>
      <c r="AP1544" s="14">
        <v>0.14853082783949501</v>
      </c>
      <c r="AQ1544" s="14">
        <v>0.124361294363488</v>
      </c>
      <c r="AR1544" s="14"/>
      <c r="AS1544" s="14">
        <v>0.136312281604061</v>
      </c>
      <c r="AT1544" s="14">
        <v>0.132578988944447</v>
      </c>
      <c r="AU1544" s="14"/>
      <c r="AV1544" s="14">
        <v>0.14048909537024901</v>
      </c>
      <c r="AW1544" s="14">
        <v>0.12984703927381699</v>
      </c>
      <c r="AX1544" s="14"/>
      <c r="AY1544" s="14">
        <v>0.117267377665568</v>
      </c>
      <c r="AZ1544" s="14">
        <v>6.8211082144197605E-2</v>
      </c>
      <c r="BA1544" s="14"/>
      <c r="BB1544" s="14">
        <v>0.124355991840191</v>
      </c>
      <c r="BC1544" s="14">
        <v>0.13023161186208701</v>
      </c>
    </row>
    <row r="1545" spans="2:55" x14ac:dyDescent="0.35">
      <c r="B1545" t="s">
        <v>594</v>
      </c>
      <c r="C1545" s="14">
        <v>1.7676075178866699E-2</v>
      </c>
      <c r="D1545" s="14">
        <v>1.76282303473419E-2</v>
      </c>
      <c r="E1545" s="14">
        <v>1.77748171294826E-2</v>
      </c>
      <c r="F1545" s="14"/>
      <c r="G1545" s="14">
        <v>4.6497353652921299E-2</v>
      </c>
      <c r="H1545" s="14">
        <v>2.7810440347479499E-2</v>
      </c>
      <c r="I1545" s="14">
        <v>9.1766977217370895E-3</v>
      </c>
      <c r="J1545" s="14">
        <v>5.0147251941253896E-3</v>
      </c>
      <c r="K1545" s="14">
        <v>3.7207050338986798E-3</v>
      </c>
      <c r="L1545" s="14">
        <v>1.6879200794695601E-2</v>
      </c>
      <c r="M1545" s="14"/>
      <c r="N1545" s="14">
        <v>8.2387209407178696E-3</v>
      </c>
      <c r="O1545" s="14">
        <v>2.5773792481873701E-2</v>
      </c>
      <c r="P1545" s="14">
        <v>2.1110230628457901E-2</v>
      </c>
      <c r="Q1545" s="14">
        <v>1.6567098625861299E-2</v>
      </c>
      <c r="R1545" s="14"/>
      <c r="S1545" s="14">
        <v>1.77061401251347E-2</v>
      </c>
      <c r="T1545" s="14">
        <v>4.9130752686715696E-3</v>
      </c>
      <c r="U1545" s="14">
        <v>3.4483357045197997E-2</v>
      </c>
      <c r="V1545" s="14">
        <v>2.5047598324352199E-2</v>
      </c>
      <c r="W1545" s="14">
        <v>3.21778745632436E-2</v>
      </c>
      <c r="X1545" s="14">
        <v>2.61359477069011E-2</v>
      </c>
      <c r="Y1545" s="14">
        <v>2.1067025729004599E-2</v>
      </c>
      <c r="Z1545" s="14">
        <v>2.5523085043407698E-2</v>
      </c>
      <c r="AA1545" s="14">
        <v>7.8937830832082195E-3</v>
      </c>
      <c r="AB1545" s="14">
        <v>5.3649708774517503E-3</v>
      </c>
      <c r="AC1545" s="14">
        <v>0</v>
      </c>
      <c r="AD1545" s="14">
        <v>2.9526138250357301E-2</v>
      </c>
      <c r="AE1545" s="14"/>
      <c r="AF1545" s="14">
        <v>2.6184020346464099E-2</v>
      </c>
      <c r="AG1545" s="14">
        <v>1.5742991451546399E-2</v>
      </c>
      <c r="AH1545" s="14">
        <v>1.9872226490663301E-2</v>
      </c>
      <c r="AI1545" s="14">
        <v>1.6087759972827E-2</v>
      </c>
      <c r="AJ1545" s="14">
        <v>1.16300582489311E-2</v>
      </c>
      <c r="AK1545" s="14"/>
      <c r="AL1545" s="14">
        <v>1.5865642792748401E-2</v>
      </c>
      <c r="AM1545" s="14">
        <v>3.3730993191542297E-2</v>
      </c>
      <c r="AN1545" s="14">
        <v>1.527552827303E-2</v>
      </c>
      <c r="AO1545" s="14"/>
      <c r="AP1545" s="14">
        <v>1.75004476452022E-2</v>
      </c>
      <c r="AQ1545" s="14">
        <v>1.64778312349107E-2</v>
      </c>
      <c r="AR1545" s="14"/>
      <c r="AS1545" s="14">
        <v>1.77920412762166E-2</v>
      </c>
      <c r="AT1545" s="14">
        <v>1.8782276034859501E-2</v>
      </c>
      <c r="AU1545" s="14"/>
      <c r="AV1545" s="14">
        <v>2.4393153836325499E-2</v>
      </c>
      <c r="AW1545" s="14">
        <v>1.6129466831600301E-2</v>
      </c>
      <c r="AX1545" s="14"/>
      <c r="AY1545" s="14">
        <v>2.0446788336423299E-2</v>
      </c>
      <c r="AZ1545" s="14">
        <v>1.2221951575404E-2</v>
      </c>
      <c r="BA1545" s="14"/>
      <c r="BB1545" s="14">
        <v>1.7307465923861801E-2</v>
      </c>
      <c r="BC1545" s="14">
        <v>4.1434916551230001E-3</v>
      </c>
    </row>
    <row r="1546" spans="2:55" x14ac:dyDescent="0.35">
      <c r="B1546" t="s">
        <v>544</v>
      </c>
      <c r="C1546" s="14">
        <v>5.0204279069154499E-3</v>
      </c>
      <c r="D1546" s="14">
        <v>3.83123410881129E-3</v>
      </c>
      <c r="E1546" s="14">
        <v>6.1964191502132497E-3</v>
      </c>
      <c r="F1546" s="14"/>
      <c r="G1546" s="14">
        <v>7.7793544504353397E-3</v>
      </c>
      <c r="H1546" s="14">
        <v>5.4384060241995198E-3</v>
      </c>
      <c r="I1546" s="14">
        <v>8.1640081932895497E-3</v>
      </c>
      <c r="J1546" s="14">
        <v>0</v>
      </c>
      <c r="K1546" s="14">
        <v>3.8358670337537201E-3</v>
      </c>
      <c r="L1546" s="14">
        <v>5.1739303179849302E-3</v>
      </c>
      <c r="M1546" s="14"/>
      <c r="N1546" s="14">
        <v>3.4561018510639399E-3</v>
      </c>
      <c r="O1546" s="14">
        <v>9.1660922650100996E-3</v>
      </c>
      <c r="P1546" s="14">
        <v>5.1942775268241301E-3</v>
      </c>
      <c r="Q1546" s="14">
        <v>2.2858091567601701E-3</v>
      </c>
      <c r="R1546" s="14"/>
      <c r="S1546" s="14">
        <v>4.2939918116743601E-3</v>
      </c>
      <c r="T1546" s="14">
        <v>1.11947434068026E-2</v>
      </c>
      <c r="U1546" s="14">
        <v>0</v>
      </c>
      <c r="V1546" s="14">
        <v>5.1230916760730497E-3</v>
      </c>
      <c r="W1546" s="14">
        <v>8.1546726880812204E-3</v>
      </c>
      <c r="X1546" s="14">
        <v>5.1667697232544397E-3</v>
      </c>
      <c r="Y1546" s="14">
        <v>0</v>
      </c>
      <c r="Z1546" s="14">
        <v>0</v>
      </c>
      <c r="AA1546" s="14">
        <v>0</v>
      </c>
      <c r="AB1546" s="14">
        <v>1.0709985722751199E-2</v>
      </c>
      <c r="AC1546" s="14">
        <v>1.0113780378942099E-2</v>
      </c>
      <c r="AD1546" s="14">
        <v>0</v>
      </c>
      <c r="AE1546" s="14"/>
      <c r="AF1546" s="14">
        <v>2.18805431919308E-3</v>
      </c>
      <c r="AG1546" s="14">
        <v>1.3574357999611799E-3</v>
      </c>
      <c r="AH1546" s="14">
        <v>6.08634374037865E-3</v>
      </c>
      <c r="AI1546" s="14">
        <v>1.3232288157825E-2</v>
      </c>
      <c r="AJ1546" s="14">
        <v>1.1429335979936801E-2</v>
      </c>
      <c r="AK1546" s="14"/>
      <c r="AL1546" s="14">
        <v>3.7382087945316599E-3</v>
      </c>
      <c r="AM1546" s="14">
        <v>9.1436305432979707E-3</v>
      </c>
      <c r="AN1546" s="14">
        <v>1.6144242585142E-2</v>
      </c>
      <c r="AO1546" s="14"/>
      <c r="AP1546" s="14">
        <v>9.9107901241277004E-3</v>
      </c>
      <c r="AQ1546" s="14">
        <v>1.1169399354663801E-3</v>
      </c>
      <c r="AR1546" s="14"/>
      <c r="AS1546" s="14">
        <v>5.7797100047243897E-3</v>
      </c>
      <c r="AT1546" s="14">
        <v>4.2475792066200601E-3</v>
      </c>
      <c r="AU1546" s="14"/>
      <c r="AV1546" s="14">
        <v>8.4045244082230491E-3</v>
      </c>
      <c r="AW1546" s="14">
        <v>3.4703951607175701E-3</v>
      </c>
      <c r="AX1546" s="14"/>
      <c r="AY1546" s="14">
        <v>3.28420595302249E-3</v>
      </c>
      <c r="AZ1546" s="14">
        <v>1.9035348779729001E-2</v>
      </c>
      <c r="BA1546" s="14"/>
      <c r="BB1546" s="14">
        <v>5.0718039549001396E-3</v>
      </c>
      <c r="BC1546" s="14">
        <v>4.3628716355331E-3</v>
      </c>
    </row>
    <row r="1547" spans="2:55" x14ac:dyDescent="0.35">
      <c r="B1547" t="s">
        <v>205</v>
      </c>
      <c r="C1547" s="14">
        <v>2.3418818451383001E-2</v>
      </c>
      <c r="D1547" s="14">
        <v>2.73575513048562E-2</v>
      </c>
      <c r="E1547" s="14">
        <v>1.9641676841864499E-2</v>
      </c>
      <c r="F1547" s="14"/>
      <c r="G1547" s="14">
        <v>1.1297244469518001E-2</v>
      </c>
      <c r="H1547" s="14">
        <v>2.7087295587574999E-3</v>
      </c>
      <c r="I1547" s="14">
        <v>2.02237145363287E-2</v>
      </c>
      <c r="J1547" s="14">
        <v>2.82782482919481E-2</v>
      </c>
      <c r="K1547" s="14">
        <v>1.83150762396442E-2</v>
      </c>
      <c r="L1547" s="14">
        <v>5.04646650864247E-2</v>
      </c>
      <c r="M1547" s="14"/>
      <c r="N1547" s="14">
        <v>2.4138995858194599E-2</v>
      </c>
      <c r="O1547" s="14">
        <v>3.6257473651064902E-2</v>
      </c>
      <c r="P1547" s="14">
        <v>1.5861323856492901E-2</v>
      </c>
      <c r="Q1547" s="14">
        <v>1.6119444462147799E-2</v>
      </c>
      <c r="R1547" s="14"/>
      <c r="S1547" s="14">
        <v>2.16854397268182E-2</v>
      </c>
      <c r="T1547" s="14">
        <v>3.2461574641513599E-2</v>
      </c>
      <c r="U1547" s="14">
        <v>1.7438060285228599E-2</v>
      </c>
      <c r="V1547" s="14">
        <v>2.5192785107103498E-2</v>
      </c>
      <c r="W1547" s="14">
        <v>5.5889681285301099E-3</v>
      </c>
      <c r="X1547" s="14">
        <v>3.3449546996431503E-2</v>
      </c>
      <c r="Y1547" s="14">
        <v>1.25673851752061E-2</v>
      </c>
      <c r="Z1547" s="14">
        <v>2.5336836748536699E-2</v>
      </c>
      <c r="AA1547" s="14">
        <v>2.4118652385520401E-2</v>
      </c>
      <c r="AB1547" s="14">
        <v>9.9784631410957305E-3</v>
      </c>
      <c r="AC1547" s="14">
        <v>5.34366441224709E-2</v>
      </c>
      <c r="AD1547" s="14">
        <v>2.8297122477021201E-2</v>
      </c>
      <c r="AE1547" s="14"/>
      <c r="AF1547" s="14">
        <v>3.0526375754807301E-2</v>
      </c>
      <c r="AG1547" s="14">
        <v>1.43915228325077E-2</v>
      </c>
      <c r="AH1547" s="14">
        <v>2.5266758814033698E-2</v>
      </c>
      <c r="AI1547" s="14">
        <v>3.8024772556810797E-2</v>
      </c>
      <c r="AJ1547" s="14">
        <v>0</v>
      </c>
      <c r="AK1547" s="14"/>
      <c r="AL1547" s="14">
        <v>2.2976317748967801E-2</v>
      </c>
      <c r="AM1547" s="14">
        <v>1.89736601579715E-2</v>
      </c>
      <c r="AN1547" s="14">
        <v>3.7640893436410597E-2</v>
      </c>
      <c r="AO1547" s="14"/>
      <c r="AP1547" s="14">
        <v>2.5736542254867399E-2</v>
      </c>
      <c r="AQ1547" s="14">
        <v>2.1371054127732599E-2</v>
      </c>
      <c r="AR1547" s="14"/>
      <c r="AS1547" s="14">
        <v>1.7978593790482899E-2</v>
      </c>
      <c r="AT1547" s="14">
        <v>3.0381613078199102E-2</v>
      </c>
      <c r="AU1547" s="14"/>
      <c r="AV1547" s="14">
        <v>1.34923023508345E-2</v>
      </c>
      <c r="AW1547" s="14">
        <v>2.5315210704476E-2</v>
      </c>
      <c r="AX1547" s="14"/>
      <c r="AY1547" s="14">
        <v>2.18406420775481E-2</v>
      </c>
      <c r="AZ1547" s="14">
        <v>3.4455722842888101E-2</v>
      </c>
      <c r="BA1547" s="14"/>
      <c r="BB1547" s="14">
        <v>2.54837853845661E-2</v>
      </c>
      <c r="BC1547" s="14">
        <v>1.1635470406199101E-2</v>
      </c>
    </row>
    <row r="1548" spans="2:55" x14ac:dyDescent="0.35">
      <c r="C1548" s="14"/>
      <c r="D1548" s="14"/>
      <c r="E1548" s="14"/>
      <c r="F1548" s="14"/>
      <c r="G1548" s="14"/>
      <c r="H1548" s="14"/>
      <c r="I1548" s="14"/>
      <c r="J1548" s="14"/>
      <c r="K1548" s="14"/>
      <c r="L1548" s="14"/>
      <c r="M1548" s="14"/>
      <c r="N1548" s="14"/>
      <c r="O1548" s="14"/>
      <c r="P1548" s="14"/>
      <c r="Q1548" s="14"/>
      <c r="R1548" s="14"/>
      <c r="S1548" s="14"/>
      <c r="T1548" s="14"/>
      <c r="U1548" s="14"/>
      <c r="V1548" s="14"/>
      <c r="W1548" s="14"/>
      <c r="X1548" s="14"/>
      <c r="Y1548" s="14"/>
      <c r="Z1548" s="14"/>
      <c r="AA1548" s="14"/>
      <c r="AB1548" s="14"/>
      <c r="AC1548" s="14"/>
      <c r="AD1548" s="14"/>
      <c r="AE1548" s="14"/>
      <c r="AF1548" s="14"/>
      <c r="AG1548" s="14"/>
      <c r="AH1548" s="14"/>
      <c r="AI1548" s="14"/>
      <c r="AJ1548" s="14"/>
      <c r="AK1548" s="14"/>
      <c r="AL1548" s="14"/>
      <c r="AM1548" s="14"/>
      <c r="AN1548" s="14"/>
      <c r="AO1548" s="14"/>
      <c r="AP1548" s="14"/>
      <c r="AQ1548" s="14"/>
      <c r="AR1548" s="14"/>
      <c r="AS1548" s="14"/>
      <c r="AT1548" s="14"/>
      <c r="AU1548" s="14"/>
      <c r="AV1548" s="14"/>
      <c r="AW1548" s="14"/>
      <c r="AX1548" s="14"/>
      <c r="AY1548" s="14"/>
      <c r="AZ1548" s="14"/>
      <c r="BA1548" s="14"/>
      <c r="BB1548" s="14"/>
      <c r="BC1548" s="14"/>
    </row>
    <row r="1549" spans="2:55" x14ac:dyDescent="0.35">
      <c r="B1549" s="6" t="s">
        <v>598</v>
      </c>
      <c r="C1549" s="14"/>
      <c r="D1549" s="14"/>
      <c r="E1549" s="14"/>
      <c r="F1549" s="14"/>
      <c r="G1549" s="14"/>
      <c r="H1549" s="14"/>
      <c r="I1549" s="14"/>
      <c r="J1549" s="14"/>
      <c r="K1549" s="14"/>
      <c r="L1549" s="14"/>
      <c r="M1549" s="14"/>
      <c r="N1549" s="14"/>
      <c r="O1549" s="14"/>
      <c r="P1549" s="14"/>
      <c r="Q1549" s="14"/>
      <c r="R1549" s="14"/>
      <c r="S1549" s="14"/>
      <c r="T1549" s="14"/>
      <c r="U1549" s="14"/>
      <c r="V1549" s="14"/>
      <c r="W1549" s="14"/>
      <c r="X1549" s="14"/>
      <c r="Y1549" s="14"/>
      <c r="Z1549" s="14"/>
      <c r="AA1549" s="14"/>
      <c r="AB1549" s="14"/>
      <c r="AC1549" s="14"/>
      <c r="AD1549" s="14"/>
      <c r="AE1549" s="14"/>
      <c r="AF1549" s="14"/>
      <c r="AG1549" s="14"/>
      <c r="AH1549" s="14"/>
      <c r="AI1549" s="14"/>
      <c r="AJ1549" s="14"/>
      <c r="AK1549" s="14"/>
      <c r="AL1549" s="14"/>
      <c r="AM1549" s="14"/>
      <c r="AN1549" s="14"/>
      <c r="AO1549" s="14"/>
      <c r="AP1549" s="14"/>
      <c r="AQ1549" s="14"/>
      <c r="AR1549" s="14"/>
      <c r="AS1549" s="14"/>
      <c r="AT1549" s="14"/>
      <c r="AU1549" s="14"/>
      <c r="AV1549" s="14"/>
      <c r="AW1549" s="14"/>
      <c r="AX1549" s="14"/>
      <c r="AY1549" s="14"/>
      <c r="AZ1549" s="14"/>
      <c r="BA1549" s="14"/>
      <c r="BB1549" s="14"/>
      <c r="BC1549" s="14"/>
    </row>
    <row r="1550" spans="2:55" x14ac:dyDescent="0.35">
      <c r="B1550" s="21" t="s">
        <v>82</v>
      </c>
      <c r="C1550" s="14"/>
      <c r="D1550" s="14"/>
      <c r="E1550" s="14"/>
      <c r="F1550" s="14"/>
      <c r="G1550" s="14"/>
      <c r="H1550" s="14"/>
      <c r="I1550" s="14"/>
      <c r="J1550" s="14"/>
      <c r="K1550" s="14"/>
      <c r="L1550" s="14"/>
      <c r="M1550" s="14"/>
      <c r="N1550" s="14"/>
      <c r="O1550" s="14"/>
      <c r="P1550" s="14"/>
      <c r="Q1550" s="14"/>
      <c r="R1550" s="14"/>
      <c r="S1550" s="14"/>
      <c r="T1550" s="14"/>
      <c r="U1550" s="14"/>
      <c r="V1550" s="14"/>
      <c r="W1550" s="14"/>
      <c r="X1550" s="14"/>
      <c r="Y1550" s="14"/>
      <c r="Z1550" s="14"/>
      <c r="AA1550" s="14"/>
      <c r="AB1550" s="14"/>
      <c r="AC1550" s="14"/>
      <c r="AD1550" s="14"/>
      <c r="AE1550" s="14"/>
      <c r="AF1550" s="14"/>
      <c r="AG1550" s="14"/>
      <c r="AH1550" s="14"/>
      <c r="AI1550" s="14"/>
      <c r="AJ1550" s="14"/>
      <c r="AK1550" s="14"/>
      <c r="AL1550" s="14"/>
      <c r="AM1550" s="14"/>
      <c r="AN1550" s="14"/>
      <c r="AO1550" s="14"/>
      <c r="AP1550" s="14"/>
      <c r="AQ1550" s="14"/>
      <c r="AR1550" s="14"/>
      <c r="AS1550" s="14"/>
      <c r="AT1550" s="14"/>
      <c r="AU1550" s="14"/>
      <c r="AV1550" s="14"/>
      <c r="AW1550" s="14"/>
      <c r="AX1550" s="14"/>
      <c r="AY1550" s="14"/>
      <c r="AZ1550" s="14"/>
      <c r="BA1550" s="14"/>
      <c r="BB1550" s="14"/>
      <c r="BC1550" s="14"/>
    </row>
    <row r="1551" spans="2:55" x14ac:dyDescent="0.35">
      <c r="B1551" t="s">
        <v>540</v>
      </c>
      <c r="C1551" s="14">
        <v>0.34299705027649902</v>
      </c>
      <c r="D1551" s="14">
        <v>0.33125513649882998</v>
      </c>
      <c r="E1551" s="14">
        <v>0.35354626687783802</v>
      </c>
      <c r="F1551" s="14"/>
      <c r="G1551" s="14">
        <v>0.34518352016727799</v>
      </c>
      <c r="H1551" s="14">
        <v>0.39405672990157697</v>
      </c>
      <c r="I1551" s="14">
        <v>0.32778329240451198</v>
      </c>
      <c r="J1551" s="14">
        <v>0.33792955196353303</v>
      </c>
      <c r="K1551" s="14">
        <v>0.36603817028561098</v>
      </c>
      <c r="L1551" s="14">
        <v>0.30079332765912697</v>
      </c>
      <c r="M1551" s="14"/>
      <c r="N1551" s="14">
        <v>0.36496965737037601</v>
      </c>
      <c r="O1551" s="14">
        <v>0.31297958309492702</v>
      </c>
      <c r="P1551" s="14">
        <v>0.36773419081643199</v>
      </c>
      <c r="Q1551" s="14">
        <v>0.32762771431915599</v>
      </c>
      <c r="R1551" s="14"/>
      <c r="S1551" s="14">
        <v>0.34544423887124298</v>
      </c>
      <c r="T1551" s="14">
        <v>0.34576545332195902</v>
      </c>
      <c r="U1551" s="14">
        <v>0.36952613492195902</v>
      </c>
      <c r="V1551" s="14">
        <v>0.34801577803016298</v>
      </c>
      <c r="W1551" s="14">
        <v>0.285541692104471</v>
      </c>
      <c r="X1551" s="14">
        <v>0.37410486007487798</v>
      </c>
      <c r="Y1551" s="14">
        <v>0.28193976424672501</v>
      </c>
      <c r="Z1551" s="14">
        <v>0.34896437667260199</v>
      </c>
      <c r="AA1551" s="14">
        <v>0.346357083239964</v>
      </c>
      <c r="AB1551" s="14">
        <v>0.382911311910269</v>
      </c>
      <c r="AC1551" s="14">
        <v>0.33102176132705202</v>
      </c>
      <c r="AD1551" s="14">
        <v>0.317799211768101</v>
      </c>
      <c r="AE1551" s="14"/>
      <c r="AF1551" s="14">
        <v>0.33905567773080297</v>
      </c>
      <c r="AG1551" s="14">
        <v>0.39698745850973599</v>
      </c>
      <c r="AH1551" s="14">
        <v>0.27448063150149599</v>
      </c>
      <c r="AI1551" s="14">
        <v>0.34834552533951102</v>
      </c>
      <c r="AJ1551" s="14">
        <v>0.35919246338022598</v>
      </c>
      <c r="AK1551" s="14"/>
      <c r="AL1551" s="14">
        <v>0.33077971245570398</v>
      </c>
      <c r="AM1551" s="14">
        <v>0.465370801326218</v>
      </c>
      <c r="AN1551" s="14">
        <v>0.30197168044126999</v>
      </c>
      <c r="AO1551" s="14"/>
      <c r="AP1551" s="14">
        <v>0.30239539772811702</v>
      </c>
      <c r="AQ1551" s="14">
        <v>0.37512242326955803</v>
      </c>
      <c r="AR1551" s="14"/>
      <c r="AS1551" s="14">
        <v>0.34310652941328001</v>
      </c>
      <c r="AT1551" s="14">
        <v>0.34341658619908</v>
      </c>
      <c r="AU1551" s="14"/>
      <c r="AV1551" s="14">
        <v>0.37500912603833098</v>
      </c>
      <c r="AW1551" s="14">
        <v>0.338886178935004</v>
      </c>
      <c r="AX1551" s="14"/>
      <c r="AY1551" s="14">
        <v>0.36152909315110998</v>
      </c>
      <c r="AZ1551" s="14">
        <v>0.32388002106076802</v>
      </c>
      <c r="BA1551" s="14"/>
      <c r="BB1551" s="14">
        <v>0.36163151397475501</v>
      </c>
      <c r="BC1551" s="14">
        <v>0.35691319758984102</v>
      </c>
    </row>
    <row r="1552" spans="2:55" x14ac:dyDescent="0.35">
      <c r="B1552" t="s">
        <v>541</v>
      </c>
      <c r="C1552" s="14">
        <v>0.44050337034954601</v>
      </c>
      <c r="D1552" s="14">
        <v>0.46386500783472101</v>
      </c>
      <c r="E1552" s="14">
        <v>0.41797062454941197</v>
      </c>
      <c r="F1552" s="14"/>
      <c r="G1552" s="14">
        <v>0.423283185714669</v>
      </c>
      <c r="H1552" s="14">
        <v>0.42766459905214399</v>
      </c>
      <c r="I1552" s="14">
        <v>0.44788525670714702</v>
      </c>
      <c r="J1552" s="14">
        <v>0.45839521680182999</v>
      </c>
      <c r="K1552" s="14">
        <v>0.42345401388109999</v>
      </c>
      <c r="L1552" s="14">
        <v>0.45328924125108599</v>
      </c>
      <c r="M1552" s="14"/>
      <c r="N1552" s="14">
        <v>0.45742834792049097</v>
      </c>
      <c r="O1552" s="14">
        <v>0.43787544687970698</v>
      </c>
      <c r="P1552" s="14">
        <v>0.45978219667581599</v>
      </c>
      <c r="Q1552" s="14">
        <v>0.409556920643665</v>
      </c>
      <c r="R1552" s="14"/>
      <c r="S1552" s="14">
        <v>0.44521314773805198</v>
      </c>
      <c r="T1552" s="14">
        <v>0.44699339618196898</v>
      </c>
      <c r="U1552" s="14">
        <v>0.36746007919794199</v>
      </c>
      <c r="V1552" s="14">
        <v>0.42259051380379897</v>
      </c>
      <c r="W1552" s="14">
        <v>0.49091614294539798</v>
      </c>
      <c r="X1552" s="14">
        <v>0.41618562213521898</v>
      </c>
      <c r="Y1552" s="14">
        <v>0.52482150514869896</v>
      </c>
      <c r="Z1552" s="14">
        <v>0.44528197515478801</v>
      </c>
      <c r="AA1552" s="14">
        <v>0.45231819500482401</v>
      </c>
      <c r="AB1552" s="14">
        <v>0.40753269662520197</v>
      </c>
      <c r="AC1552" s="14">
        <v>0.46782234359415698</v>
      </c>
      <c r="AD1552" s="14">
        <v>0.37315145231948998</v>
      </c>
      <c r="AE1552" s="14"/>
      <c r="AF1552" s="14">
        <v>0.45362163350065399</v>
      </c>
      <c r="AG1552" s="14">
        <v>0.45807926777616098</v>
      </c>
      <c r="AH1552" s="14">
        <v>0.47062463485894201</v>
      </c>
      <c r="AI1552" s="14">
        <v>0.40688113285235</v>
      </c>
      <c r="AJ1552" s="14">
        <v>0.40498395270111098</v>
      </c>
      <c r="AK1552" s="14"/>
      <c r="AL1552" s="14">
        <v>0.45359892583422601</v>
      </c>
      <c r="AM1552" s="14">
        <v>0.39916212213956498</v>
      </c>
      <c r="AN1552" s="14">
        <v>0.32553150797504898</v>
      </c>
      <c r="AO1552" s="14"/>
      <c r="AP1552" s="14">
        <v>0.45579649671744599</v>
      </c>
      <c r="AQ1552" s="14">
        <v>0.43322098497262101</v>
      </c>
      <c r="AR1552" s="14"/>
      <c r="AS1552" s="14">
        <v>0.45415866377042402</v>
      </c>
      <c r="AT1552" s="14">
        <v>0.42268573065824</v>
      </c>
      <c r="AU1552" s="14"/>
      <c r="AV1552" s="14">
        <v>0.42801967206536201</v>
      </c>
      <c r="AW1552" s="14">
        <v>0.44507930988227901</v>
      </c>
      <c r="AX1552" s="14"/>
      <c r="AY1552" s="14">
        <v>0.44482508735355197</v>
      </c>
      <c r="AZ1552" s="14">
        <v>0.43766989655767702</v>
      </c>
      <c r="BA1552" s="14"/>
      <c r="BB1552" s="14">
        <v>0.455631401983083</v>
      </c>
      <c r="BC1552" s="14">
        <v>0.39574509497146199</v>
      </c>
    </row>
    <row r="1553" spans="2:55" x14ac:dyDescent="0.35">
      <c r="B1553" t="s">
        <v>542</v>
      </c>
      <c r="C1553" s="14">
        <v>0.16146011140330199</v>
      </c>
      <c r="D1553" s="14">
        <v>0.155686276703664</v>
      </c>
      <c r="E1553" s="14">
        <v>0.16757330069868001</v>
      </c>
      <c r="F1553" s="14"/>
      <c r="G1553" s="14">
        <v>0.16100766720334</v>
      </c>
      <c r="H1553" s="14">
        <v>0.14043964764514799</v>
      </c>
      <c r="I1553" s="14">
        <v>0.15344585729836399</v>
      </c>
      <c r="J1553" s="14">
        <v>0.162846573469284</v>
      </c>
      <c r="K1553" s="14">
        <v>0.177337884407298</v>
      </c>
      <c r="L1553" s="14">
        <v>0.173705670311157</v>
      </c>
      <c r="M1553" s="14"/>
      <c r="N1553" s="14">
        <v>0.13227674516747101</v>
      </c>
      <c r="O1553" s="14">
        <v>0.17017311483921799</v>
      </c>
      <c r="P1553" s="14">
        <v>0.14112379906217901</v>
      </c>
      <c r="Q1553" s="14">
        <v>0.20092749296074899</v>
      </c>
      <c r="R1553" s="14"/>
      <c r="S1553" s="14">
        <v>0.14836258008368799</v>
      </c>
      <c r="T1553" s="14">
        <v>0.15534032328710001</v>
      </c>
      <c r="U1553" s="14">
        <v>0.208894777262632</v>
      </c>
      <c r="V1553" s="14">
        <v>0.187516859844546</v>
      </c>
      <c r="W1553" s="14">
        <v>0.18508750862762699</v>
      </c>
      <c r="X1553" s="14">
        <v>0.140617130348096</v>
      </c>
      <c r="Y1553" s="14">
        <v>0.14237435116046099</v>
      </c>
      <c r="Z1553" s="14">
        <v>0.14857069287831301</v>
      </c>
      <c r="AA1553" s="14">
        <v>0.14104888757964501</v>
      </c>
      <c r="AB1553" s="14">
        <v>0.15707079736677201</v>
      </c>
      <c r="AC1553" s="14">
        <v>0.14076670271734801</v>
      </c>
      <c r="AD1553" s="14">
        <v>0.24201771242437101</v>
      </c>
      <c r="AE1553" s="14"/>
      <c r="AF1553" s="14">
        <v>0.15388476910259</v>
      </c>
      <c r="AG1553" s="14">
        <v>0.10939302861458799</v>
      </c>
      <c r="AH1553" s="14">
        <v>0.175852519280841</v>
      </c>
      <c r="AI1553" s="14">
        <v>0.17510404283914899</v>
      </c>
      <c r="AJ1553" s="14">
        <v>0.18980832045839599</v>
      </c>
      <c r="AK1553" s="14"/>
      <c r="AL1553" s="14">
        <v>0.165600691051871</v>
      </c>
      <c r="AM1553" s="14">
        <v>9.0362864092117301E-2</v>
      </c>
      <c r="AN1553" s="14">
        <v>0.22778080347740701</v>
      </c>
      <c r="AO1553" s="14"/>
      <c r="AP1553" s="14">
        <v>0.18348224358516199</v>
      </c>
      <c r="AQ1553" s="14">
        <v>0.13861984556593801</v>
      </c>
      <c r="AR1553" s="14"/>
      <c r="AS1553" s="14">
        <v>0.15598812231232101</v>
      </c>
      <c r="AT1553" s="14">
        <v>0.167866756547143</v>
      </c>
      <c r="AU1553" s="14"/>
      <c r="AV1553" s="14">
        <v>0.14472223054945099</v>
      </c>
      <c r="AW1553" s="14">
        <v>0.162578366462274</v>
      </c>
      <c r="AX1553" s="14"/>
      <c r="AY1553" s="14">
        <v>0.142631248419815</v>
      </c>
      <c r="AZ1553" s="14">
        <v>0.14532660392652999</v>
      </c>
      <c r="BA1553" s="14"/>
      <c r="BB1553" s="14">
        <v>0.137417460341167</v>
      </c>
      <c r="BC1553" s="14">
        <v>0.17584620501860701</v>
      </c>
    </row>
    <row r="1554" spans="2:55" x14ac:dyDescent="0.35">
      <c r="B1554" t="s">
        <v>594</v>
      </c>
      <c r="C1554" s="14">
        <v>3.0966840787569401E-2</v>
      </c>
      <c r="D1554" s="14">
        <v>2.9992262817623499E-2</v>
      </c>
      <c r="E1554" s="14">
        <v>3.2009628833028297E-2</v>
      </c>
      <c r="F1554" s="14"/>
      <c r="G1554" s="14">
        <v>3.9981427514170498E-2</v>
      </c>
      <c r="H1554" s="14">
        <v>2.03855160936934E-2</v>
      </c>
      <c r="I1554" s="14">
        <v>3.33643247056516E-2</v>
      </c>
      <c r="J1554" s="14">
        <v>2.5055763955348899E-2</v>
      </c>
      <c r="K1554" s="14">
        <v>1.4086997938328299E-2</v>
      </c>
      <c r="L1554" s="14">
        <v>4.7844400235973701E-2</v>
      </c>
      <c r="M1554" s="14"/>
      <c r="N1554" s="14">
        <v>2.1637045275195901E-2</v>
      </c>
      <c r="O1554" s="14">
        <v>4.4276296603689501E-2</v>
      </c>
      <c r="P1554" s="14">
        <v>1.85728372729034E-2</v>
      </c>
      <c r="Q1554" s="14">
        <v>3.83371200878092E-2</v>
      </c>
      <c r="R1554" s="14"/>
      <c r="S1554" s="14">
        <v>2.560602997394E-2</v>
      </c>
      <c r="T1554" s="14">
        <v>2.9291330283240099E-2</v>
      </c>
      <c r="U1554" s="14">
        <v>3.1097654207796099E-2</v>
      </c>
      <c r="V1554" s="14">
        <v>3.0875960396118299E-2</v>
      </c>
      <c r="W1554" s="14">
        <v>1.8473333898241798E-2</v>
      </c>
      <c r="X1554" s="14">
        <v>2.5281353364180002E-2</v>
      </c>
      <c r="Y1554" s="14">
        <v>4.5209359147128897E-2</v>
      </c>
      <c r="Z1554" s="14">
        <v>2.4324945085461701E-2</v>
      </c>
      <c r="AA1554" s="14">
        <v>2.8788815975553501E-2</v>
      </c>
      <c r="AB1554" s="14">
        <v>4.33214261099098E-2</v>
      </c>
      <c r="AC1554" s="14">
        <v>2.1338532172274799E-2</v>
      </c>
      <c r="AD1554" s="14">
        <v>6.70316234880379E-2</v>
      </c>
      <c r="AE1554" s="14"/>
      <c r="AF1554" s="14">
        <v>3.1662555089762401E-2</v>
      </c>
      <c r="AG1554" s="14">
        <v>1.9285645269170499E-2</v>
      </c>
      <c r="AH1554" s="14">
        <v>4.7406307120885498E-2</v>
      </c>
      <c r="AI1554" s="14">
        <v>3.06162402286701E-2</v>
      </c>
      <c r="AJ1554" s="14">
        <v>2.3880014131136301E-2</v>
      </c>
      <c r="AK1554" s="14"/>
      <c r="AL1554" s="14">
        <v>3.0174062499254299E-2</v>
      </c>
      <c r="AM1554" s="14">
        <v>1.7318465869795199E-2</v>
      </c>
      <c r="AN1554" s="14">
        <v>6.6505223113844603E-2</v>
      </c>
      <c r="AO1554" s="14"/>
      <c r="AP1554" s="14">
        <v>3.0971093479923301E-2</v>
      </c>
      <c r="AQ1554" s="14">
        <v>3.1892012601599101E-2</v>
      </c>
      <c r="AR1554" s="14"/>
      <c r="AS1554" s="14">
        <v>2.4494128582513802E-2</v>
      </c>
      <c r="AT1554" s="14">
        <v>4.2895807679222103E-2</v>
      </c>
      <c r="AU1554" s="14"/>
      <c r="AV1554" s="14">
        <v>3.53568888289989E-2</v>
      </c>
      <c r="AW1554" s="14">
        <v>3.0636000540495902E-2</v>
      </c>
      <c r="AX1554" s="14"/>
      <c r="AY1554" s="14">
        <v>2.98612980098703E-2</v>
      </c>
      <c r="AZ1554" s="14">
        <v>3.9212714871098502E-2</v>
      </c>
      <c r="BA1554" s="14"/>
      <c r="BB1554" s="14">
        <v>2.51390233117872E-2</v>
      </c>
      <c r="BC1554" s="14">
        <v>4.0755836197128303E-2</v>
      </c>
    </row>
    <row r="1555" spans="2:55" x14ac:dyDescent="0.35">
      <c r="B1555" t="s">
        <v>544</v>
      </c>
      <c r="C1555" s="14">
        <v>9.7886576039281706E-3</v>
      </c>
      <c r="D1555" s="14">
        <v>9.1708088166020697E-3</v>
      </c>
      <c r="E1555" s="14">
        <v>1.04207793805312E-2</v>
      </c>
      <c r="F1555" s="14"/>
      <c r="G1555" s="14">
        <v>1.6512832856033801E-2</v>
      </c>
      <c r="H1555" s="14">
        <v>8.4353473609418105E-3</v>
      </c>
      <c r="I1555" s="14">
        <v>1.3672879109306899E-2</v>
      </c>
      <c r="J1555" s="14">
        <v>2.1469328983305799E-3</v>
      </c>
      <c r="K1555" s="14">
        <v>3.8358670337537201E-3</v>
      </c>
      <c r="L1555" s="14">
        <v>1.34963328539462E-2</v>
      </c>
      <c r="M1555" s="14"/>
      <c r="N1555" s="14">
        <v>1.0708942603848E-2</v>
      </c>
      <c r="O1555" s="14">
        <v>1.7023392627740101E-2</v>
      </c>
      <c r="P1555" s="14">
        <v>5.1942775268241301E-3</v>
      </c>
      <c r="Q1555" s="14">
        <v>5.3878414052910897E-3</v>
      </c>
      <c r="R1555" s="14"/>
      <c r="S1555" s="14">
        <v>1.6241673397519099E-2</v>
      </c>
      <c r="T1555" s="14">
        <v>1.5978795522623299E-2</v>
      </c>
      <c r="U1555" s="14">
        <v>5.41344925762234E-3</v>
      </c>
      <c r="V1555" s="14">
        <v>5.1502852110611097E-3</v>
      </c>
      <c r="W1555" s="14">
        <v>1.9981322424261799E-2</v>
      </c>
      <c r="X1555" s="14">
        <v>1.4005885818412301E-2</v>
      </c>
      <c r="Y1555" s="14">
        <v>5.6550202969856897E-3</v>
      </c>
      <c r="Z1555" s="14">
        <v>1.08514032689336E-2</v>
      </c>
      <c r="AA1555" s="14">
        <v>0</v>
      </c>
      <c r="AB1555" s="14">
        <v>0</v>
      </c>
      <c r="AC1555" s="14">
        <v>1.9929245742613198E-2</v>
      </c>
      <c r="AD1555" s="14">
        <v>0</v>
      </c>
      <c r="AE1555" s="14"/>
      <c r="AF1555" s="14">
        <v>1.08566440115883E-2</v>
      </c>
      <c r="AG1555" s="14">
        <v>4.5858828121885997E-3</v>
      </c>
      <c r="AH1555" s="14">
        <v>2.17651714399901E-2</v>
      </c>
      <c r="AI1555" s="14">
        <v>1.4695533073324199E-2</v>
      </c>
      <c r="AJ1555" s="14">
        <v>1.00096563014832E-2</v>
      </c>
      <c r="AK1555" s="14"/>
      <c r="AL1555" s="14">
        <v>7.6590462851855697E-3</v>
      </c>
      <c r="AM1555" s="14">
        <v>1.54383006052309E-2</v>
      </c>
      <c r="AN1555" s="14">
        <v>3.03846327701233E-2</v>
      </c>
      <c r="AO1555" s="14"/>
      <c r="AP1555" s="14">
        <v>9.6840863160029701E-3</v>
      </c>
      <c r="AQ1555" s="14">
        <v>9.2399305888490203E-3</v>
      </c>
      <c r="AR1555" s="14"/>
      <c r="AS1555" s="14">
        <v>8.8790859528211606E-3</v>
      </c>
      <c r="AT1555" s="14">
        <v>1.0774177648049501E-2</v>
      </c>
      <c r="AU1555" s="14"/>
      <c r="AV1555" s="14">
        <v>1.3257814222972701E-2</v>
      </c>
      <c r="AW1555" s="14">
        <v>8.1068420582799602E-3</v>
      </c>
      <c r="AX1555" s="14"/>
      <c r="AY1555" s="14">
        <v>8.4890041206762707E-3</v>
      </c>
      <c r="AZ1555" s="14">
        <v>3.20324023036615E-2</v>
      </c>
      <c r="BA1555" s="14"/>
      <c r="BB1555" s="14">
        <v>8.9388142663372801E-3</v>
      </c>
      <c r="BC1555" s="14">
        <v>1.80784589327187E-2</v>
      </c>
    </row>
    <row r="1556" spans="2:55" x14ac:dyDescent="0.35">
      <c r="B1556" t="s">
        <v>205</v>
      </c>
      <c r="C1556" s="14">
        <v>1.4283969579154799E-2</v>
      </c>
      <c r="D1556" s="14">
        <v>1.003050732856E-2</v>
      </c>
      <c r="E1556" s="14">
        <v>1.84793996605109E-2</v>
      </c>
      <c r="F1556" s="14"/>
      <c r="G1556" s="14">
        <v>1.4031366544508799E-2</v>
      </c>
      <c r="H1556" s="14">
        <v>9.0181599464952307E-3</v>
      </c>
      <c r="I1556" s="14">
        <v>2.3848389775018599E-2</v>
      </c>
      <c r="J1556" s="14">
        <v>1.3625960911673099E-2</v>
      </c>
      <c r="K1556" s="14">
        <v>1.5247066453909599E-2</v>
      </c>
      <c r="L1556" s="14">
        <v>1.0871027688709199E-2</v>
      </c>
      <c r="M1556" s="14"/>
      <c r="N1556" s="14">
        <v>1.29792616626172E-2</v>
      </c>
      <c r="O1556" s="14">
        <v>1.76721659547187E-2</v>
      </c>
      <c r="P1556" s="14">
        <v>7.5926986458444397E-3</v>
      </c>
      <c r="Q1556" s="14">
        <v>1.81629105833295E-2</v>
      </c>
      <c r="R1556" s="14"/>
      <c r="S1556" s="14">
        <v>1.9132329935558301E-2</v>
      </c>
      <c r="T1556" s="14">
        <v>6.6307014031081598E-3</v>
      </c>
      <c r="U1556" s="14">
        <v>1.7607905152047701E-2</v>
      </c>
      <c r="V1556" s="14">
        <v>5.8506027143125604E-3</v>
      </c>
      <c r="W1556" s="14">
        <v>0</v>
      </c>
      <c r="X1556" s="14">
        <v>2.9805148259215101E-2</v>
      </c>
      <c r="Y1556" s="14">
        <v>0</v>
      </c>
      <c r="Z1556" s="14">
        <v>2.20066069399012E-2</v>
      </c>
      <c r="AA1556" s="14">
        <v>3.1487018200013497E-2</v>
      </c>
      <c r="AB1556" s="14">
        <v>9.1637679878476801E-3</v>
      </c>
      <c r="AC1556" s="14">
        <v>1.91214144465548E-2</v>
      </c>
      <c r="AD1556" s="14">
        <v>0</v>
      </c>
      <c r="AE1556" s="14"/>
      <c r="AF1556" s="14">
        <v>1.09187205646014E-2</v>
      </c>
      <c r="AG1556" s="14">
        <v>1.16687170181555E-2</v>
      </c>
      <c r="AH1556" s="14">
        <v>9.8707357978456197E-3</v>
      </c>
      <c r="AI1556" s="14">
        <v>2.4357525666995599E-2</v>
      </c>
      <c r="AJ1556" s="14">
        <v>1.2125593027648001E-2</v>
      </c>
      <c r="AK1556" s="14"/>
      <c r="AL1556" s="14">
        <v>1.21875618737586E-2</v>
      </c>
      <c r="AM1556" s="14">
        <v>1.2347445967073101E-2</v>
      </c>
      <c r="AN1556" s="14">
        <v>4.7826152222306198E-2</v>
      </c>
      <c r="AO1556" s="14"/>
      <c r="AP1556" s="14">
        <v>1.7670682173349099E-2</v>
      </c>
      <c r="AQ1556" s="14">
        <v>1.1904803001435401E-2</v>
      </c>
      <c r="AR1556" s="14"/>
      <c r="AS1556" s="14">
        <v>1.3373469968640399E-2</v>
      </c>
      <c r="AT1556" s="14">
        <v>1.23609412682657E-2</v>
      </c>
      <c r="AU1556" s="14"/>
      <c r="AV1556" s="14">
        <v>3.6342682948845499E-3</v>
      </c>
      <c r="AW1556" s="14">
        <v>1.4713302121667099E-2</v>
      </c>
      <c r="AX1556" s="14"/>
      <c r="AY1556" s="14">
        <v>1.2664268944976799E-2</v>
      </c>
      <c r="AZ1556" s="14">
        <v>2.1878361280265199E-2</v>
      </c>
      <c r="BA1556" s="14"/>
      <c r="BB1556" s="14">
        <v>1.12417861228708E-2</v>
      </c>
      <c r="BC1556" s="14">
        <v>1.26612072902423E-2</v>
      </c>
    </row>
    <row r="1557" spans="2:55" x14ac:dyDescent="0.35">
      <c r="C1557" s="14"/>
      <c r="D1557" s="14"/>
      <c r="E1557" s="14"/>
      <c r="F1557" s="14"/>
      <c r="G1557" s="14"/>
      <c r="H1557" s="14"/>
      <c r="I1557" s="14"/>
      <c r="J1557" s="14"/>
      <c r="K1557" s="14"/>
      <c r="L1557" s="14"/>
      <c r="M1557" s="14"/>
      <c r="N1557" s="14"/>
      <c r="O1557" s="14"/>
      <c r="P1557" s="14"/>
      <c r="Q1557" s="14"/>
      <c r="R1557" s="14"/>
      <c r="S1557" s="14"/>
      <c r="T1557" s="14"/>
      <c r="U1557" s="14"/>
      <c r="V1557" s="14"/>
      <c r="W1557" s="14"/>
      <c r="X1557" s="14"/>
      <c r="Y1557" s="14"/>
      <c r="Z1557" s="14"/>
      <c r="AA1557" s="14"/>
      <c r="AB1557" s="14"/>
      <c r="AC1557" s="14"/>
      <c r="AD1557" s="14"/>
      <c r="AE1557" s="14"/>
      <c r="AF1557" s="14"/>
      <c r="AG1557" s="14"/>
      <c r="AH1557" s="14"/>
      <c r="AI1557" s="14"/>
      <c r="AJ1557" s="14"/>
      <c r="AK1557" s="14"/>
      <c r="AL1557" s="14"/>
      <c r="AM1557" s="14"/>
      <c r="AN1557" s="14"/>
      <c r="AO1557" s="14"/>
      <c r="AP1557" s="14"/>
      <c r="AQ1557" s="14"/>
      <c r="AR1557" s="14"/>
      <c r="AS1557" s="14"/>
      <c r="AT1557" s="14"/>
      <c r="AU1557" s="14"/>
      <c r="AV1557" s="14"/>
      <c r="AW1557" s="14"/>
      <c r="AX1557" s="14"/>
      <c r="AY1557" s="14"/>
      <c r="AZ1557" s="14"/>
      <c r="BA1557" s="14"/>
      <c r="BB1557" s="14"/>
      <c r="BC1557" s="14"/>
    </row>
    <row r="1558" spans="2:55" x14ac:dyDescent="0.35">
      <c r="B1558" s="6" t="s">
        <v>599</v>
      </c>
      <c r="C1558" s="14"/>
      <c r="D1558" s="14"/>
      <c r="E1558" s="14"/>
      <c r="F1558" s="14"/>
      <c r="G1558" s="14"/>
      <c r="H1558" s="14"/>
      <c r="I1558" s="14"/>
      <c r="J1558" s="14"/>
      <c r="K1558" s="14"/>
      <c r="L1558" s="14"/>
      <c r="M1558" s="14"/>
      <c r="N1558" s="14"/>
      <c r="O1558" s="14"/>
      <c r="P1558" s="14"/>
      <c r="Q1558" s="14"/>
      <c r="R1558" s="14"/>
      <c r="S1558" s="14"/>
      <c r="T1558" s="14"/>
      <c r="U1558" s="14"/>
      <c r="V1558" s="14"/>
      <c r="W1558" s="14"/>
      <c r="X1558" s="14"/>
      <c r="Y1558" s="14"/>
      <c r="Z1558" s="14"/>
      <c r="AA1558" s="14"/>
      <c r="AB1558" s="14"/>
      <c r="AC1558" s="14"/>
      <c r="AD1558" s="14"/>
      <c r="AE1558" s="14"/>
      <c r="AF1558" s="14"/>
      <c r="AG1558" s="14"/>
      <c r="AH1558" s="14"/>
      <c r="AI1558" s="14"/>
      <c r="AJ1558" s="14"/>
      <c r="AK1558" s="14"/>
      <c r="AL1558" s="14"/>
      <c r="AM1558" s="14"/>
      <c r="AN1558" s="14"/>
      <c r="AO1558" s="14"/>
      <c r="AP1558" s="14"/>
      <c r="AQ1558" s="14"/>
      <c r="AR1558" s="14"/>
      <c r="AS1558" s="14"/>
      <c r="AT1558" s="14"/>
      <c r="AU1558" s="14"/>
      <c r="AV1558" s="14"/>
      <c r="AW1558" s="14"/>
      <c r="AX1558" s="14"/>
      <c r="AY1558" s="14"/>
      <c r="AZ1558" s="14"/>
      <c r="BA1558" s="14"/>
      <c r="BB1558" s="14"/>
      <c r="BC1558" s="14"/>
    </row>
    <row r="1559" spans="2:55" x14ac:dyDescent="0.35">
      <c r="B1559" s="21" t="s">
        <v>82</v>
      </c>
      <c r="C1559" s="14"/>
      <c r="D1559" s="14"/>
      <c r="E1559" s="14"/>
      <c r="F1559" s="14"/>
      <c r="G1559" s="14"/>
      <c r="H1559" s="14"/>
      <c r="I1559" s="14"/>
      <c r="J1559" s="14"/>
      <c r="K1559" s="14"/>
      <c r="L1559" s="14"/>
      <c r="M1559" s="14"/>
      <c r="N1559" s="14"/>
      <c r="O1559" s="14"/>
      <c r="P1559" s="14"/>
      <c r="Q1559" s="14"/>
      <c r="R1559" s="14"/>
      <c r="S1559" s="14"/>
      <c r="T1559" s="14"/>
      <c r="U1559" s="14"/>
      <c r="V1559" s="14"/>
      <c r="W1559" s="14"/>
      <c r="X1559" s="14"/>
      <c r="Y1559" s="14"/>
      <c r="Z1559" s="14"/>
      <c r="AA1559" s="14"/>
      <c r="AB1559" s="14"/>
      <c r="AC1559" s="14"/>
      <c r="AD1559" s="14"/>
      <c r="AE1559" s="14"/>
      <c r="AF1559" s="14"/>
      <c r="AG1559" s="14"/>
      <c r="AH1559" s="14"/>
      <c r="AI1559" s="14"/>
      <c r="AJ1559" s="14"/>
      <c r="AK1559" s="14"/>
      <c r="AL1559" s="14"/>
      <c r="AM1559" s="14"/>
      <c r="AN1559" s="14"/>
      <c r="AO1559" s="14"/>
      <c r="AP1559" s="14"/>
      <c r="AQ1559" s="14"/>
      <c r="AR1559" s="14"/>
      <c r="AS1559" s="14"/>
      <c r="AT1559" s="14"/>
      <c r="AU1559" s="14"/>
      <c r="AV1559" s="14"/>
      <c r="AW1559" s="14"/>
      <c r="AX1559" s="14"/>
      <c r="AY1559" s="14"/>
      <c r="AZ1559" s="14"/>
      <c r="BA1559" s="14"/>
      <c r="BB1559" s="14"/>
      <c r="BC1559" s="14"/>
    </row>
    <row r="1560" spans="2:55" x14ac:dyDescent="0.35">
      <c r="B1560" t="s">
        <v>540</v>
      </c>
      <c r="C1560" s="14">
        <v>0.29391973626685403</v>
      </c>
      <c r="D1560" s="14">
        <v>0.27868887720011898</v>
      </c>
      <c r="E1560" s="14">
        <v>0.30773137313326099</v>
      </c>
      <c r="F1560" s="14"/>
      <c r="G1560" s="14">
        <v>0.28671159377434702</v>
      </c>
      <c r="H1560" s="14">
        <v>0.38173022117386601</v>
      </c>
      <c r="I1560" s="14">
        <v>0.29822991341122901</v>
      </c>
      <c r="J1560" s="14">
        <v>0.28433844814387799</v>
      </c>
      <c r="K1560" s="14">
        <v>0.30694266998747999</v>
      </c>
      <c r="L1560" s="14">
        <v>0.22236264143472401</v>
      </c>
      <c r="M1560" s="14"/>
      <c r="N1560" s="14">
        <v>0.345990375359434</v>
      </c>
      <c r="O1560" s="14">
        <v>0.26449772741262301</v>
      </c>
      <c r="P1560" s="14">
        <v>0.31487182794023</v>
      </c>
      <c r="Q1560" s="14">
        <v>0.25029627811293098</v>
      </c>
      <c r="R1560" s="14"/>
      <c r="S1560" s="14">
        <v>0.31895917538062801</v>
      </c>
      <c r="T1560" s="14">
        <v>0.27902148461005</v>
      </c>
      <c r="U1560" s="14">
        <v>0.28797951123497201</v>
      </c>
      <c r="V1560" s="14">
        <v>0.240210568401726</v>
      </c>
      <c r="W1560" s="14">
        <v>0.27438679708105801</v>
      </c>
      <c r="X1560" s="14">
        <v>0.31733449793141699</v>
      </c>
      <c r="Y1560" s="14">
        <v>0.24392090956738799</v>
      </c>
      <c r="Z1560" s="14">
        <v>0.32518919162992799</v>
      </c>
      <c r="AA1560" s="14">
        <v>0.33997290421043203</v>
      </c>
      <c r="AB1560" s="14">
        <v>0.28249689814231999</v>
      </c>
      <c r="AC1560" s="14">
        <v>0.31909963671777802</v>
      </c>
      <c r="AD1560" s="14">
        <v>0.30799223782345098</v>
      </c>
      <c r="AE1560" s="14"/>
      <c r="AF1560" s="14">
        <v>0.27023878403787799</v>
      </c>
      <c r="AG1560" s="14">
        <v>0.36653081167543999</v>
      </c>
      <c r="AH1560" s="14">
        <v>0.224669183748334</v>
      </c>
      <c r="AI1560" s="14">
        <v>0.26342554455447897</v>
      </c>
      <c r="AJ1560" s="14">
        <v>0.30344272864962402</v>
      </c>
      <c r="AK1560" s="14"/>
      <c r="AL1560" s="14">
        <v>0.28089818939051298</v>
      </c>
      <c r="AM1560" s="14">
        <v>0.42152439573360101</v>
      </c>
      <c r="AN1560" s="14">
        <v>0.255191389537609</v>
      </c>
      <c r="AO1560" s="14"/>
      <c r="AP1560" s="14">
        <v>0.26163199304991602</v>
      </c>
      <c r="AQ1560" s="14">
        <v>0.31982218170865401</v>
      </c>
      <c r="AR1560" s="14"/>
      <c r="AS1560" s="14">
        <v>0.30155301988009697</v>
      </c>
      <c r="AT1560" s="14">
        <v>0.28090011564717599</v>
      </c>
      <c r="AU1560" s="14"/>
      <c r="AV1560" s="14">
        <v>0.376352133507038</v>
      </c>
      <c r="AW1560" s="14">
        <v>0.271404768493546</v>
      </c>
      <c r="AX1560" s="14"/>
      <c r="AY1560" s="14">
        <v>0.31430691933689597</v>
      </c>
      <c r="AZ1560" s="14">
        <v>0.27160265673250999</v>
      </c>
      <c r="BA1560" s="14"/>
      <c r="BB1560" s="14">
        <v>0.31314987824086798</v>
      </c>
      <c r="BC1560" s="14">
        <v>0.292409841626181</v>
      </c>
    </row>
    <row r="1561" spans="2:55" x14ac:dyDescent="0.35">
      <c r="B1561" t="s">
        <v>541</v>
      </c>
      <c r="C1561" s="14">
        <v>0.40734452448552799</v>
      </c>
      <c r="D1561" s="14">
        <v>0.41737872971180101</v>
      </c>
      <c r="E1561" s="14">
        <v>0.39772806491596702</v>
      </c>
      <c r="F1561" s="14"/>
      <c r="G1561" s="14">
        <v>0.39673235647699101</v>
      </c>
      <c r="H1561" s="14">
        <v>0.41092190637288101</v>
      </c>
      <c r="I1561" s="14">
        <v>0.42967611860084698</v>
      </c>
      <c r="J1561" s="14">
        <v>0.43042054864391899</v>
      </c>
      <c r="K1561" s="14">
        <v>0.35641344728749402</v>
      </c>
      <c r="L1561" s="14">
        <v>0.40867109650438199</v>
      </c>
      <c r="M1561" s="14"/>
      <c r="N1561" s="14">
        <v>0.392311728398131</v>
      </c>
      <c r="O1561" s="14">
        <v>0.400848969502209</v>
      </c>
      <c r="P1561" s="14">
        <v>0.40653096748115802</v>
      </c>
      <c r="Q1561" s="14">
        <v>0.432360038507341</v>
      </c>
      <c r="R1561" s="14"/>
      <c r="S1561" s="14">
        <v>0.40145743319818</v>
      </c>
      <c r="T1561" s="14">
        <v>0.36459250885557398</v>
      </c>
      <c r="U1561" s="14">
        <v>0.37755783079975702</v>
      </c>
      <c r="V1561" s="14">
        <v>0.45280357277786598</v>
      </c>
      <c r="W1561" s="14">
        <v>0.46164564866488</v>
      </c>
      <c r="X1561" s="14">
        <v>0.38957313764137103</v>
      </c>
      <c r="Y1561" s="14">
        <v>0.42221853131790898</v>
      </c>
      <c r="Z1561" s="14">
        <v>0.405889110971208</v>
      </c>
      <c r="AA1561" s="14">
        <v>0.40429740362788302</v>
      </c>
      <c r="AB1561" s="14">
        <v>0.40796966345197999</v>
      </c>
      <c r="AC1561" s="14">
        <v>0.437490223835104</v>
      </c>
      <c r="AD1561" s="14">
        <v>0.41110431225578697</v>
      </c>
      <c r="AE1561" s="14"/>
      <c r="AF1561" s="14">
        <v>0.42460983093336202</v>
      </c>
      <c r="AG1561" s="14">
        <v>0.41081576975732598</v>
      </c>
      <c r="AH1561" s="14">
        <v>0.408386193446936</v>
      </c>
      <c r="AI1561" s="14">
        <v>0.39172991336340401</v>
      </c>
      <c r="AJ1561" s="14">
        <v>0.42764668479415702</v>
      </c>
      <c r="AK1561" s="14"/>
      <c r="AL1561" s="14">
        <v>0.41777826681803898</v>
      </c>
      <c r="AM1561" s="14">
        <v>0.37844371004548899</v>
      </c>
      <c r="AN1561" s="14">
        <v>0.308598077888809</v>
      </c>
      <c r="AO1561" s="14"/>
      <c r="AP1561" s="14">
        <v>0.42520336952840299</v>
      </c>
      <c r="AQ1561" s="14">
        <v>0.39479599318577902</v>
      </c>
      <c r="AR1561" s="14"/>
      <c r="AS1561" s="14">
        <v>0.413051063985577</v>
      </c>
      <c r="AT1561" s="14">
        <v>0.40791020086415603</v>
      </c>
      <c r="AU1561" s="14"/>
      <c r="AV1561" s="14">
        <v>0.37121041267820298</v>
      </c>
      <c r="AW1561" s="14">
        <v>0.41930582934667499</v>
      </c>
      <c r="AX1561" s="14"/>
      <c r="AY1561" s="14">
        <v>0.42082063833384398</v>
      </c>
      <c r="AZ1561" s="14">
        <v>0.39829918939508502</v>
      </c>
      <c r="BA1561" s="14"/>
      <c r="BB1561" s="14">
        <v>0.42879476749226803</v>
      </c>
      <c r="BC1561" s="14">
        <v>0.38243904156807701</v>
      </c>
    </row>
    <row r="1562" spans="2:55" x14ac:dyDescent="0.35">
      <c r="B1562" t="s">
        <v>542</v>
      </c>
      <c r="C1562" s="14">
        <v>0.228430686497547</v>
      </c>
      <c r="D1562" s="14">
        <v>0.23224968527784401</v>
      </c>
      <c r="E1562" s="14">
        <v>0.22537383601135499</v>
      </c>
      <c r="F1562" s="14"/>
      <c r="G1562" s="14">
        <v>0.23797191412833399</v>
      </c>
      <c r="H1562" s="14">
        <v>0.158589810087439</v>
      </c>
      <c r="I1562" s="14">
        <v>0.189872670214178</v>
      </c>
      <c r="J1562" s="14">
        <v>0.21486367326741301</v>
      </c>
      <c r="K1562" s="14">
        <v>0.27544995241194298</v>
      </c>
      <c r="L1562" s="14">
        <v>0.29014244912710002</v>
      </c>
      <c r="M1562" s="14"/>
      <c r="N1562" s="14">
        <v>0.20163329266847399</v>
      </c>
      <c r="O1562" s="14">
        <v>0.25839208203500103</v>
      </c>
      <c r="P1562" s="14">
        <v>0.21089336349342599</v>
      </c>
      <c r="Q1562" s="14">
        <v>0.23933198321702301</v>
      </c>
      <c r="R1562" s="14"/>
      <c r="S1562" s="14">
        <v>0.206519981691106</v>
      </c>
      <c r="T1562" s="14">
        <v>0.27050747613701098</v>
      </c>
      <c r="U1562" s="14">
        <v>0.20618692400640901</v>
      </c>
      <c r="V1562" s="14">
        <v>0.26096144064767002</v>
      </c>
      <c r="W1562" s="14">
        <v>0.198611310664948</v>
      </c>
      <c r="X1562" s="14">
        <v>0.22393079437994201</v>
      </c>
      <c r="Y1562" s="14">
        <v>0.289419441534358</v>
      </c>
      <c r="Z1562" s="14">
        <v>0.22095300980332799</v>
      </c>
      <c r="AA1562" s="14">
        <v>0.191028272569258</v>
      </c>
      <c r="AB1562" s="14">
        <v>0.23133005506274401</v>
      </c>
      <c r="AC1562" s="14">
        <v>0.17921709636709501</v>
      </c>
      <c r="AD1562" s="14">
        <v>0.251377311670405</v>
      </c>
      <c r="AE1562" s="14"/>
      <c r="AF1562" s="14">
        <v>0.232347828068274</v>
      </c>
      <c r="AG1562" s="14">
        <v>0.176035109815083</v>
      </c>
      <c r="AH1562" s="14">
        <v>0.27318012946567799</v>
      </c>
      <c r="AI1562" s="14">
        <v>0.26164323188014998</v>
      </c>
      <c r="AJ1562" s="14">
        <v>0.21929845042036999</v>
      </c>
      <c r="AK1562" s="14"/>
      <c r="AL1562" s="14">
        <v>0.23612696264761501</v>
      </c>
      <c r="AM1562" s="14">
        <v>0.15410303634433001</v>
      </c>
      <c r="AN1562" s="14">
        <v>0.24938850846382299</v>
      </c>
      <c r="AO1562" s="14"/>
      <c r="AP1562" s="14">
        <v>0.227627456478153</v>
      </c>
      <c r="AQ1562" s="14">
        <v>0.22662137325505599</v>
      </c>
      <c r="AR1562" s="14"/>
      <c r="AS1562" s="14">
        <v>0.213055041346872</v>
      </c>
      <c r="AT1562" s="14">
        <v>0.24290419538551</v>
      </c>
      <c r="AU1562" s="14"/>
      <c r="AV1562" s="14">
        <v>0.19447740380477799</v>
      </c>
      <c r="AW1562" s="14">
        <v>0.23551324679949801</v>
      </c>
      <c r="AX1562" s="14"/>
      <c r="AY1562" s="14">
        <v>0.197325666308762</v>
      </c>
      <c r="AZ1562" s="14">
        <v>0.24277625558000901</v>
      </c>
      <c r="BA1562" s="14"/>
      <c r="BB1562" s="14">
        <v>0.195178960358833</v>
      </c>
      <c r="BC1562" s="14">
        <v>0.26023791614913799</v>
      </c>
    </row>
    <row r="1563" spans="2:55" x14ac:dyDescent="0.35">
      <c r="B1563" t="s">
        <v>594</v>
      </c>
      <c r="C1563" s="14">
        <v>4.2349404475664799E-2</v>
      </c>
      <c r="D1563" s="14">
        <v>4.1376637874879503E-2</v>
      </c>
      <c r="E1563" s="14">
        <v>4.3423923992109197E-2</v>
      </c>
      <c r="F1563" s="14"/>
      <c r="G1563" s="14">
        <v>4.8268681637241399E-2</v>
      </c>
      <c r="H1563" s="14">
        <v>3.9237430894472999E-2</v>
      </c>
      <c r="I1563" s="14">
        <v>4.2383054022961102E-2</v>
      </c>
      <c r="J1563" s="14">
        <v>3.7460433254907902E-2</v>
      </c>
      <c r="K1563" s="14">
        <v>3.4215421540276902E-2</v>
      </c>
      <c r="L1563" s="14">
        <v>5.0385467572447898E-2</v>
      </c>
      <c r="M1563" s="14"/>
      <c r="N1563" s="14">
        <v>3.9820769981897902E-2</v>
      </c>
      <c r="O1563" s="14">
        <v>4.75624660930156E-2</v>
      </c>
      <c r="P1563" s="14">
        <v>3.6018543588104898E-2</v>
      </c>
      <c r="Q1563" s="14">
        <v>4.5558659812533799E-2</v>
      </c>
      <c r="R1563" s="14"/>
      <c r="S1563" s="14">
        <v>4.0799203499449398E-2</v>
      </c>
      <c r="T1563" s="14">
        <v>6.0700794260375397E-2</v>
      </c>
      <c r="U1563" s="14">
        <v>0.10075806571027</v>
      </c>
      <c r="V1563" s="14">
        <v>1.4582298160913099E-2</v>
      </c>
      <c r="W1563" s="14">
        <v>2.8511828550120299E-2</v>
      </c>
      <c r="X1563" s="14">
        <v>3.8717629962613999E-2</v>
      </c>
      <c r="Y1563" s="14">
        <v>3.2387670735667E-2</v>
      </c>
      <c r="Z1563" s="14">
        <v>2.6019680252346699E-2</v>
      </c>
      <c r="AA1563" s="14">
        <v>3.0581533300991701E-2</v>
      </c>
      <c r="AB1563" s="14">
        <v>4.1819953120035398E-2</v>
      </c>
      <c r="AC1563" s="14">
        <v>4.50716286334676E-2</v>
      </c>
      <c r="AD1563" s="14">
        <v>2.9526138250357301E-2</v>
      </c>
      <c r="AE1563" s="14"/>
      <c r="AF1563" s="14">
        <v>4.2863194257696802E-2</v>
      </c>
      <c r="AG1563" s="14">
        <v>2.4863165563002901E-2</v>
      </c>
      <c r="AH1563" s="14">
        <v>7.2945039922774305E-2</v>
      </c>
      <c r="AI1563" s="14">
        <v>3.9071567581238698E-2</v>
      </c>
      <c r="AJ1563" s="14">
        <v>3.9538798293540497E-2</v>
      </c>
      <c r="AK1563" s="14"/>
      <c r="AL1563" s="14">
        <v>4.2080760567911303E-2</v>
      </c>
      <c r="AM1563" s="14">
        <v>2.6009381879584299E-2</v>
      </c>
      <c r="AN1563" s="14">
        <v>7.5121092136056195E-2</v>
      </c>
      <c r="AO1563" s="14"/>
      <c r="AP1563" s="14">
        <v>5.0289333909023098E-2</v>
      </c>
      <c r="AQ1563" s="14">
        <v>3.7037360366457502E-2</v>
      </c>
      <c r="AR1563" s="14"/>
      <c r="AS1563" s="14">
        <v>4.2880140266738399E-2</v>
      </c>
      <c r="AT1563" s="14">
        <v>4.2224035544338998E-2</v>
      </c>
      <c r="AU1563" s="14"/>
      <c r="AV1563" s="14">
        <v>3.3834784486836897E-2</v>
      </c>
      <c r="AW1563" s="14">
        <v>4.59431207333309E-2</v>
      </c>
      <c r="AX1563" s="14"/>
      <c r="AY1563" s="14">
        <v>4.4131691425913201E-2</v>
      </c>
      <c r="AZ1563" s="14">
        <v>4.7088377789389797E-2</v>
      </c>
      <c r="BA1563" s="14"/>
      <c r="BB1563" s="14">
        <v>3.7089306989277197E-2</v>
      </c>
      <c r="BC1563" s="14">
        <v>4.0352339281260897E-2</v>
      </c>
    </row>
    <row r="1564" spans="2:55" x14ac:dyDescent="0.35">
      <c r="B1564" t="s">
        <v>544</v>
      </c>
      <c r="C1564" s="14">
        <v>1.2846909270294899E-2</v>
      </c>
      <c r="D1564" s="14">
        <v>1.5245845849766199E-2</v>
      </c>
      <c r="E1564" s="14">
        <v>1.0542222643149E-2</v>
      </c>
      <c r="F1564" s="14"/>
      <c r="G1564" s="14">
        <v>1.7888582190961799E-2</v>
      </c>
      <c r="H1564" s="14">
        <v>2.7087295587574999E-3</v>
      </c>
      <c r="I1564" s="14">
        <v>1.9362670294590701E-2</v>
      </c>
      <c r="J1564" s="14">
        <v>7.4686519232042099E-3</v>
      </c>
      <c r="K1564" s="14">
        <v>1.5094359983956101E-2</v>
      </c>
      <c r="L1564" s="14">
        <v>1.53762334655649E-2</v>
      </c>
      <c r="M1564" s="14"/>
      <c r="N1564" s="14">
        <v>8.2173916951882708E-3</v>
      </c>
      <c r="O1564" s="14">
        <v>8.6267104263615894E-3</v>
      </c>
      <c r="P1564" s="14">
        <v>2.2044393381355699E-2</v>
      </c>
      <c r="Q1564" s="14">
        <v>1.42526581741764E-2</v>
      </c>
      <c r="R1564" s="14"/>
      <c r="S1564" s="14">
        <v>1.5753737990967499E-2</v>
      </c>
      <c r="T1564" s="14">
        <v>1.15198703367821E-2</v>
      </c>
      <c r="U1564" s="14">
        <v>1.0385807053167599E-2</v>
      </c>
      <c r="V1564" s="14">
        <v>1.52931967766263E-2</v>
      </c>
      <c r="W1564" s="14">
        <v>2.78836054268937E-2</v>
      </c>
      <c r="X1564" s="14">
        <v>1.4005885818412301E-2</v>
      </c>
      <c r="Y1564" s="14">
        <v>1.2053446844677001E-2</v>
      </c>
      <c r="Z1564" s="14">
        <v>1.08514032689336E-2</v>
      </c>
      <c r="AA1564" s="14">
        <v>8.2240484823643701E-3</v>
      </c>
      <c r="AB1564" s="14">
        <v>1.5879152450710001E-2</v>
      </c>
      <c r="AC1564" s="14">
        <v>0</v>
      </c>
      <c r="AD1564" s="14">
        <v>0</v>
      </c>
      <c r="AE1564" s="14"/>
      <c r="AF1564" s="14">
        <v>2.0995128133630501E-2</v>
      </c>
      <c r="AG1564" s="14">
        <v>1.2451743052862301E-2</v>
      </c>
      <c r="AH1564" s="14">
        <v>1.09755539965565E-2</v>
      </c>
      <c r="AI1564" s="14">
        <v>1.6505887440503401E-2</v>
      </c>
      <c r="AJ1564" s="14">
        <v>0</v>
      </c>
      <c r="AK1564" s="14"/>
      <c r="AL1564" s="14">
        <v>1.02786452427858E-2</v>
      </c>
      <c r="AM1564" s="14">
        <v>1.36405945389022E-2</v>
      </c>
      <c r="AN1564" s="14">
        <v>4.8336562391610903E-2</v>
      </c>
      <c r="AO1564" s="14"/>
      <c r="AP1564" s="14">
        <v>1.4869273527085201E-2</v>
      </c>
      <c r="AQ1564" s="14">
        <v>1.0529869367296701E-2</v>
      </c>
      <c r="AR1564" s="14"/>
      <c r="AS1564" s="14">
        <v>1.4068762403826301E-2</v>
      </c>
      <c r="AT1564" s="14">
        <v>1.19484241024089E-2</v>
      </c>
      <c r="AU1564" s="14"/>
      <c r="AV1564" s="14">
        <v>2.04889574252144E-2</v>
      </c>
      <c r="AW1564" s="14">
        <v>1.08329390799928E-2</v>
      </c>
      <c r="AX1564" s="14"/>
      <c r="AY1564" s="14">
        <v>1.10401585261724E-2</v>
      </c>
      <c r="AZ1564" s="14">
        <v>1.77575213288171E-2</v>
      </c>
      <c r="BA1564" s="14"/>
      <c r="BB1564" s="14">
        <v>1.23366895447514E-2</v>
      </c>
      <c r="BC1564" s="14">
        <v>1.6134155272109998E-2</v>
      </c>
    </row>
    <row r="1565" spans="2:55" x14ac:dyDescent="0.35">
      <c r="B1565" t="s">
        <v>205</v>
      </c>
      <c r="C1565" s="14">
        <v>1.5108739004110401E-2</v>
      </c>
      <c r="D1565" s="14">
        <v>1.5060224085590599E-2</v>
      </c>
      <c r="E1565" s="14">
        <v>1.5200579304159099E-2</v>
      </c>
      <c r="F1565" s="14"/>
      <c r="G1565" s="14">
        <v>1.2426871792124599E-2</v>
      </c>
      <c r="H1565" s="14">
        <v>6.8119019125832403E-3</v>
      </c>
      <c r="I1565" s="14">
        <v>2.0475573456193798E-2</v>
      </c>
      <c r="J1565" s="14">
        <v>2.54482447666779E-2</v>
      </c>
      <c r="K1565" s="14">
        <v>1.1884148788849899E-2</v>
      </c>
      <c r="L1565" s="14">
        <v>1.3062111895782E-2</v>
      </c>
      <c r="M1565" s="14"/>
      <c r="N1565" s="14">
        <v>1.2026441896874801E-2</v>
      </c>
      <c r="O1565" s="14">
        <v>2.0072044530790398E-2</v>
      </c>
      <c r="P1565" s="14">
        <v>9.6409041157254696E-3</v>
      </c>
      <c r="Q1565" s="14">
        <v>1.8200382175994699E-2</v>
      </c>
      <c r="R1565" s="14"/>
      <c r="S1565" s="14">
        <v>1.6510468239669299E-2</v>
      </c>
      <c r="T1565" s="14">
        <v>1.3657865800207E-2</v>
      </c>
      <c r="U1565" s="14">
        <v>1.7131861195424002E-2</v>
      </c>
      <c r="V1565" s="14">
        <v>1.6148923235199099E-2</v>
      </c>
      <c r="W1565" s="14">
        <v>8.9608096121008406E-3</v>
      </c>
      <c r="X1565" s="14">
        <v>1.64380542662435E-2</v>
      </c>
      <c r="Y1565" s="14">
        <v>0</v>
      </c>
      <c r="Z1565" s="14">
        <v>1.1097604074255E-2</v>
      </c>
      <c r="AA1565" s="14">
        <v>2.58958378090712E-2</v>
      </c>
      <c r="AB1565" s="14">
        <v>2.0504277772211001E-2</v>
      </c>
      <c r="AC1565" s="14">
        <v>1.91214144465548E-2</v>
      </c>
      <c r="AD1565" s="14">
        <v>0</v>
      </c>
      <c r="AE1565" s="14"/>
      <c r="AF1565" s="14">
        <v>8.9452345691589108E-3</v>
      </c>
      <c r="AG1565" s="14">
        <v>9.3034001362864195E-3</v>
      </c>
      <c r="AH1565" s="14">
        <v>9.8438994197217293E-3</v>
      </c>
      <c r="AI1565" s="14">
        <v>2.7623855180224401E-2</v>
      </c>
      <c r="AJ1565" s="14">
        <v>1.0073337842308299E-2</v>
      </c>
      <c r="AK1565" s="14"/>
      <c r="AL1565" s="14">
        <v>1.28371753331364E-2</v>
      </c>
      <c r="AM1565" s="14">
        <v>6.2788814580941304E-3</v>
      </c>
      <c r="AN1565" s="14">
        <v>6.3364369582092295E-2</v>
      </c>
      <c r="AO1565" s="14"/>
      <c r="AP1565" s="14">
        <v>2.0378573507418798E-2</v>
      </c>
      <c r="AQ1565" s="14">
        <v>1.11932221167568E-2</v>
      </c>
      <c r="AR1565" s="14"/>
      <c r="AS1565" s="14">
        <v>1.5391972116889301E-2</v>
      </c>
      <c r="AT1565" s="14">
        <v>1.41130284564095E-2</v>
      </c>
      <c r="AU1565" s="14"/>
      <c r="AV1565" s="14">
        <v>3.6363080979297702E-3</v>
      </c>
      <c r="AW1565" s="14">
        <v>1.7000095546957399E-2</v>
      </c>
      <c r="AX1565" s="14"/>
      <c r="AY1565" s="14">
        <v>1.23749260684123E-2</v>
      </c>
      <c r="AZ1565" s="14">
        <v>2.2475999174188702E-2</v>
      </c>
      <c r="BA1565" s="14"/>
      <c r="BB1565" s="14">
        <v>1.34503973740025E-2</v>
      </c>
      <c r="BC1565" s="14">
        <v>8.4267061032338702E-3</v>
      </c>
    </row>
    <row r="1566" spans="2:55" x14ac:dyDescent="0.35">
      <c r="C1566" s="14"/>
      <c r="D1566" s="14"/>
      <c r="E1566" s="14"/>
      <c r="F1566" s="14"/>
      <c r="G1566" s="14"/>
      <c r="H1566" s="14"/>
      <c r="I1566" s="14"/>
      <c r="J1566" s="14"/>
      <c r="K1566" s="14"/>
      <c r="L1566" s="14"/>
      <c r="M1566" s="14"/>
      <c r="N1566" s="14"/>
      <c r="O1566" s="14"/>
      <c r="P1566" s="14"/>
      <c r="Q1566" s="14"/>
      <c r="R1566" s="14"/>
      <c r="S1566" s="14"/>
      <c r="T1566" s="14"/>
      <c r="U1566" s="14"/>
      <c r="V1566" s="14"/>
      <c r="W1566" s="14"/>
      <c r="X1566" s="14"/>
      <c r="Y1566" s="14"/>
      <c r="Z1566" s="14"/>
      <c r="AA1566" s="14"/>
      <c r="AB1566" s="14"/>
      <c r="AC1566" s="14"/>
      <c r="AD1566" s="14"/>
      <c r="AE1566" s="14"/>
      <c r="AF1566" s="14"/>
      <c r="AG1566" s="14"/>
      <c r="AH1566" s="14"/>
      <c r="AI1566" s="14"/>
      <c r="AJ1566" s="14"/>
      <c r="AK1566" s="14"/>
      <c r="AL1566" s="14"/>
      <c r="AM1566" s="14"/>
      <c r="AN1566" s="14"/>
      <c r="AO1566" s="14"/>
      <c r="AP1566" s="14"/>
      <c r="AQ1566" s="14"/>
      <c r="AR1566" s="14"/>
      <c r="AS1566" s="14"/>
      <c r="AT1566" s="14"/>
      <c r="AU1566" s="14"/>
      <c r="AV1566" s="14"/>
      <c r="AW1566" s="14"/>
      <c r="AX1566" s="14"/>
      <c r="AY1566" s="14"/>
      <c r="AZ1566" s="14"/>
      <c r="BA1566" s="14"/>
      <c r="BB1566" s="14"/>
      <c r="BC1566" s="14"/>
    </row>
    <row r="1567" spans="2:55" x14ac:dyDescent="0.35">
      <c r="B1567" s="6" t="s">
        <v>600</v>
      </c>
      <c r="C1567" s="14"/>
      <c r="D1567" s="14"/>
      <c r="E1567" s="14"/>
      <c r="F1567" s="14"/>
      <c r="G1567" s="14"/>
      <c r="H1567" s="14"/>
      <c r="I1567" s="14"/>
      <c r="J1567" s="14"/>
      <c r="K1567" s="14"/>
      <c r="L1567" s="14"/>
      <c r="M1567" s="14"/>
      <c r="N1567" s="14"/>
      <c r="O1567" s="14"/>
      <c r="P1567" s="14"/>
      <c r="Q1567" s="14"/>
      <c r="R1567" s="14"/>
      <c r="S1567" s="14"/>
      <c r="T1567" s="14"/>
      <c r="U1567" s="14"/>
      <c r="V1567" s="14"/>
      <c r="W1567" s="14"/>
      <c r="X1567" s="14"/>
      <c r="Y1567" s="14"/>
      <c r="Z1567" s="14"/>
      <c r="AA1567" s="14"/>
      <c r="AB1567" s="14"/>
      <c r="AC1567" s="14"/>
      <c r="AD1567" s="14"/>
      <c r="AE1567" s="14"/>
      <c r="AF1567" s="14"/>
      <c r="AG1567" s="14"/>
      <c r="AH1567" s="14"/>
      <c r="AI1567" s="14"/>
      <c r="AJ1567" s="14"/>
      <c r="AK1567" s="14"/>
      <c r="AL1567" s="14"/>
      <c r="AM1567" s="14"/>
      <c r="AN1567" s="14"/>
      <c r="AO1567" s="14"/>
      <c r="AP1567" s="14"/>
      <c r="AQ1567" s="14"/>
      <c r="AR1567" s="14"/>
      <c r="AS1567" s="14"/>
      <c r="AT1567" s="14"/>
      <c r="AU1567" s="14"/>
      <c r="AV1567" s="14"/>
      <c r="AW1567" s="14"/>
      <c r="AX1567" s="14"/>
      <c r="AY1567" s="14"/>
      <c r="AZ1567" s="14"/>
      <c r="BA1567" s="14"/>
      <c r="BB1567" s="14"/>
      <c r="BC1567" s="14"/>
    </row>
    <row r="1568" spans="2:55" x14ac:dyDescent="0.35">
      <c r="B1568" s="21" t="s">
        <v>82</v>
      </c>
      <c r="C1568" s="14"/>
      <c r="D1568" s="14"/>
      <c r="E1568" s="14"/>
      <c r="F1568" s="14"/>
      <c r="G1568" s="14"/>
      <c r="H1568" s="14"/>
      <c r="I1568" s="14"/>
      <c r="J1568" s="14"/>
      <c r="K1568" s="14"/>
      <c r="L1568" s="14"/>
      <c r="M1568" s="14"/>
      <c r="N1568" s="14"/>
      <c r="O1568" s="14"/>
      <c r="P1568" s="14"/>
      <c r="Q1568" s="14"/>
      <c r="R1568" s="14"/>
      <c r="S1568" s="14"/>
      <c r="T1568" s="14"/>
      <c r="U1568" s="14"/>
      <c r="V1568" s="14"/>
      <c r="W1568" s="14"/>
      <c r="X1568" s="14"/>
      <c r="Y1568" s="14"/>
      <c r="Z1568" s="14"/>
      <c r="AA1568" s="14"/>
      <c r="AB1568" s="14"/>
      <c r="AC1568" s="14"/>
      <c r="AD1568" s="14"/>
      <c r="AE1568" s="14"/>
      <c r="AF1568" s="14"/>
      <c r="AG1568" s="14"/>
      <c r="AH1568" s="14"/>
      <c r="AI1568" s="14"/>
      <c r="AJ1568" s="14"/>
      <c r="AK1568" s="14"/>
      <c r="AL1568" s="14"/>
      <c r="AM1568" s="14"/>
      <c r="AN1568" s="14"/>
      <c r="AO1568" s="14"/>
      <c r="AP1568" s="14"/>
      <c r="AQ1568" s="14"/>
      <c r="AR1568" s="14"/>
      <c r="AS1568" s="14"/>
      <c r="AT1568" s="14"/>
      <c r="AU1568" s="14"/>
      <c r="AV1568" s="14"/>
      <c r="AW1568" s="14"/>
      <c r="AX1568" s="14"/>
      <c r="AY1568" s="14"/>
      <c r="AZ1568" s="14"/>
      <c r="BA1568" s="14"/>
      <c r="BB1568" s="14"/>
      <c r="BC1568" s="14"/>
    </row>
    <row r="1569" spans="2:55" x14ac:dyDescent="0.35">
      <c r="B1569" t="s">
        <v>540</v>
      </c>
      <c r="C1569" s="14">
        <v>0.30532997008881202</v>
      </c>
      <c r="D1569" s="14">
        <v>0.28664208799243901</v>
      </c>
      <c r="E1569" s="14">
        <v>0.32345960999062601</v>
      </c>
      <c r="F1569" s="14"/>
      <c r="G1569" s="14">
        <v>0.25420746674400702</v>
      </c>
      <c r="H1569" s="14">
        <v>0.36435970763856601</v>
      </c>
      <c r="I1569" s="14">
        <v>0.28677254422197801</v>
      </c>
      <c r="J1569" s="14">
        <v>0.36627041078195099</v>
      </c>
      <c r="K1569" s="14">
        <v>0.33298598337819901</v>
      </c>
      <c r="L1569" s="14">
        <v>0.237813522558492</v>
      </c>
      <c r="M1569" s="14"/>
      <c r="N1569" s="14">
        <v>0.30755891559966297</v>
      </c>
      <c r="O1569" s="14">
        <v>0.27336235439026701</v>
      </c>
      <c r="P1569" s="14">
        <v>0.35634310603969099</v>
      </c>
      <c r="Q1569" s="14">
        <v>0.28991307473101402</v>
      </c>
      <c r="R1569" s="14"/>
      <c r="S1569" s="14">
        <v>0.32237488346422399</v>
      </c>
      <c r="T1569" s="14">
        <v>0.32521632206272999</v>
      </c>
      <c r="U1569" s="14">
        <v>0.32096287054542699</v>
      </c>
      <c r="V1569" s="14">
        <v>0.29115745494683198</v>
      </c>
      <c r="W1569" s="14">
        <v>0.25448106981561802</v>
      </c>
      <c r="X1569" s="14">
        <v>0.29058837250159503</v>
      </c>
      <c r="Y1569" s="14">
        <v>0.23353127156134801</v>
      </c>
      <c r="Z1569" s="14">
        <v>0.288471798891969</v>
      </c>
      <c r="AA1569" s="14">
        <v>0.36521026965397602</v>
      </c>
      <c r="AB1569" s="14">
        <v>0.30010924522524401</v>
      </c>
      <c r="AC1569" s="14">
        <v>0.32868698731537499</v>
      </c>
      <c r="AD1569" s="14">
        <v>0.27401022255283197</v>
      </c>
      <c r="AE1569" s="14"/>
      <c r="AF1569" s="14">
        <v>0.27877884633747102</v>
      </c>
      <c r="AG1569" s="14">
        <v>0.388309000089683</v>
      </c>
      <c r="AH1569" s="14">
        <v>0.28809881956657402</v>
      </c>
      <c r="AI1569" s="14">
        <v>0.24964142421996699</v>
      </c>
      <c r="AJ1569" s="14">
        <v>0.28375391353638602</v>
      </c>
      <c r="AK1569" s="14"/>
      <c r="AL1569" s="14">
        <v>0.29851587518653</v>
      </c>
      <c r="AM1569" s="14">
        <v>0.40437249518329699</v>
      </c>
      <c r="AN1569" s="14">
        <v>0.227968065827582</v>
      </c>
      <c r="AO1569" s="14"/>
      <c r="AP1569" s="14">
        <v>0.26752750079708298</v>
      </c>
      <c r="AQ1569" s="14">
        <v>0.338799353347981</v>
      </c>
      <c r="AR1569" s="14"/>
      <c r="AS1569" s="14">
        <v>0.31159888332817498</v>
      </c>
      <c r="AT1569" s="14">
        <v>0.30133166291521801</v>
      </c>
      <c r="AU1569" s="14"/>
      <c r="AV1569" s="14">
        <v>0.34546684218211499</v>
      </c>
      <c r="AW1569" s="14">
        <v>0.29854166913994001</v>
      </c>
      <c r="AX1569" s="14"/>
      <c r="AY1569" s="14">
        <v>0.31943157189757099</v>
      </c>
      <c r="AZ1569" s="14">
        <v>0.29475442387792</v>
      </c>
      <c r="BA1569" s="14"/>
      <c r="BB1569" s="14">
        <v>0.31991378016614402</v>
      </c>
      <c r="BC1569" s="14">
        <v>0.33094747183189299</v>
      </c>
    </row>
    <row r="1570" spans="2:55" x14ac:dyDescent="0.35">
      <c r="B1570" t="s">
        <v>541</v>
      </c>
      <c r="C1570" s="14">
        <v>0.42347586462298298</v>
      </c>
      <c r="D1570" s="14">
        <v>0.41675191818262303</v>
      </c>
      <c r="E1570" s="14">
        <v>0.42936203065353801</v>
      </c>
      <c r="F1570" s="14"/>
      <c r="G1570" s="14">
        <v>0.43065099941693402</v>
      </c>
      <c r="H1570" s="14">
        <v>0.39150709556681501</v>
      </c>
      <c r="I1570" s="14">
        <v>0.44568637853565102</v>
      </c>
      <c r="J1570" s="14">
        <v>0.40006976086150098</v>
      </c>
      <c r="K1570" s="14">
        <v>0.42322953302944999</v>
      </c>
      <c r="L1570" s="14">
        <v>0.44603552932845503</v>
      </c>
      <c r="M1570" s="14"/>
      <c r="N1570" s="14">
        <v>0.42827646514808199</v>
      </c>
      <c r="O1570" s="14">
        <v>0.43321591153633099</v>
      </c>
      <c r="P1570" s="14">
        <v>0.37168157808836499</v>
      </c>
      <c r="Q1570" s="14">
        <v>0.45507671926520099</v>
      </c>
      <c r="R1570" s="14"/>
      <c r="S1570" s="14">
        <v>0.40637551014013201</v>
      </c>
      <c r="T1570" s="14">
        <v>0.38157478706676201</v>
      </c>
      <c r="U1570" s="14">
        <v>0.39656952687034502</v>
      </c>
      <c r="V1570" s="14">
        <v>0.39299455378007703</v>
      </c>
      <c r="W1570" s="14">
        <v>0.47705953846070098</v>
      </c>
      <c r="X1570" s="14">
        <v>0.41745359772333801</v>
      </c>
      <c r="Y1570" s="14">
        <v>0.48603053209803398</v>
      </c>
      <c r="Z1570" s="14">
        <v>0.53853242970753501</v>
      </c>
      <c r="AA1570" s="14">
        <v>0.36945303781016497</v>
      </c>
      <c r="AB1570" s="14">
        <v>0.45097776829477898</v>
      </c>
      <c r="AC1570" s="14">
        <v>0.43615240028760899</v>
      </c>
      <c r="AD1570" s="14">
        <v>0.51407057214935403</v>
      </c>
      <c r="AE1570" s="14"/>
      <c r="AF1570" s="14">
        <v>0.445265991451815</v>
      </c>
      <c r="AG1570" s="14">
        <v>0.40380706947098799</v>
      </c>
      <c r="AH1570" s="14">
        <v>0.41303166101135402</v>
      </c>
      <c r="AI1570" s="14">
        <v>0.43237899407455699</v>
      </c>
      <c r="AJ1570" s="14">
        <v>0.41264633580979898</v>
      </c>
      <c r="AK1570" s="14"/>
      <c r="AL1570" s="14">
        <v>0.43691119535507</v>
      </c>
      <c r="AM1570" s="14">
        <v>0.37266440624876102</v>
      </c>
      <c r="AN1570" s="14">
        <v>0.32037988226465702</v>
      </c>
      <c r="AO1570" s="14"/>
      <c r="AP1570" s="14">
        <v>0.43457414705642</v>
      </c>
      <c r="AQ1570" s="14">
        <v>0.41667196372990001</v>
      </c>
      <c r="AR1570" s="14"/>
      <c r="AS1570" s="14">
        <v>0.41538664625707999</v>
      </c>
      <c r="AT1570" s="14">
        <v>0.44278857860252402</v>
      </c>
      <c r="AU1570" s="14"/>
      <c r="AV1570" s="14">
        <v>0.38915367344374102</v>
      </c>
      <c r="AW1570" s="14">
        <v>0.43533070974370403</v>
      </c>
      <c r="AX1570" s="14"/>
      <c r="AY1570" s="14">
        <v>0.42376930822730902</v>
      </c>
      <c r="AZ1570" s="14">
        <v>0.43715917384325997</v>
      </c>
      <c r="BA1570" s="14"/>
      <c r="BB1570" s="14">
        <v>0.43103042405148401</v>
      </c>
      <c r="BC1570" s="14">
        <v>0.42368592198719901</v>
      </c>
    </row>
    <row r="1571" spans="2:55" x14ac:dyDescent="0.35">
      <c r="B1571" t="s">
        <v>542</v>
      </c>
      <c r="C1571" s="14">
        <v>0.18948364347091501</v>
      </c>
      <c r="D1571" s="14">
        <v>0.204620177889212</v>
      </c>
      <c r="E1571" s="14">
        <v>0.17526090025139099</v>
      </c>
      <c r="F1571" s="14"/>
      <c r="G1571" s="14">
        <v>0.20240908826249501</v>
      </c>
      <c r="H1571" s="14">
        <v>0.170600614458431</v>
      </c>
      <c r="I1571" s="14">
        <v>0.18812394841590999</v>
      </c>
      <c r="J1571" s="14">
        <v>0.16962726134053699</v>
      </c>
      <c r="K1571" s="14">
        <v>0.18720925583992101</v>
      </c>
      <c r="L1571" s="14">
        <v>0.21517058268136299</v>
      </c>
      <c r="M1571" s="14"/>
      <c r="N1571" s="14">
        <v>0.18774053416157699</v>
      </c>
      <c r="O1571" s="14">
        <v>0.19066018967414</v>
      </c>
      <c r="P1571" s="14">
        <v>0.20910654386887101</v>
      </c>
      <c r="Q1571" s="14">
        <v>0.17227434454965199</v>
      </c>
      <c r="R1571" s="14"/>
      <c r="S1571" s="14">
        <v>0.18601688704362701</v>
      </c>
      <c r="T1571" s="14">
        <v>0.20736245087507399</v>
      </c>
      <c r="U1571" s="14">
        <v>0.20489703331128001</v>
      </c>
      <c r="V1571" s="14">
        <v>0.23578539563297399</v>
      </c>
      <c r="W1571" s="14">
        <v>0.187683997461385</v>
      </c>
      <c r="X1571" s="14">
        <v>0.186262347245882</v>
      </c>
      <c r="Y1571" s="14">
        <v>0.18958720748511401</v>
      </c>
      <c r="Z1571" s="14">
        <v>0.140391984183141</v>
      </c>
      <c r="AA1571" s="14">
        <v>0.187182877970203</v>
      </c>
      <c r="AB1571" s="14">
        <v>0.182971206209947</v>
      </c>
      <c r="AC1571" s="14">
        <v>0.18553803335348101</v>
      </c>
      <c r="AD1571" s="14">
        <v>6.3503155699247402E-2</v>
      </c>
      <c r="AE1571" s="14"/>
      <c r="AF1571" s="14">
        <v>0.19125494843683499</v>
      </c>
      <c r="AG1571" s="14">
        <v>0.148635724917099</v>
      </c>
      <c r="AH1571" s="14">
        <v>0.22671633188089799</v>
      </c>
      <c r="AI1571" s="14">
        <v>0.194428681160981</v>
      </c>
      <c r="AJ1571" s="14">
        <v>0.23806891832323701</v>
      </c>
      <c r="AK1571" s="14"/>
      <c r="AL1571" s="14">
        <v>0.18867334210447601</v>
      </c>
      <c r="AM1571" s="14">
        <v>0.15178732866644001</v>
      </c>
      <c r="AN1571" s="14">
        <v>0.26782489212261901</v>
      </c>
      <c r="AO1571" s="14"/>
      <c r="AP1571" s="14">
        <v>0.20626209519101499</v>
      </c>
      <c r="AQ1571" s="14">
        <v>0.17126745621470599</v>
      </c>
      <c r="AR1571" s="14"/>
      <c r="AS1571" s="14">
        <v>0.19317784764823601</v>
      </c>
      <c r="AT1571" s="14">
        <v>0.17658131902391799</v>
      </c>
      <c r="AU1571" s="14"/>
      <c r="AV1571" s="14">
        <v>0.198212068029085</v>
      </c>
      <c r="AW1571" s="14">
        <v>0.180733277157201</v>
      </c>
      <c r="AX1571" s="14"/>
      <c r="AY1571" s="14">
        <v>0.17305589560776999</v>
      </c>
      <c r="AZ1571" s="14">
        <v>0.182322590986745</v>
      </c>
      <c r="BA1571" s="14"/>
      <c r="BB1571" s="14">
        <v>0.17421555959695401</v>
      </c>
      <c r="BC1571" s="14">
        <v>0.149849599194985</v>
      </c>
    </row>
    <row r="1572" spans="2:55" x14ac:dyDescent="0.35">
      <c r="B1572" t="s">
        <v>594</v>
      </c>
      <c r="C1572" s="14">
        <v>4.8635662853698601E-2</v>
      </c>
      <c r="D1572" s="14">
        <v>5.9563898614039601E-2</v>
      </c>
      <c r="E1572" s="14">
        <v>3.81076771124325E-2</v>
      </c>
      <c r="F1572" s="14"/>
      <c r="G1572" s="14">
        <v>8.0801232000390605E-2</v>
      </c>
      <c r="H1572" s="14">
        <v>5.5016654990898001E-2</v>
      </c>
      <c r="I1572" s="14">
        <v>3.8131769059861702E-2</v>
      </c>
      <c r="J1572" s="14">
        <v>3.02098439897742E-2</v>
      </c>
      <c r="K1572" s="14">
        <v>3.1213728758804599E-2</v>
      </c>
      <c r="L1572" s="14">
        <v>5.73431449007595E-2</v>
      </c>
      <c r="M1572" s="14"/>
      <c r="N1572" s="14">
        <v>4.2911042824841199E-2</v>
      </c>
      <c r="O1572" s="14">
        <v>5.5538948405296398E-2</v>
      </c>
      <c r="P1572" s="14">
        <v>3.9404736432181703E-2</v>
      </c>
      <c r="Q1572" s="14">
        <v>5.6135985839601499E-2</v>
      </c>
      <c r="R1572" s="14"/>
      <c r="S1572" s="14">
        <v>3.9592820897945399E-2</v>
      </c>
      <c r="T1572" s="14">
        <v>5.3012685353196698E-2</v>
      </c>
      <c r="U1572" s="14">
        <v>4.4113344313662699E-2</v>
      </c>
      <c r="V1572" s="14">
        <v>4.3799704077783302E-2</v>
      </c>
      <c r="W1572" s="14">
        <v>3.5882649952542103E-2</v>
      </c>
      <c r="X1572" s="14">
        <v>7.5635447870762706E-2</v>
      </c>
      <c r="Y1572" s="14">
        <v>6.4968482093780797E-2</v>
      </c>
      <c r="Z1572" s="14">
        <v>2.1506183143099999E-2</v>
      </c>
      <c r="AA1572" s="14">
        <v>3.5479423359291599E-2</v>
      </c>
      <c r="AB1572" s="14">
        <v>3.8415842973686602E-2</v>
      </c>
      <c r="AC1572" s="14">
        <v>3.0501164596979699E-2</v>
      </c>
      <c r="AD1572" s="14">
        <v>0.148416049598567</v>
      </c>
      <c r="AE1572" s="14"/>
      <c r="AF1572" s="14">
        <v>4.9422123509452201E-2</v>
      </c>
      <c r="AG1572" s="14">
        <v>3.5189815703386897E-2</v>
      </c>
      <c r="AH1572" s="14">
        <v>5.1010718920359098E-2</v>
      </c>
      <c r="AI1572" s="14">
        <v>6.9049585118162199E-2</v>
      </c>
      <c r="AJ1572" s="14">
        <v>4.6343029353056897E-2</v>
      </c>
      <c r="AK1572" s="14"/>
      <c r="AL1572" s="14">
        <v>4.6548305260697302E-2</v>
      </c>
      <c r="AM1572" s="14">
        <v>4.5644315452706002E-2</v>
      </c>
      <c r="AN1572" s="14">
        <v>8.39142740527095E-2</v>
      </c>
      <c r="AO1572" s="14"/>
      <c r="AP1572" s="14">
        <v>5.3175706318673598E-2</v>
      </c>
      <c r="AQ1572" s="14">
        <v>4.4684927908369802E-2</v>
      </c>
      <c r="AR1572" s="14"/>
      <c r="AS1572" s="14">
        <v>4.89343453319393E-2</v>
      </c>
      <c r="AT1572" s="14">
        <v>4.6106522568626802E-2</v>
      </c>
      <c r="AU1572" s="14"/>
      <c r="AV1572" s="14">
        <v>5.0947993353130903E-2</v>
      </c>
      <c r="AW1572" s="14">
        <v>4.8687404077252298E-2</v>
      </c>
      <c r="AX1572" s="14"/>
      <c r="AY1572" s="14">
        <v>4.8407237302299302E-2</v>
      </c>
      <c r="AZ1572" s="14">
        <v>6.2146748849314599E-2</v>
      </c>
      <c r="BA1572" s="14"/>
      <c r="BB1572" s="14">
        <v>4.20848921141114E-2</v>
      </c>
      <c r="BC1572" s="14">
        <v>7.0549085530169406E-2</v>
      </c>
    </row>
    <row r="1573" spans="2:55" x14ac:dyDescent="0.35">
      <c r="B1573" t="s">
        <v>544</v>
      </c>
      <c r="C1573" s="14">
        <v>1.0531981339626999E-2</v>
      </c>
      <c r="D1573" s="14">
        <v>9.8600021569603194E-3</v>
      </c>
      <c r="E1573" s="14">
        <v>1.12191476703006E-2</v>
      </c>
      <c r="F1573" s="14"/>
      <c r="G1573" s="14">
        <v>1.15540876766029E-2</v>
      </c>
      <c r="H1573" s="14">
        <v>1.1800264249976201E-2</v>
      </c>
      <c r="I1573" s="14">
        <v>2.1163650863045402E-2</v>
      </c>
      <c r="J1573" s="14">
        <v>3.13983728485848E-3</v>
      </c>
      <c r="K1573" s="14">
        <v>3.8358670337537201E-3</v>
      </c>
      <c r="L1573" s="14">
        <v>1.06750495960181E-2</v>
      </c>
      <c r="M1573" s="14"/>
      <c r="N1573" s="14">
        <v>1.41809685892522E-2</v>
      </c>
      <c r="O1573" s="14">
        <v>1.55400329626754E-2</v>
      </c>
      <c r="P1573" s="14">
        <v>7.4077437177493301E-3</v>
      </c>
      <c r="Q1573" s="14">
        <v>4.2147445182107697E-3</v>
      </c>
      <c r="R1573" s="14"/>
      <c r="S1573" s="14">
        <v>1.8324694369352398E-2</v>
      </c>
      <c r="T1573" s="14">
        <v>4.1420320065639702E-3</v>
      </c>
      <c r="U1573" s="14">
        <v>5.41344925762234E-3</v>
      </c>
      <c r="V1573" s="14">
        <v>2.0143508752526702E-2</v>
      </c>
      <c r="W1573" s="14">
        <v>2.5903114047358001E-2</v>
      </c>
      <c r="X1573" s="14">
        <v>1.9810838262480399E-2</v>
      </c>
      <c r="Y1573" s="14">
        <v>0</v>
      </c>
      <c r="Z1573" s="14">
        <v>0</v>
      </c>
      <c r="AA1573" s="14">
        <v>1.44816628181457E-2</v>
      </c>
      <c r="AB1573" s="14">
        <v>0</v>
      </c>
      <c r="AC1573" s="14">
        <v>0</v>
      </c>
      <c r="AD1573" s="14">
        <v>0</v>
      </c>
      <c r="AE1573" s="14"/>
      <c r="AF1573" s="14">
        <v>8.6287711501286495E-3</v>
      </c>
      <c r="AG1573" s="14">
        <v>6.8865945933100003E-3</v>
      </c>
      <c r="AH1573" s="14">
        <v>6.08634374037865E-3</v>
      </c>
      <c r="AI1573" s="14">
        <v>3.3487813584922498E-2</v>
      </c>
      <c r="AJ1573" s="14">
        <v>0</v>
      </c>
      <c r="AK1573" s="14"/>
      <c r="AL1573" s="14">
        <v>8.5765109672563001E-3</v>
      </c>
      <c r="AM1573" s="14">
        <v>1.5118756665260901E-2</v>
      </c>
      <c r="AN1573" s="14">
        <v>3.0507029782331E-2</v>
      </c>
      <c r="AO1573" s="14"/>
      <c r="AP1573" s="14">
        <v>1.1276745108132201E-2</v>
      </c>
      <c r="AQ1573" s="14">
        <v>9.2046319083768906E-3</v>
      </c>
      <c r="AR1573" s="14"/>
      <c r="AS1573" s="14">
        <v>9.5723987844745801E-3</v>
      </c>
      <c r="AT1573" s="14">
        <v>1.11206843145343E-2</v>
      </c>
      <c r="AU1573" s="14"/>
      <c r="AV1573" s="14">
        <v>1.1013504194550499E-2</v>
      </c>
      <c r="AW1573" s="14">
        <v>9.2703866577549792E-3</v>
      </c>
      <c r="AX1573" s="14"/>
      <c r="AY1573" s="14">
        <v>1.3390723229911399E-2</v>
      </c>
      <c r="AZ1573" s="14">
        <v>1.1251340594743999E-2</v>
      </c>
      <c r="BA1573" s="14"/>
      <c r="BB1573" s="14">
        <v>1.1258719133923701E-2</v>
      </c>
      <c r="BC1573" s="14">
        <v>1.18165969495415E-2</v>
      </c>
    </row>
    <row r="1574" spans="2:55" x14ac:dyDescent="0.35">
      <c r="B1574" t="s">
        <v>205</v>
      </c>
      <c r="C1574" s="14">
        <v>2.25428776239644E-2</v>
      </c>
      <c r="D1574" s="14">
        <v>2.2561915164725301E-2</v>
      </c>
      <c r="E1574" s="14">
        <v>2.25906343217127E-2</v>
      </c>
      <c r="F1574" s="14"/>
      <c r="G1574" s="14">
        <v>2.0377125899570799E-2</v>
      </c>
      <c r="H1574" s="14">
        <v>6.7156630953140199E-3</v>
      </c>
      <c r="I1574" s="14">
        <v>2.0121708903554102E-2</v>
      </c>
      <c r="J1574" s="14">
        <v>3.0682885741378001E-2</v>
      </c>
      <c r="K1574" s="14">
        <v>2.15256319598718E-2</v>
      </c>
      <c r="L1574" s="14">
        <v>3.2962170934912799E-2</v>
      </c>
      <c r="M1574" s="14"/>
      <c r="N1574" s="14">
        <v>1.9332073676584599E-2</v>
      </c>
      <c r="O1574" s="14">
        <v>3.1682563031289898E-2</v>
      </c>
      <c r="P1574" s="14">
        <v>1.6056291853141998E-2</v>
      </c>
      <c r="Q1574" s="14">
        <v>2.2385131096320801E-2</v>
      </c>
      <c r="R1574" s="14"/>
      <c r="S1574" s="14">
        <v>2.73152040847187E-2</v>
      </c>
      <c r="T1574" s="14">
        <v>2.86917226356741E-2</v>
      </c>
      <c r="U1574" s="14">
        <v>2.8043775701663099E-2</v>
      </c>
      <c r="V1574" s="14">
        <v>1.6119382809807799E-2</v>
      </c>
      <c r="W1574" s="14">
        <v>1.8989630262396001E-2</v>
      </c>
      <c r="X1574" s="14">
        <v>1.0249396395942001E-2</v>
      </c>
      <c r="Y1574" s="14">
        <v>2.5882506761723701E-2</v>
      </c>
      <c r="Z1574" s="14">
        <v>1.1097604074255E-2</v>
      </c>
      <c r="AA1574" s="14">
        <v>2.81927283882187E-2</v>
      </c>
      <c r="AB1574" s="14">
        <v>2.7525937296343499E-2</v>
      </c>
      <c r="AC1574" s="14">
        <v>1.91214144465548E-2</v>
      </c>
      <c r="AD1574" s="14">
        <v>0</v>
      </c>
      <c r="AE1574" s="14"/>
      <c r="AF1574" s="14">
        <v>2.6649319114297701E-2</v>
      </c>
      <c r="AG1574" s="14">
        <v>1.7171795225533099E-2</v>
      </c>
      <c r="AH1574" s="14">
        <v>1.50561248804362E-2</v>
      </c>
      <c r="AI1574" s="14">
        <v>2.1013501841410299E-2</v>
      </c>
      <c r="AJ1574" s="14">
        <v>1.91878029775207E-2</v>
      </c>
      <c r="AK1574" s="14"/>
      <c r="AL1574" s="14">
        <v>2.0774771125970499E-2</v>
      </c>
      <c r="AM1574" s="14">
        <v>1.0412697783535801E-2</v>
      </c>
      <c r="AN1574" s="14">
        <v>6.9405855950102194E-2</v>
      </c>
      <c r="AO1574" s="14"/>
      <c r="AP1574" s="14">
        <v>2.7183805528676101E-2</v>
      </c>
      <c r="AQ1574" s="14">
        <v>1.9371666890666099E-2</v>
      </c>
      <c r="AR1574" s="14"/>
      <c r="AS1574" s="14">
        <v>2.1329878650095099E-2</v>
      </c>
      <c r="AT1574" s="14">
        <v>2.2071232575179098E-2</v>
      </c>
      <c r="AU1574" s="14"/>
      <c r="AV1574" s="14">
        <v>5.2059187973775697E-3</v>
      </c>
      <c r="AW1574" s="14">
        <v>2.74365532241473E-2</v>
      </c>
      <c r="AX1574" s="14"/>
      <c r="AY1574" s="14">
        <v>2.1945263735140101E-2</v>
      </c>
      <c r="AZ1574" s="14">
        <v>1.2365721848016599E-2</v>
      </c>
      <c r="BA1574" s="14"/>
      <c r="BB1574" s="14">
        <v>2.1496624937383399E-2</v>
      </c>
      <c r="BC1574" s="14">
        <v>1.3151324506212699E-2</v>
      </c>
    </row>
    <row r="1575" spans="2:55" x14ac:dyDescent="0.35">
      <c r="C1575" s="14"/>
      <c r="D1575" s="14"/>
      <c r="E1575" s="14"/>
      <c r="F1575" s="14"/>
      <c r="G1575" s="14"/>
      <c r="H1575" s="14"/>
      <c r="I1575" s="14"/>
      <c r="J1575" s="14"/>
      <c r="K1575" s="14"/>
      <c r="L1575" s="14"/>
      <c r="M1575" s="14"/>
      <c r="N1575" s="14"/>
      <c r="O1575" s="14"/>
      <c r="P1575" s="14"/>
      <c r="Q1575" s="14"/>
      <c r="R1575" s="14"/>
      <c r="S1575" s="14"/>
      <c r="T1575" s="14"/>
      <c r="U1575" s="14"/>
      <c r="V1575" s="14"/>
      <c r="W1575" s="14"/>
      <c r="X1575" s="14"/>
      <c r="Y1575" s="14"/>
      <c r="Z1575" s="14"/>
      <c r="AA1575" s="14"/>
      <c r="AB1575" s="14"/>
      <c r="AC1575" s="14"/>
      <c r="AD1575" s="14"/>
      <c r="AE1575" s="14"/>
      <c r="AF1575" s="14"/>
      <c r="AG1575" s="14"/>
      <c r="AH1575" s="14"/>
      <c r="AI1575" s="14"/>
      <c r="AJ1575" s="14"/>
      <c r="AK1575" s="14"/>
      <c r="AL1575" s="14"/>
      <c r="AM1575" s="14"/>
      <c r="AN1575" s="14"/>
      <c r="AO1575" s="14"/>
      <c r="AP1575" s="14"/>
      <c r="AQ1575" s="14"/>
      <c r="AR1575" s="14"/>
      <c r="AS1575" s="14"/>
      <c r="AT1575" s="14"/>
      <c r="AU1575" s="14"/>
      <c r="AV1575" s="14"/>
      <c r="AW1575" s="14"/>
      <c r="AX1575" s="14"/>
      <c r="AY1575" s="14"/>
      <c r="AZ1575" s="14"/>
      <c r="BA1575" s="14"/>
      <c r="BB1575" s="14"/>
      <c r="BC1575" s="14"/>
    </row>
    <row r="1576" spans="2:55" x14ac:dyDescent="0.35">
      <c r="B1576" s="6" t="s">
        <v>601</v>
      </c>
      <c r="C1576" s="14"/>
      <c r="D1576" s="14"/>
      <c r="E1576" s="14"/>
      <c r="F1576" s="14"/>
      <c r="G1576" s="14"/>
      <c r="H1576" s="14"/>
      <c r="I1576" s="14"/>
      <c r="J1576" s="14"/>
      <c r="K1576" s="14"/>
      <c r="L1576" s="14"/>
      <c r="M1576" s="14"/>
      <c r="N1576" s="14"/>
      <c r="O1576" s="14"/>
      <c r="P1576" s="14"/>
      <c r="Q1576" s="14"/>
      <c r="R1576" s="14"/>
      <c r="S1576" s="14"/>
      <c r="T1576" s="14"/>
      <c r="U1576" s="14"/>
      <c r="V1576" s="14"/>
      <c r="W1576" s="14"/>
      <c r="X1576" s="14"/>
      <c r="Y1576" s="14"/>
      <c r="Z1576" s="14"/>
      <c r="AA1576" s="14"/>
      <c r="AB1576" s="14"/>
      <c r="AC1576" s="14"/>
      <c r="AD1576" s="14"/>
      <c r="AE1576" s="14"/>
      <c r="AF1576" s="14"/>
      <c r="AG1576" s="14"/>
      <c r="AH1576" s="14"/>
      <c r="AI1576" s="14"/>
      <c r="AJ1576" s="14"/>
      <c r="AK1576" s="14"/>
      <c r="AL1576" s="14"/>
      <c r="AM1576" s="14"/>
      <c r="AN1576" s="14"/>
      <c r="AO1576" s="14"/>
      <c r="AP1576" s="14"/>
      <c r="AQ1576" s="14"/>
      <c r="AR1576" s="14"/>
      <c r="AS1576" s="14"/>
      <c r="AT1576" s="14"/>
      <c r="AU1576" s="14"/>
      <c r="AV1576" s="14"/>
      <c r="AW1576" s="14"/>
      <c r="AX1576" s="14"/>
      <c r="AY1576" s="14"/>
      <c r="AZ1576" s="14"/>
      <c r="BA1576" s="14"/>
      <c r="BB1576" s="14"/>
      <c r="BC1576" s="14"/>
    </row>
    <row r="1577" spans="2:55" x14ac:dyDescent="0.35">
      <c r="B1577" s="21" t="s">
        <v>82</v>
      </c>
      <c r="C1577" s="14"/>
      <c r="D1577" s="14"/>
      <c r="E1577" s="14"/>
      <c r="F1577" s="14"/>
      <c r="G1577" s="14"/>
      <c r="H1577" s="14"/>
      <c r="I1577" s="14"/>
      <c r="J1577" s="14"/>
      <c r="K1577" s="14"/>
      <c r="L1577" s="14"/>
      <c r="M1577" s="14"/>
      <c r="N1577" s="14"/>
      <c r="O1577" s="14"/>
      <c r="P1577" s="14"/>
      <c r="Q1577" s="14"/>
      <c r="R1577" s="14"/>
      <c r="S1577" s="14"/>
      <c r="T1577" s="14"/>
      <c r="U1577" s="14"/>
      <c r="V1577" s="14"/>
      <c r="W1577" s="14"/>
      <c r="X1577" s="14"/>
      <c r="Y1577" s="14"/>
      <c r="Z1577" s="14"/>
      <c r="AA1577" s="14"/>
      <c r="AB1577" s="14"/>
      <c r="AC1577" s="14"/>
      <c r="AD1577" s="14"/>
      <c r="AE1577" s="14"/>
      <c r="AF1577" s="14"/>
      <c r="AG1577" s="14"/>
      <c r="AH1577" s="14"/>
      <c r="AI1577" s="14"/>
      <c r="AJ1577" s="14"/>
      <c r="AK1577" s="14"/>
      <c r="AL1577" s="14"/>
      <c r="AM1577" s="14"/>
      <c r="AN1577" s="14"/>
      <c r="AO1577" s="14"/>
      <c r="AP1577" s="14"/>
      <c r="AQ1577" s="14"/>
      <c r="AR1577" s="14"/>
      <c r="AS1577" s="14"/>
      <c r="AT1577" s="14"/>
      <c r="AU1577" s="14"/>
      <c r="AV1577" s="14"/>
      <c r="AW1577" s="14"/>
      <c r="AX1577" s="14"/>
      <c r="AY1577" s="14"/>
      <c r="AZ1577" s="14"/>
      <c r="BA1577" s="14"/>
      <c r="BB1577" s="14"/>
      <c r="BC1577" s="14"/>
    </row>
    <row r="1578" spans="2:55" x14ac:dyDescent="0.35">
      <c r="B1578" t="s">
        <v>540</v>
      </c>
      <c r="C1578" s="14">
        <v>0.34900360327232</v>
      </c>
      <c r="D1578" s="14">
        <v>0.33048171161909901</v>
      </c>
      <c r="E1578" s="14">
        <v>0.36619096261898099</v>
      </c>
      <c r="F1578" s="14"/>
      <c r="G1578" s="14">
        <v>0.35666558815410898</v>
      </c>
      <c r="H1578" s="14">
        <v>0.39220403394485898</v>
      </c>
      <c r="I1578" s="14">
        <v>0.32611688333303601</v>
      </c>
      <c r="J1578" s="14">
        <v>0.37270359224962502</v>
      </c>
      <c r="K1578" s="14">
        <v>0.36405882242790999</v>
      </c>
      <c r="L1578" s="14">
        <v>0.297805418273208</v>
      </c>
      <c r="M1578" s="14"/>
      <c r="N1578" s="14">
        <v>0.36698007683838701</v>
      </c>
      <c r="O1578" s="14">
        <v>0.33711840985141001</v>
      </c>
      <c r="P1578" s="14">
        <v>0.37226900478010799</v>
      </c>
      <c r="Q1578" s="14">
        <v>0.31830462824320699</v>
      </c>
      <c r="R1578" s="14"/>
      <c r="S1578" s="14">
        <v>0.36194383694054999</v>
      </c>
      <c r="T1578" s="14">
        <v>0.33835449549860802</v>
      </c>
      <c r="U1578" s="14">
        <v>0.36771407216618601</v>
      </c>
      <c r="V1578" s="14">
        <v>0.30749468076337999</v>
      </c>
      <c r="W1578" s="14">
        <v>0.35446262371440901</v>
      </c>
      <c r="X1578" s="14">
        <v>0.33950954792446197</v>
      </c>
      <c r="Y1578" s="14">
        <v>0.30737003827709303</v>
      </c>
      <c r="Z1578" s="14">
        <v>0.34087696571674603</v>
      </c>
      <c r="AA1578" s="14">
        <v>0.39252080345097401</v>
      </c>
      <c r="AB1578" s="14">
        <v>0.338452185387076</v>
      </c>
      <c r="AC1578" s="14">
        <v>0.41273757127294097</v>
      </c>
      <c r="AD1578" s="14">
        <v>0.312364242496871</v>
      </c>
      <c r="AE1578" s="14"/>
      <c r="AF1578" s="14">
        <v>0.329258171106526</v>
      </c>
      <c r="AG1578" s="14">
        <v>0.41315730589466898</v>
      </c>
      <c r="AH1578" s="14">
        <v>0.30822319586382402</v>
      </c>
      <c r="AI1578" s="14">
        <v>0.28658271584539202</v>
      </c>
      <c r="AJ1578" s="14">
        <v>0.392070843171825</v>
      </c>
      <c r="AK1578" s="14"/>
      <c r="AL1578" s="14">
        <v>0.337440632547097</v>
      </c>
      <c r="AM1578" s="14">
        <v>0.45628981389763801</v>
      </c>
      <c r="AN1578" s="14">
        <v>0.325274361470827</v>
      </c>
      <c r="AO1578" s="14"/>
      <c r="AP1578" s="14">
        <v>0.31476474630746998</v>
      </c>
      <c r="AQ1578" s="14">
        <v>0.37579248883032301</v>
      </c>
      <c r="AR1578" s="14"/>
      <c r="AS1578" s="14">
        <v>0.34958162103969498</v>
      </c>
      <c r="AT1578" s="14">
        <v>0.35088064708181099</v>
      </c>
      <c r="AU1578" s="14"/>
      <c r="AV1578" s="14">
        <v>0.37982932645273298</v>
      </c>
      <c r="AW1578" s="14">
        <v>0.344385648979045</v>
      </c>
      <c r="AX1578" s="14"/>
      <c r="AY1578" s="14">
        <v>0.36516362113856998</v>
      </c>
      <c r="AZ1578" s="14">
        <v>0.34091793645495999</v>
      </c>
      <c r="BA1578" s="14"/>
      <c r="BB1578" s="14">
        <v>0.36921434585303498</v>
      </c>
      <c r="BC1578" s="14">
        <v>0.37484708220688001</v>
      </c>
    </row>
    <row r="1579" spans="2:55" x14ac:dyDescent="0.35">
      <c r="B1579" t="s">
        <v>541</v>
      </c>
      <c r="C1579" s="14">
        <v>0.42442964950156498</v>
      </c>
      <c r="D1579" s="14">
        <v>0.42951946811657499</v>
      </c>
      <c r="E1579" s="14">
        <v>0.419691533067165</v>
      </c>
      <c r="F1579" s="14"/>
      <c r="G1579" s="14">
        <v>0.38959035287677002</v>
      </c>
      <c r="H1579" s="14">
        <v>0.39800374878254702</v>
      </c>
      <c r="I1579" s="14">
        <v>0.47536598309324601</v>
      </c>
      <c r="J1579" s="14">
        <v>0.43442817421775498</v>
      </c>
      <c r="K1579" s="14">
        <v>0.39707135043209302</v>
      </c>
      <c r="L1579" s="14">
        <v>0.43790920939807898</v>
      </c>
      <c r="M1579" s="14"/>
      <c r="N1579" s="14">
        <v>0.453270717823749</v>
      </c>
      <c r="O1579" s="14">
        <v>0.39614423772395002</v>
      </c>
      <c r="P1579" s="14">
        <v>0.40223215746632801</v>
      </c>
      <c r="Q1579" s="14">
        <v>0.445585872838201</v>
      </c>
      <c r="R1579" s="14"/>
      <c r="S1579" s="14">
        <v>0.411143133788269</v>
      </c>
      <c r="T1579" s="14">
        <v>0.43731703567437902</v>
      </c>
      <c r="U1579" s="14">
        <v>0.37563916541511599</v>
      </c>
      <c r="V1579" s="14">
        <v>0.46116323720847202</v>
      </c>
      <c r="W1579" s="14">
        <v>0.44117080715190699</v>
      </c>
      <c r="X1579" s="14">
        <v>0.41034381401889197</v>
      </c>
      <c r="Y1579" s="14">
        <v>0.46681797190922297</v>
      </c>
      <c r="Z1579" s="14">
        <v>0.51481075769559204</v>
      </c>
      <c r="AA1579" s="14">
        <v>0.41519127695907598</v>
      </c>
      <c r="AB1579" s="14">
        <v>0.38807449500380498</v>
      </c>
      <c r="AC1579" s="14">
        <v>0.405249634958875</v>
      </c>
      <c r="AD1579" s="14">
        <v>0.39476850812896302</v>
      </c>
      <c r="AE1579" s="14"/>
      <c r="AF1579" s="14">
        <v>0.43105206165771698</v>
      </c>
      <c r="AG1579" s="14">
        <v>0.417168847703208</v>
      </c>
      <c r="AH1579" s="14">
        <v>0.46666900345842199</v>
      </c>
      <c r="AI1579" s="14">
        <v>0.43085945419883698</v>
      </c>
      <c r="AJ1579" s="14">
        <v>0.40294088047092802</v>
      </c>
      <c r="AK1579" s="14"/>
      <c r="AL1579" s="14">
        <v>0.44314120658754003</v>
      </c>
      <c r="AM1579" s="14">
        <v>0.36778618704705202</v>
      </c>
      <c r="AN1579" s="14">
        <v>0.25585812631551702</v>
      </c>
      <c r="AO1579" s="14"/>
      <c r="AP1579" s="14">
        <v>0.43614963505253301</v>
      </c>
      <c r="AQ1579" s="14">
        <v>0.41681365689455402</v>
      </c>
      <c r="AR1579" s="14"/>
      <c r="AS1579" s="14">
        <v>0.43368157652712502</v>
      </c>
      <c r="AT1579" s="14">
        <v>0.418895902305366</v>
      </c>
      <c r="AU1579" s="14"/>
      <c r="AV1579" s="14">
        <v>0.42438306004401199</v>
      </c>
      <c r="AW1579" s="14">
        <v>0.42892451158870398</v>
      </c>
      <c r="AX1579" s="14"/>
      <c r="AY1579" s="14">
        <v>0.42792560056047202</v>
      </c>
      <c r="AZ1579" s="14">
        <v>0.43882140460969199</v>
      </c>
      <c r="BA1579" s="14"/>
      <c r="BB1579" s="14">
        <v>0.42481987251752601</v>
      </c>
      <c r="BC1579" s="14">
        <v>0.39564716568910002</v>
      </c>
    </row>
    <row r="1580" spans="2:55" x14ac:dyDescent="0.35">
      <c r="B1580" t="s">
        <v>542</v>
      </c>
      <c r="C1580" s="14">
        <v>0.16311503953024301</v>
      </c>
      <c r="D1580" s="14">
        <v>0.17042738210184999</v>
      </c>
      <c r="E1580" s="14">
        <v>0.15645480182004701</v>
      </c>
      <c r="F1580" s="14"/>
      <c r="G1580" s="14">
        <v>0.171853178240025</v>
      </c>
      <c r="H1580" s="14">
        <v>0.13089877302740199</v>
      </c>
      <c r="I1580" s="14">
        <v>0.124094448894497</v>
      </c>
      <c r="J1580" s="14">
        <v>0.14900458292482499</v>
      </c>
      <c r="K1580" s="14">
        <v>0.19597369772514101</v>
      </c>
      <c r="L1580" s="14">
        <v>0.20487781439622399</v>
      </c>
      <c r="M1580" s="14"/>
      <c r="N1580" s="14">
        <v>0.127980989096597</v>
      </c>
      <c r="O1580" s="14">
        <v>0.17869727778365799</v>
      </c>
      <c r="P1580" s="14">
        <v>0.17586000142746699</v>
      </c>
      <c r="Q1580" s="14">
        <v>0.172968892765897</v>
      </c>
      <c r="R1580" s="14"/>
      <c r="S1580" s="14">
        <v>0.15272003915264601</v>
      </c>
      <c r="T1580" s="14">
        <v>0.15944314138406701</v>
      </c>
      <c r="U1580" s="14">
        <v>0.18666527295109001</v>
      </c>
      <c r="V1580" s="14">
        <v>0.15573155440574599</v>
      </c>
      <c r="W1580" s="14">
        <v>0.14556064708504499</v>
      </c>
      <c r="X1580" s="14">
        <v>0.158599927528733</v>
      </c>
      <c r="Y1580" s="14">
        <v>0.17816772068185599</v>
      </c>
      <c r="Z1580" s="14">
        <v>8.3758303416680197E-2</v>
      </c>
      <c r="AA1580" s="14">
        <v>0.146849520921296</v>
      </c>
      <c r="AB1580" s="14">
        <v>0.215194132606573</v>
      </c>
      <c r="AC1580" s="14">
        <v>0.13143906677041201</v>
      </c>
      <c r="AD1580" s="14">
        <v>0.26334111112380898</v>
      </c>
      <c r="AE1580" s="14"/>
      <c r="AF1580" s="14">
        <v>0.17790831207389701</v>
      </c>
      <c r="AG1580" s="14">
        <v>0.12308031778751601</v>
      </c>
      <c r="AH1580" s="14">
        <v>0.18406137454759799</v>
      </c>
      <c r="AI1580" s="14">
        <v>0.17573316488801799</v>
      </c>
      <c r="AJ1580" s="14">
        <v>0.17222007377603099</v>
      </c>
      <c r="AK1580" s="14"/>
      <c r="AL1580" s="14">
        <v>0.160471532136686</v>
      </c>
      <c r="AM1580" s="14">
        <v>0.11875523172227</v>
      </c>
      <c r="AN1580" s="14">
        <v>0.279581525816123</v>
      </c>
      <c r="AO1580" s="14"/>
      <c r="AP1580" s="14">
        <v>0.17178212447618499</v>
      </c>
      <c r="AQ1580" s="14">
        <v>0.15352218913826801</v>
      </c>
      <c r="AR1580" s="14"/>
      <c r="AS1580" s="14">
        <v>0.15329489181137501</v>
      </c>
      <c r="AT1580" s="14">
        <v>0.17023926967703301</v>
      </c>
      <c r="AU1580" s="14"/>
      <c r="AV1580" s="14">
        <v>0.12891333350037701</v>
      </c>
      <c r="AW1580" s="14">
        <v>0.168650856763644</v>
      </c>
      <c r="AX1580" s="14"/>
      <c r="AY1580" s="14">
        <v>0.143924232982131</v>
      </c>
      <c r="AZ1580" s="14">
        <v>0.15209880170237999</v>
      </c>
      <c r="BA1580" s="14"/>
      <c r="BB1580" s="14">
        <v>0.15108926330849801</v>
      </c>
      <c r="BC1580" s="14">
        <v>0.15276749134769799</v>
      </c>
    </row>
    <row r="1581" spans="2:55" x14ac:dyDescent="0.35">
      <c r="B1581" t="s">
        <v>594</v>
      </c>
      <c r="C1581" s="14">
        <v>3.1622147520899299E-2</v>
      </c>
      <c r="D1581" s="14">
        <v>3.8261702851148299E-2</v>
      </c>
      <c r="E1581" s="14">
        <v>2.5231869279612702E-2</v>
      </c>
      <c r="F1581" s="14"/>
      <c r="G1581" s="14">
        <v>3.5871966675145903E-2</v>
      </c>
      <c r="H1581" s="14">
        <v>5.02578964518876E-2</v>
      </c>
      <c r="I1581" s="14">
        <v>3.9718319116347697E-2</v>
      </c>
      <c r="J1581" s="14">
        <v>9.3372849299560093E-3</v>
      </c>
      <c r="K1581" s="14">
        <v>2.70348743161395E-2</v>
      </c>
      <c r="L1581" s="14">
        <v>2.8175028731740399E-2</v>
      </c>
      <c r="M1581" s="14"/>
      <c r="N1581" s="14">
        <v>2.39863942027141E-2</v>
      </c>
      <c r="O1581" s="14">
        <v>4.6541334094259E-2</v>
      </c>
      <c r="P1581" s="14">
        <v>2.7009537462932401E-2</v>
      </c>
      <c r="Q1581" s="14">
        <v>2.86574193093929E-2</v>
      </c>
      <c r="R1581" s="14"/>
      <c r="S1581" s="14">
        <v>3.4006433059107902E-2</v>
      </c>
      <c r="T1581" s="14">
        <v>2.68397421085372E-2</v>
      </c>
      <c r="U1581" s="14">
        <v>3.1698982987402598E-2</v>
      </c>
      <c r="V1581" s="14">
        <v>5.7400365046507099E-2</v>
      </c>
      <c r="W1581" s="14">
        <v>3.82569439894858E-2</v>
      </c>
      <c r="X1581" s="14">
        <v>5.36721491483063E-2</v>
      </c>
      <c r="Y1581" s="14">
        <v>3.7571326409803797E-2</v>
      </c>
      <c r="Z1581" s="14">
        <v>1.17861952568852E-2</v>
      </c>
      <c r="AA1581" s="14">
        <v>1.35827516884095E-2</v>
      </c>
      <c r="AB1581" s="14">
        <v>1.9034582344251001E-2</v>
      </c>
      <c r="AC1581" s="14">
        <v>1.2175899747569901E-2</v>
      </c>
      <c r="AD1581" s="14">
        <v>2.9526138250357301E-2</v>
      </c>
      <c r="AE1581" s="14"/>
      <c r="AF1581" s="14">
        <v>3.7544008088697303E-2</v>
      </c>
      <c r="AG1581" s="14">
        <v>2.32603044059537E-2</v>
      </c>
      <c r="AH1581" s="14">
        <v>2.02269727138778E-2</v>
      </c>
      <c r="AI1581" s="14">
        <v>4.7932327095031903E-2</v>
      </c>
      <c r="AJ1581" s="14">
        <v>1.1064806489977E-2</v>
      </c>
      <c r="AK1581" s="14"/>
      <c r="AL1581" s="14">
        <v>3.02307270513394E-2</v>
      </c>
      <c r="AM1581" s="14">
        <v>2.7495843398076501E-2</v>
      </c>
      <c r="AN1581" s="14">
        <v>5.8911601386547399E-2</v>
      </c>
      <c r="AO1581" s="14"/>
      <c r="AP1581" s="14">
        <v>3.4844196821457299E-2</v>
      </c>
      <c r="AQ1581" s="14">
        <v>2.9899457715754401E-2</v>
      </c>
      <c r="AR1581" s="14"/>
      <c r="AS1581" s="14">
        <v>3.23803534069824E-2</v>
      </c>
      <c r="AT1581" s="14">
        <v>3.02696018047643E-2</v>
      </c>
      <c r="AU1581" s="14"/>
      <c r="AV1581" s="14">
        <v>4.9798587200375603E-2</v>
      </c>
      <c r="AW1581" s="14">
        <v>2.6301310420818801E-2</v>
      </c>
      <c r="AX1581" s="14"/>
      <c r="AY1581" s="14">
        <v>3.2180882220443699E-2</v>
      </c>
      <c r="AZ1581" s="14">
        <v>1.9838117128804698E-2</v>
      </c>
      <c r="BA1581" s="14"/>
      <c r="BB1581" s="14">
        <v>2.40954140716612E-2</v>
      </c>
      <c r="BC1581" s="14">
        <v>4.1790146607195301E-2</v>
      </c>
    </row>
    <row r="1582" spans="2:55" x14ac:dyDescent="0.35">
      <c r="B1582" t="s">
        <v>544</v>
      </c>
      <c r="C1582" s="14">
        <v>7.8525109962316198E-3</v>
      </c>
      <c r="D1582" s="14">
        <v>9.2989506675918501E-3</v>
      </c>
      <c r="E1582" s="14">
        <v>6.4632126989345702E-3</v>
      </c>
      <c r="F1582" s="14"/>
      <c r="G1582" s="14">
        <v>9.0104755107349305E-3</v>
      </c>
      <c r="H1582" s="14">
        <v>1.0331379024261299E-2</v>
      </c>
      <c r="I1582" s="14">
        <v>1.1135983718890401E-2</v>
      </c>
      <c r="J1582" s="14">
        <v>5.2868217917682696E-3</v>
      </c>
      <c r="K1582" s="14">
        <v>3.8358670337537201E-3</v>
      </c>
      <c r="L1582" s="14">
        <v>7.1679084998566003E-3</v>
      </c>
      <c r="M1582" s="14"/>
      <c r="N1582" s="14">
        <v>3.3548592657901698E-3</v>
      </c>
      <c r="O1582" s="14">
        <v>7.9038080273831808E-3</v>
      </c>
      <c r="P1582" s="14">
        <v>1.11311183578782E-2</v>
      </c>
      <c r="Q1582" s="14">
        <v>9.8359347188451095E-3</v>
      </c>
      <c r="R1582" s="14"/>
      <c r="S1582" s="14">
        <v>4.2939918116743601E-3</v>
      </c>
      <c r="T1582" s="14">
        <v>1.7604772895841201E-2</v>
      </c>
      <c r="U1582" s="14">
        <v>0</v>
      </c>
      <c r="V1582" s="14">
        <v>0</v>
      </c>
      <c r="W1582" s="14">
        <v>1.3997047403106E-2</v>
      </c>
      <c r="X1582" s="14">
        <v>1.05345670000551E-2</v>
      </c>
      <c r="Y1582" s="14">
        <v>5.22181668681862E-3</v>
      </c>
      <c r="Z1582" s="14">
        <v>1.08514032689336E-2</v>
      </c>
      <c r="AA1582" s="14">
        <v>4.8523039957905599E-3</v>
      </c>
      <c r="AB1582" s="14">
        <v>1.8357113774216099E-2</v>
      </c>
      <c r="AC1582" s="14">
        <v>0</v>
      </c>
      <c r="AD1582" s="14">
        <v>0</v>
      </c>
      <c r="AE1582" s="14"/>
      <c r="AF1582" s="14">
        <v>2.0318861594988101E-3</v>
      </c>
      <c r="AG1582" s="14">
        <v>6.5920385701290999E-3</v>
      </c>
      <c r="AH1582" s="14">
        <v>6.08634374037865E-3</v>
      </c>
      <c r="AI1582" s="14">
        <v>1.8796656603688001E-2</v>
      </c>
      <c r="AJ1582" s="14">
        <v>1.16300582489311E-2</v>
      </c>
      <c r="AK1582" s="14"/>
      <c r="AL1582" s="14">
        <v>5.1806654506989704E-3</v>
      </c>
      <c r="AM1582" s="14">
        <v>1.11142285062397E-2</v>
      </c>
      <c r="AN1582" s="14">
        <v>4.0463139597160497E-2</v>
      </c>
      <c r="AO1582" s="14"/>
      <c r="AP1582" s="14">
        <v>1.1468710834838001E-2</v>
      </c>
      <c r="AQ1582" s="14">
        <v>5.0902224866051704E-3</v>
      </c>
      <c r="AR1582" s="14"/>
      <c r="AS1582" s="14">
        <v>6.8338812849572002E-3</v>
      </c>
      <c r="AT1582" s="14">
        <v>9.94550032212781E-3</v>
      </c>
      <c r="AU1582" s="14"/>
      <c r="AV1582" s="14">
        <v>4.55884365074051E-3</v>
      </c>
      <c r="AW1582" s="14">
        <v>7.6485473978195996E-3</v>
      </c>
      <c r="AX1582" s="14"/>
      <c r="AY1582" s="14">
        <v>4.9724732224459504E-3</v>
      </c>
      <c r="AZ1582" s="14">
        <v>2.68811394681693E-2</v>
      </c>
      <c r="BA1582" s="14"/>
      <c r="BB1582" s="14">
        <v>6.6174781834776797E-3</v>
      </c>
      <c r="BC1582" s="14">
        <v>1.04280707966942E-2</v>
      </c>
    </row>
    <row r="1583" spans="2:55" x14ac:dyDescent="0.35">
      <c r="B1583" t="s">
        <v>205</v>
      </c>
      <c r="C1583" s="14">
        <v>2.39770491787413E-2</v>
      </c>
      <c r="D1583" s="14">
        <v>2.2010784643736101E-2</v>
      </c>
      <c r="E1583" s="14">
        <v>2.5967620515259901E-2</v>
      </c>
      <c r="F1583" s="14"/>
      <c r="G1583" s="14">
        <v>3.7008438543215699E-2</v>
      </c>
      <c r="H1583" s="14">
        <v>1.83041687690426E-2</v>
      </c>
      <c r="I1583" s="14">
        <v>2.3568381843982401E-2</v>
      </c>
      <c r="J1583" s="14">
        <v>2.9239543886070501E-2</v>
      </c>
      <c r="K1583" s="14">
        <v>1.20253880649619E-2</v>
      </c>
      <c r="L1583" s="14">
        <v>2.4064620700891999E-2</v>
      </c>
      <c r="M1583" s="14"/>
      <c r="N1583" s="14">
        <v>2.4426962772763499E-2</v>
      </c>
      <c r="O1583" s="14">
        <v>3.3594932519340197E-2</v>
      </c>
      <c r="P1583" s="14">
        <v>1.14981805052859E-2</v>
      </c>
      <c r="Q1583" s="14">
        <v>2.46472521244568E-2</v>
      </c>
      <c r="R1583" s="14"/>
      <c r="S1583" s="14">
        <v>3.5892565247752299E-2</v>
      </c>
      <c r="T1583" s="14">
        <v>2.04408124385684E-2</v>
      </c>
      <c r="U1583" s="14">
        <v>3.8282506480205598E-2</v>
      </c>
      <c r="V1583" s="14">
        <v>1.8210162575894799E-2</v>
      </c>
      <c r="W1583" s="14">
        <v>6.5519306560471299E-3</v>
      </c>
      <c r="X1583" s="14">
        <v>2.7339994379550901E-2</v>
      </c>
      <c r="Y1583" s="14">
        <v>4.8511260352055502E-3</v>
      </c>
      <c r="Z1583" s="14">
        <v>3.7916374645163002E-2</v>
      </c>
      <c r="AA1583" s="14">
        <v>2.70033429844539E-2</v>
      </c>
      <c r="AB1583" s="14">
        <v>2.0887490884078298E-2</v>
      </c>
      <c r="AC1583" s="14">
        <v>3.8397827250201799E-2</v>
      </c>
      <c r="AD1583" s="14">
        <v>0</v>
      </c>
      <c r="AE1583" s="14"/>
      <c r="AF1583" s="14">
        <v>2.2205560913664001E-2</v>
      </c>
      <c r="AG1583" s="14">
        <v>1.6741185638523899E-2</v>
      </c>
      <c r="AH1583" s="14">
        <v>1.47331096758996E-2</v>
      </c>
      <c r="AI1583" s="14">
        <v>4.0095681369033E-2</v>
      </c>
      <c r="AJ1583" s="14">
        <v>1.0073337842308299E-2</v>
      </c>
      <c r="AK1583" s="14"/>
      <c r="AL1583" s="14">
        <v>2.3535236226639E-2</v>
      </c>
      <c r="AM1583" s="14">
        <v>1.8558695428722499E-2</v>
      </c>
      <c r="AN1583" s="14">
        <v>3.9911245413825402E-2</v>
      </c>
      <c r="AO1583" s="14"/>
      <c r="AP1583" s="14">
        <v>3.09905865075168E-2</v>
      </c>
      <c r="AQ1583" s="14">
        <v>1.8881984934495701E-2</v>
      </c>
      <c r="AR1583" s="14"/>
      <c r="AS1583" s="14">
        <v>2.42276759298659E-2</v>
      </c>
      <c r="AT1583" s="14">
        <v>1.9769078808897701E-2</v>
      </c>
      <c r="AU1583" s="14"/>
      <c r="AV1583" s="14">
        <v>1.2516849151761201E-2</v>
      </c>
      <c r="AW1583" s="14">
        <v>2.40891248499687E-2</v>
      </c>
      <c r="AX1583" s="14"/>
      <c r="AY1583" s="14">
        <v>2.5833189875938099E-2</v>
      </c>
      <c r="AZ1583" s="14">
        <v>2.1442600635993601E-2</v>
      </c>
      <c r="BA1583" s="14"/>
      <c r="BB1583" s="14">
        <v>2.4163626065801799E-2</v>
      </c>
      <c r="BC1583" s="14">
        <v>2.4520043352433001E-2</v>
      </c>
    </row>
    <row r="1584" spans="2:55" x14ac:dyDescent="0.35">
      <c r="C1584" s="14"/>
      <c r="D1584" s="14"/>
      <c r="E1584" s="14"/>
      <c r="F1584" s="14"/>
      <c r="G1584" s="14"/>
      <c r="H1584" s="14"/>
      <c r="I1584" s="14"/>
      <c r="J1584" s="14"/>
      <c r="K1584" s="14"/>
      <c r="L1584" s="14"/>
      <c r="M1584" s="14"/>
      <c r="N1584" s="14"/>
      <c r="O1584" s="14"/>
      <c r="P1584" s="14"/>
      <c r="Q1584" s="14"/>
      <c r="R1584" s="14"/>
      <c r="S1584" s="14"/>
      <c r="T1584" s="14"/>
      <c r="U1584" s="14"/>
      <c r="V1584" s="14"/>
      <c r="W1584" s="14"/>
      <c r="X1584" s="14"/>
      <c r="Y1584" s="14"/>
      <c r="Z1584" s="14"/>
      <c r="AA1584" s="14"/>
      <c r="AB1584" s="14"/>
      <c r="AC1584" s="14"/>
      <c r="AD1584" s="14"/>
      <c r="AE1584" s="14"/>
      <c r="AF1584" s="14"/>
      <c r="AG1584" s="14"/>
      <c r="AH1584" s="14"/>
      <c r="AI1584" s="14"/>
      <c r="AJ1584" s="14"/>
      <c r="AK1584" s="14"/>
      <c r="AL1584" s="14"/>
      <c r="AM1584" s="14"/>
      <c r="AN1584" s="14"/>
      <c r="AO1584" s="14"/>
      <c r="AP1584" s="14"/>
      <c r="AQ1584" s="14"/>
      <c r="AR1584" s="14"/>
      <c r="AS1584" s="14"/>
      <c r="AT1584" s="14"/>
      <c r="AU1584" s="14"/>
      <c r="AV1584" s="14"/>
      <c r="AW1584" s="14"/>
      <c r="AX1584" s="14"/>
      <c r="AY1584" s="14"/>
      <c r="AZ1584" s="14"/>
      <c r="BA1584" s="14"/>
      <c r="BB1584" s="14"/>
      <c r="BC1584" s="14"/>
    </row>
    <row r="1585" spans="2:55" x14ac:dyDescent="0.35">
      <c r="B1585" s="6" t="s">
        <v>602</v>
      </c>
      <c r="C1585" s="14"/>
      <c r="D1585" s="14"/>
      <c r="E1585" s="14"/>
      <c r="F1585" s="14"/>
      <c r="G1585" s="14"/>
      <c r="H1585" s="14"/>
      <c r="I1585" s="14"/>
      <c r="J1585" s="14"/>
      <c r="K1585" s="14"/>
      <c r="L1585" s="14"/>
      <c r="M1585" s="14"/>
      <c r="N1585" s="14"/>
      <c r="O1585" s="14"/>
      <c r="P1585" s="14"/>
      <c r="Q1585" s="14"/>
      <c r="R1585" s="14"/>
      <c r="S1585" s="14"/>
      <c r="T1585" s="14"/>
      <c r="U1585" s="14"/>
      <c r="V1585" s="14"/>
      <c r="W1585" s="14"/>
      <c r="X1585" s="14"/>
      <c r="Y1585" s="14"/>
      <c r="Z1585" s="14"/>
      <c r="AA1585" s="14"/>
      <c r="AB1585" s="14"/>
      <c r="AC1585" s="14"/>
      <c r="AD1585" s="14"/>
      <c r="AE1585" s="14"/>
      <c r="AF1585" s="14"/>
      <c r="AG1585" s="14"/>
      <c r="AH1585" s="14"/>
      <c r="AI1585" s="14"/>
      <c r="AJ1585" s="14"/>
      <c r="AK1585" s="14"/>
      <c r="AL1585" s="14"/>
      <c r="AM1585" s="14"/>
      <c r="AN1585" s="14"/>
      <c r="AO1585" s="14"/>
      <c r="AP1585" s="14"/>
      <c r="AQ1585" s="14"/>
      <c r="AR1585" s="14"/>
      <c r="AS1585" s="14"/>
      <c r="AT1585" s="14"/>
      <c r="AU1585" s="14"/>
      <c r="AV1585" s="14"/>
      <c r="AW1585" s="14"/>
      <c r="AX1585" s="14"/>
      <c r="AY1585" s="14"/>
      <c r="AZ1585" s="14"/>
      <c r="BA1585" s="14"/>
      <c r="BB1585" s="14"/>
      <c r="BC1585" s="14"/>
    </row>
    <row r="1586" spans="2:55" x14ac:dyDescent="0.35">
      <c r="B1586" s="21" t="s">
        <v>82</v>
      </c>
      <c r="C1586" s="14"/>
      <c r="D1586" s="14"/>
      <c r="E1586" s="14"/>
      <c r="F1586" s="14"/>
      <c r="G1586" s="14"/>
      <c r="H1586" s="14"/>
      <c r="I1586" s="14"/>
      <c r="J1586" s="14"/>
      <c r="K1586" s="14"/>
      <c r="L1586" s="14"/>
      <c r="M1586" s="14"/>
      <c r="N1586" s="14"/>
      <c r="O1586" s="14"/>
      <c r="P1586" s="14"/>
      <c r="Q1586" s="14"/>
      <c r="R1586" s="14"/>
      <c r="S1586" s="14"/>
      <c r="T1586" s="14"/>
      <c r="U1586" s="14"/>
      <c r="V1586" s="14"/>
      <c r="W1586" s="14"/>
      <c r="X1586" s="14"/>
      <c r="Y1586" s="14"/>
      <c r="Z1586" s="14"/>
      <c r="AA1586" s="14"/>
      <c r="AB1586" s="14"/>
      <c r="AC1586" s="14"/>
      <c r="AD1586" s="14"/>
      <c r="AE1586" s="14"/>
      <c r="AF1586" s="14"/>
      <c r="AG1586" s="14"/>
      <c r="AH1586" s="14"/>
      <c r="AI1586" s="14"/>
      <c r="AJ1586" s="14"/>
      <c r="AK1586" s="14"/>
      <c r="AL1586" s="14"/>
      <c r="AM1586" s="14"/>
      <c r="AN1586" s="14"/>
      <c r="AO1586" s="14"/>
      <c r="AP1586" s="14"/>
      <c r="AQ1586" s="14"/>
      <c r="AR1586" s="14"/>
      <c r="AS1586" s="14"/>
      <c r="AT1586" s="14"/>
      <c r="AU1586" s="14"/>
      <c r="AV1586" s="14"/>
      <c r="AW1586" s="14"/>
      <c r="AX1586" s="14"/>
      <c r="AY1586" s="14"/>
      <c r="AZ1586" s="14"/>
      <c r="BA1586" s="14"/>
      <c r="BB1586" s="14"/>
      <c r="BC1586" s="14"/>
    </row>
    <row r="1587" spans="2:55" x14ac:dyDescent="0.35">
      <c r="B1587" t="s">
        <v>540</v>
      </c>
      <c r="C1587" s="14">
        <v>0.42590161372283603</v>
      </c>
      <c r="D1587" s="14">
        <v>0.39207864090116501</v>
      </c>
      <c r="E1587" s="14">
        <v>0.45723919147140701</v>
      </c>
      <c r="F1587" s="14"/>
      <c r="G1587" s="14">
        <v>0.389979775866513</v>
      </c>
      <c r="H1587" s="14">
        <v>0.50076536376610103</v>
      </c>
      <c r="I1587" s="14">
        <v>0.41743969956159799</v>
      </c>
      <c r="J1587" s="14">
        <v>0.468178854519337</v>
      </c>
      <c r="K1587" s="14">
        <v>0.425297845415741</v>
      </c>
      <c r="L1587" s="14">
        <v>0.36129170134294097</v>
      </c>
      <c r="M1587" s="14"/>
      <c r="N1587" s="14">
        <v>0.45925272940686901</v>
      </c>
      <c r="O1587" s="14">
        <v>0.41090452892518098</v>
      </c>
      <c r="P1587" s="14">
        <v>0.44336434968579402</v>
      </c>
      <c r="Q1587" s="14">
        <v>0.387551463211811</v>
      </c>
      <c r="R1587" s="14"/>
      <c r="S1587" s="14">
        <v>0.41657975086173399</v>
      </c>
      <c r="T1587" s="14">
        <v>0.47041522668615599</v>
      </c>
      <c r="U1587" s="14">
        <v>0.41030408765777698</v>
      </c>
      <c r="V1587" s="14">
        <v>0.37363032396051399</v>
      </c>
      <c r="W1587" s="14">
        <v>0.41184692776120102</v>
      </c>
      <c r="X1587" s="14">
        <v>0.42228112798301798</v>
      </c>
      <c r="Y1587" s="14">
        <v>0.44261827700432599</v>
      </c>
      <c r="Z1587" s="14">
        <v>0.44524484513735801</v>
      </c>
      <c r="AA1587" s="14">
        <v>0.43257465702201697</v>
      </c>
      <c r="AB1587" s="14">
        <v>0.42400914408498702</v>
      </c>
      <c r="AC1587" s="14">
        <v>0.44119165899986601</v>
      </c>
      <c r="AD1587" s="14">
        <v>0.40352325254838101</v>
      </c>
      <c r="AE1587" s="14"/>
      <c r="AF1587" s="14">
        <v>0.39793476651656601</v>
      </c>
      <c r="AG1587" s="14">
        <v>0.50804182686996702</v>
      </c>
      <c r="AH1587" s="14">
        <v>0.37303029249542702</v>
      </c>
      <c r="AI1587" s="14">
        <v>0.39051148206146202</v>
      </c>
      <c r="AJ1587" s="14">
        <v>0.46929770107326102</v>
      </c>
      <c r="AK1587" s="14"/>
      <c r="AL1587" s="14">
        <v>0.42065395009828499</v>
      </c>
      <c r="AM1587" s="14">
        <v>0.49688085843045399</v>
      </c>
      <c r="AN1587" s="14">
        <v>0.375693372862965</v>
      </c>
      <c r="AO1587" s="14"/>
      <c r="AP1587" s="14">
        <v>0.39231708099187801</v>
      </c>
      <c r="AQ1587" s="14">
        <v>0.45581961867944898</v>
      </c>
      <c r="AR1587" s="14"/>
      <c r="AS1587" s="14">
        <v>0.42332019145858601</v>
      </c>
      <c r="AT1587" s="14">
        <v>0.43352143006522298</v>
      </c>
      <c r="AU1587" s="14"/>
      <c r="AV1587" s="14">
        <v>0.45219202203151698</v>
      </c>
      <c r="AW1587" s="14">
        <v>0.42340344389281298</v>
      </c>
      <c r="AX1587" s="14"/>
      <c r="AY1587" s="14">
        <v>0.44930473385634101</v>
      </c>
      <c r="AZ1587" s="14">
        <v>0.42764601828639998</v>
      </c>
      <c r="BA1587" s="14"/>
      <c r="BB1587" s="14">
        <v>0.44658732214698199</v>
      </c>
      <c r="BC1587" s="14">
        <v>0.44057302225684403</v>
      </c>
    </row>
    <row r="1588" spans="2:55" x14ac:dyDescent="0.35">
      <c r="B1588" t="s">
        <v>541</v>
      </c>
      <c r="C1588" s="14">
        <v>0.404324190948814</v>
      </c>
      <c r="D1588" s="14">
        <v>0.421708661276533</v>
      </c>
      <c r="E1588" s="14">
        <v>0.388538700204971</v>
      </c>
      <c r="F1588" s="14"/>
      <c r="G1588" s="14">
        <v>0.39337794656713798</v>
      </c>
      <c r="H1588" s="14">
        <v>0.31105776821730702</v>
      </c>
      <c r="I1588" s="14">
        <v>0.42113122435189598</v>
      </c>
      <c r="J1588" s="14">
        <v>0.38527681810975001</v>
      </c>
      <c r="K1588" s="14">
        <v>0.41728011353998001</v>
      </c>
      <c r="L1588" s="14">
        <v>0.48104793264367401</v>
      </c>
      <c r="M1588" s="14"/>
      <c r="N1588" s="14">
        <v>0.410191842101227</v>
      </c>
      <c r="O1588" s="14">
        <v>0.387026727251299</v>
      </c>
      <c r="P1588" s="14">
        <v>0.403907028759803</v>
      </c>
      <c r="Q1588" s="14">
        <v>0.41955703665334299</v>
      </c>
      <c r="R1588" s="14"/>
      <c r="S1588" s="14">
        <v>0.41536232890337998</v>
      </c>
      <c r="T1588" s="14">
        <v>0.36811258810736802</v>
      </c>
      <c r="U1588" s="14">
        <v>0.42177047623694902</v>
      </c>
      <c r="V1588" s="14">
        <v>0.45080399943442101</v>
      </c>
      <c r="W1588" s="14">
        <v>0.39023425162061798</v>
      </c>
      <c r="X1588" s="14">
        <v>0.38711478389730097</v>
      </c>
      <c r="Y1588" s="14">
        <v>0.41086626610594501</v>
      </c>
      <c r="Z1588" s="14">
        <v>0.37128661830957999</v>
      </c>
      <c r="AA1588" s="14">
        <v>0.40488998807041199</v>
      </c>
      <c r="AB1588" s="14">
        <v>0.43523286763739699</v>
      </c>
      <c r="AC1588" s="14">
        <v>0.38921314360998899</v>
      </c>
      <c r="AD1588" s="14">
        <v>0.36631364428674501</v>
      </c>
      <c r="AE1588" s="14"/>
      <c r="AF1588" s="14">
        <v>0.4395574825072</v>
      </c>
      <c r="AG1588" s="14">
        <v>0.35682043870568197</v>
      </c>
      <c r="AH1588" s="14">
        <v>0.43902410028409999</v>
      </c>
      <c r="AI1588" s="14">
        <v>0.43115790949924798</v>
      </c>
      <c r="AJ1588" s="14">
        <v>0.37025054303063099</v>
      </c>
      <c r="AK1588" s="14"/>
      <c r="AL1588" s="14">
        <v>0.41654624448563798</v>
      </c>
      <c r="AM1588" s="14">
        <v>0.34439122307550801</v>
      </c>
      <c r="AN1588" s="14">
        <v>0.33479723632338099</v>
      </c>
      <c r="AO1588" s="14"/>
      <c r="AP1588" s="14">
        <v>0.40546827791197398</v>
      </c>
      <c r="AQ1588" s="14">
        <v>0.40886629221958298</v>
      </c>
      <c r="AR1588" s="14"/>
      <c r="AS1588" s="14">
        <v>0.40504388727410201</v>
      </c>
      <c r="AT1588" s="14">
        <v>0.40859580280001501</v>
      </c>
      <c r="AU1588" s="14"/>
      <c r="AV1588" s="14">
        <v>0.38782067072938697</v>
      </c>
      <c r="AW1588" s="14">
        <v>0.41252269004911302</v>
      </c>
      <c r="AX1588" s="14"/>
      <c r="AY1588" s="14">
        <v>0.402959442908082</v>
      </c>
      <c r="AZ1588" s="14">
        <v>0.40593160331054601</v>
      </c>
      <c r="BA1588" s="14"/>
      <c r="BB1588" s="14">
        <v>0.40741971843303698</v>
      </c>
      <c r="BC1588" s="14">
        <v>0.40100482104333002</v>
      </c>
    </row>
    <row r="1589" spans="2:55" x14ac:dyDescent="0.35">
      <c r="B1589" t="s">
        <v>542</v>
      </c>
      <c r="C1589" s="14">
        <v>0.12804672455049501</v>
      </c>
      <c r="D1589" s="14">
        <v>0.14350626829781901</v>
      </c>
      <c r="E1589" s="14">
        <v>0.113327755390754</v>
      </c>
      <c r="F1589" s="14"/>
      <c r="G1589" s="14">
        <v>0.15631298914011499</v>
      </c>
      <c r="H1589" s="14">
        <v>0.14514017724417899</v>
      </c>
      <c r="I1589" s="14">
        <v>0.11927489744324</v>
      </c>
      <c r="J1589" s="14">
        <v>0.11623579944293699</v>
      </c>
      <c r="K1589" s="14">
        <v>0.110127665898579</v>
      </c>
      <c r="L1589" s="14">
        <v>0.12410953459405399</v>
      </c>
      <c r="M1589" s="14"/>
      <c r="N1589" s="14">
        <v>9.6813761481704105E-2</v>
      </c>
      <c r="O1589" s="14">
        <v>0.15196998815123799</v>
      </c>
      <c r="P1589" s="14">
        <v>0.11718102795139899</v>
      </c>
      <c r="Q1589" s="14">
        <v>0.14548505313343801</v>
      </c>
      <c r="R1589" s="14"/>
      <c r="S1589" s="14">
        <v>0.132003997808741</v>
      </c>
      <c r="T1589" s="14">
        <v>0.114689926460097</v>
      </c>
      <c r="U1589" s="14">
        <v>0.122930985897659</v>
      </c>
      <c r="V1589" s="14">
        <v>0.135193252748111</v>
      </c>
      <c r="W1589" s="14">
        <v>0.15951683391759799</v>
      </c>
      <c r="X1589" s="14">
        <v>0.118787380592998</v>
      </c>
      <c r="Y1589" s="14">
        <v>0.121904881293836</v>
      </c>
      <c r="Z1589" s="14">
        <v>0.16299476111144701</v>
      </c>
      <c r="AA1589" s="14">
        <v>0.127081379559246</v>
      </c>
      <c r="AB1589" s="14">
        <v>9.1438494925340702E-2</v>
      </c>
      <c r="AC1589" s="14">
        <v>0.131175530565701</v>
      </c>
      <c r="AD1589" s="14">
        <v>0.190926857225344</v>
      </c>
      <c r="AE1589" s="14"/>
      <c r="AF1589" s="14">
        <v>0.11103319270680399</v>
      </c>
      <c r="AG1589" s="14">
        <v>0.103137759697236</v>
      </c>
      <c r="AH1589" s="14">
        <v>0.13626475319663101</v>
      </c>
      <c r="AI1589" s="14">
        <v>0.12475061517187699</v>
      </c>
      <c r="AJ1589" s="14">
        <v>0.14902241991617099</v>
      </c>
      <c r="AK1589" s="14"/>
      <c r="AL1589" s="14">
        <v>0.122668823993047</v>
      </c>
      <c r="AM1589" s="14">
        <v>0.11666469425920301</v>
      </c>
      <c r="AN1589" s="14">
        <v>0.22544187649721301</v>
      </c>
      <c r="AO1589" s="14"/>
      <c r="AP1589" s="14">
        <v>0.15130881883919201</v>
      </c>
      <c r="AQ1589" s="14">
        <v>9.9943951091505195E-2</v>
      </c>
      <c r="AR1589" s="14"/>
      <c r="AS1589" s="14">
        <v>0.13258770631699901</v>
      </c>
      <c r="AT1589" s="14">
        <v>0.11449948499322</v>
      </c>
      <c r="AU1589" s="14"/>
      <c r="AV1589" s="14">
        <v>0.119511599374125</v>
      </c>
      <c r="AW1589" s="14">
        <v>0.123826444090677</v>
      </c>
      <c r="AX1589" s="14"/>
      <c r="AY1589" s="14">
        <v>0.111137659585894</v>
      </c>
      <c r="AZ1589" s="14">
        <v>9.2192765996411699E-2</v>
      </c>
      <c r="BA1589" s="14"/>
      <c r="BB1589" s="14">
        <v>0.111486224915908</v>
      </c>
      <c r="BC1589" s="14">
        <v>0.104195655008124</v>
      </c>
    </row>
    <row r="1590" spans="2:55" x14ac:dyDescent="0.35">
      <c r="B1590" t="s">
        <v>594</v>
      </c>
      <c r="C1590" s="14">
        <v>1.77816909924122E-2</v>
      </c>
      <c r="D1590" s="14">
        <v>1.6791121408278702E-2</v>
      </c>
      <c r="E1590" s="14">
        <v>1.8801288969110999E-2</v>
      </c>
      <c r="F1590" s="14"/>
      <c r="G1590" s="14">
        <v>3.0875612052798099E-2</v>
      </c>
      <c r="H1590" s="14">
        <v>2.4262439646270301E-2</v>
      </c>
      <c r="I1590" s="14">
        <v>1.8879054072164898E-2</v>
      </c>
      <c r="J1590" s="14">
        <v>1.3357039792569201E-2</v>
      </c>
      <c r="K1590" s="14">
        <v>9.1645003965989905E-3</v>
      </c>
      <c r="L1590" s="14">
        <v>1.22976510983032E-2</v>
      </c>
      <c r="M1590" s="14"/>
      <c r="N1590" s="14">
        <v>1.22145421030283E-2</v>
      </c>
      <c r="O1590" s="14">
        <v>2.7671163674271901E-2</v>
      </c>
      <c r="P1590" s="14">
        <v>9.3648987960522102E-3</v>
      </c>
      <c r="Q1590" s="14">
        <v>2.10463362192186E-2</v>
      </c>
      <c r="R1590" s="14"/>
      <c r="S1590" s="14">
        <v>1.4443700487126799E-2</v>
      </c>
      <c r="T1590" s="14">
        <v>1.1203021888437E-2</v>
      </c>
      <c r="U1590" s="14">
        <v>2.1765250087845099E-2</v>
      </c>
      <c r="V1590" s="14">
        <v>1.3958147216117701E-2</v>
      </c>
      <c r="W1590" s="14">
        <v>2.0627576061653899E-2</v>
      </c>
      <c r="X1590" s="14">
        <v>4.4489685046265097E-2</v>
      </c>
      <c r="Y1590" s="14">
        <v>1.2927819402828101E-2</v>
      </c>
      <c r="Z1590" s="14">
        <v>0</v>
      </c>
      <c r="AA1590" s="14">
        <v>1.51955184677802E-2</v>
      </c>
      <c r="AB1590" s="14">
        <v>1.8948888950402198E-2</v>
      </c>
      <c r="AC1590" s="14">
        <v>2.9165818546633599E-2</v>
      </c>
      <c r="AD1590" s="14">
        <v>0</v>
      </c>
      <c r="AE1590" s="14"/>
      <c r="AF1590" s="14">
        <v>1.5915362932372699E-2</v>
      </c>
      <c r="AG1590" s="14">
        <v>1.51436642667585E-2</v>
      </c>
      <c r="AH1590" s="14">
        <v>2.49807647045668E-2</v>
      </c>
      <c r="AI1590" s="14">
        <v>2.48018347847281E-2</v>
      </c>
      <c r="AJ1590" s="14">
        <v>1.1429335979936801E-2</v>
      </c>
      <c r="AK1590" s="14"/>
      <c r="AL1590" s="14">
        <v>1.7388087168075401E-2</v>
      </c>
      <c r="AM1590" s="14">
        <v>1.69499801224114E-2</v>
      </c>
      <c r="AN1590" s="14">
        <v>2.49076034885891E-2</v>
      </c>
      <c r="AO1590" s="14"/>
      <c r="AP1590" s="14">
        <v>1.8737972673918E-2</v>
      </c>
      <c r="AQ1590" s="14">
        <v>1.7522218976518601E-2</v>
      </c>
      <c r="AR1590" s="14"/>
      <c r="AS1590" s="14">
        <v>1.9283013645645799E-2</v>
      </c>
      <c r="AT1590" s="14">
        <v>1.6822236106478702E-2</v>
      </c>
      <c r="AU1590" s="14"/>
      <c r="AV1590" s="14">
        <v>2.4824653198896901E-2</v>
      </c>
      <c r="AW1590" s="14">
        <v>1.5460732633084199E-2</v>
      </c>
      <c r="AX1590" s="14"/>
      <c r="AY1590" s="14">
        <v>1.8145525552216699E-2</v>
      </c>
      <c r="AZ1590" s="14">
        <v>2.9296166513224201E-2</v>
      </c>
      <c r="BA1590" s="14"/>
      <c r="BB1590" s="14">
        <v>1.7041807869648502E-2</v>
      </c>
      <c r="BC1590" s="14">
        <v>1.6595393892424499E-2</v>
      </c>
    </row>
    <row r="1591" spans="2:55" x14ac:dyDescent="0.35">
      <c r="B1591" t="s">
        <v>544</v>
      </c>
      <c r="C1591" s="14">
        <v>5.5801792168562797E-3</v>
      </c>
      <c r="D1591" s="14">
        <v>5.4784095835985099E-3</v>
      </c>
      <c r="E1591" s="14">
        <v>5.6959776310573102E-3</v>
      </c>
      <c r="F1591" s="14"/>
      <c r="G1591" s="14">
        <v>5.9555647618555196E-3</v>
      </c>
      <c r="H1591" s="14">
        <v>8.2480044312775603E-3</v>
      </c>
      <c r="I1591" s="14">
        <v>2.63978583940291E-3</v>
      </c>
      <c r="J1591" s="14">
        <v>2.2133561692108E-3</v>
      </c>
      <c r="K1591" s="14">
        <v>7.5203524705356999E-3</v>
      </c>
      <c r="L1591" s="14">
        <v>6.9769521426668703E-3</v>
      </c>
      <c r="M1591" s="14"/>
      <c r="N1591" s="14">
        <v>1.6675721799321701E-3</v>
      </c>
      <c r="O1591" s="14">
        <v>7.0572340517151702E-3</v>
      </c>
      <c r="P1591" s="14">
        <v>1.1313512499649001E-2</v>
      </c>
      <c r="Q1591" s="14">
        <v>3.27448010809216E-3</v>
      </c>
      <c r="R1591" s="14"/>
      <c r="S1591" s="14">
        <v>7.7338585759841004E-3</v>
      </c>
      <c r="T1591" s="14">
        <v>1.09743940937869E-2</v>
      </c>
      <c r="U1591" s="14">
        <v>0</v>
      </c>
      <c r="V1591" s="14">
        <v>0</v>
      </c>
      <c r="W1591" s="14">
        <v>1.7774410638927901E-2</v>
      </c>
      <c r="X1591" s="14">
        <v>5.1667697232544397E-3</v>
      </c>
      <c r="Y1591" s="14">
        <v>6.8316301578583401E-3</v>
      </c>
      <c r="Z1591" s="14">
        <v>9.3761713673596904E-3</v>
      </c>
      <c r="AA1591" s="14">
        <v>0</v>
      </c>
      <c r="AB1591" s="14">
        <v>4.9041894285018501E-3</v>
      </c>
      <c r="AC1591" s="14">
        <v>0</v>
      </c>
      <c r="AD1591" s="14">
        <v>0</v>
      </c>
      <c r="AE1591" s="14"/>
      <c r="AF1591" s="14">
        <v>1.7873714224195199E-2</v>
      </c>
      <c r="AG1591" s="14">
        <v>1.3574357999611799E-3</v>
      </c>
      <c r="AH1591" s="14">
        <v>0</v>
      </c>
      <c r="AI1591" s="14">
        <v>8.3839698973468806E-3</v>
      </c>
      <c r="AJ1591" s="14">
        <v>0</v>
      </c>
      <c r="AK1591" s="14"/>
      <c r="AL1591" s="14">
        <v>5.6529816681011704E-3</v>
      </c>
      <c r="AM1591" s="14">
        <v>8.1427822814067897E-3</v>
      </c>
      <c r="AN1591" s="14">
        <v>0</v>
      </c>
      <c r="AO1591" s="14"/>
      <c r="AP1591" s="14">
        <v>4.1763045536956497E-3</v>
      </c>
      <c r="AQ1591" s="14">
        <v>6.9113241398119597E-3</v>
      </c>
      <c r="AR1591" s="14"/>
      <c r="AS1591" s="14">
        <v>4.0721648937685198E-3</v>
      </c>
      <c r="AT1591" s="14">
        <v>8.2410560961784698E-3</v>
      </c>
      <c r="AU1591" s="14"/>
      <c r="AV1591" s="14">
        <v>1.1875146844990201E-2</v>
      </c>
      <c r="AW1591" s="14">
        <v>3.11123913879084E-3</v>
      </c>
      <c r="AX1591" s="14"/>
      <c r="AY1591" s="14">
        <v>3.8487951428038901E-3</v>
      </c>
      <c r="AZ1591" s="14">
        <v>2.15905537056695E-2</v>
      </c>
      <c r="BA1591" s="14"/>
      <c r="BB1591" s="14">
        <v>5.5660521034156998E-3</v>
      </c>
      <c r="BC1591" s="14">
        <v>1.1231450330304101E-2</v>
      </c>
    </row>
    <row r="1592" spans="2:55" x14ac:dyDescent="0.35">
      <c r="B1592" t="s">
        <v>205</v>
      </c>
      <c r="C1592" s="14">
        <v>1.8365600568586798E-2</v>
      </c>
      <c r="D1592" s="14">
        <v>2.0436898532605899E-2</v>
      </c>
      <c r="E1592" s="14">
        <v>1.6397086332699502E-2</v>
      </c>
      <c r="F1592" s="14"/>
      <c r="G1592" s="14">
        <v>2.3498111611579799E-2</v>
      </c>
      <c r="H1592" s="14">
        <v>1.05262466948641E-2</v>
      </c>
      <c r="I1592" s="14">
        <v>2.0635338731697601E-2</v>
      </c>
      <c r="J1592" s="14">
        <v>1.4738131966195901E-2</v>
      </c>
      <c r="K1592" s="14">
        <v>3.06095222785643E-2</v>
      </c>
      <c r="L1592" s="14">
        <v>1.42762281783614E-2</v>
      </c>
      <c r="M1592" s="14"/>
      <c r="N1592" s="14">
        <v>1.9859552727239702E-2</v>
      </c>
      <c r="O1592" s="14">
        <v>1.5370357946295101E-2</v>
      </c>
      <c r="P1592" s="14">
        <v>1.4869182307302799E-2</v>
      </c>
      <c r="Q1592" s="14">
        <v>2.3085630674097399E-2</v>
      </c>
      <c r="R1592" s="14"/>
      <c r="S1592" s="14">
        <v>1.38763633630341E-2</v>
      </c>
      <c r="T1592" s="14">
        <v>2.4604842764154901E-2</v>
      </c>
      <c r="U1592" s="14">
        <v>2.3229200119769301E-2</v>
      </c>
      <c r="V1592" s="14">
        <v>2.64142766408362E-2</v>
      </c>
      <c r="W1592" s="14">
        <v>0</v>
      </c>
      <c r="X1592" s="14">
        <v>2.2160252757163799E-2</v>
      </c>
      <c r="Y1592" s="14">
        <v>4.8511260352055502E-3</v>
      </c>
      <c r="Z1592" s="14">
        <v>1.1097604074255E-2</v>
      </c>
      <c r="AA1592" s="14">
        <v>2.0258456880544801E-2</v>
      </c>
      <c r="AB1592" s="14">
        <v>2.54664149733718E-2</v>
      </c>
      <c r="AC1592" s="14">
        <v>9.2538482778097494E-3</v>
      </c>
      <c r="AD1592" s="14">
        <v>3.9236245939530602E-2</v>
      </c>
      <c r="AE1592" s="14"/>
      <c r="AF1592" s="14">
        <v>1.7685481112861601E-2</v>
      </c>
      <c r="AG1592" s="14">
        <v>1.54988746603952E-2</v>
      </c>
      <c r="AH1592" s="14">
        <v>2.6700089319275099E-2</v>
      </c>
      <c r="AI1592" s="14">
        <v>2.0394188585338702E-2</v>
      </c>
      <c r="AJ1592" s="14">
        <v>0</v>
      </c>
      <c r="AK1592" s="14"/>
      <c r="AL1592" s="14">
        <v>1.70899125868532E-2</v>
      </c>
      <c r="AM1592" s="14">
        <v>1.6970461831017001E-2</v>
      </c>
      <c r="AN1592" s="14">
        <v>3.91599108278518E-2</v>
      </c>
      <c r="AO1592" s="14"/>
      <c r="AP1592" s="14">
        <v>2.79915450293425E-2</v>
      </c>
      <c r="AQ1592" s="14">
        <v>1.09365948931314E-2</v>
      </c>
      <c r="AR1592" s="14"/>
      <c r="AS1592" s="14">
        <v>1.5693036410899201E-2</v>
      </c>
      <c r="AT1592" s="14">
        <v>1.83199899388846E-2</v>
      </c>
      <c r="AU1592" s="14"/>
      <c r="AV1592" s="14">
        <v>3.77590782108369E-3</v>
      </c>
      <c r="AW1592" s="14">
        <v>2.16754501955226E-2</v>
      </c>
      <c r="AX1592" s="14"/>
      <c r="AY1592" s="14">
        <v>1.4603842954661999E-2</v>
      </c>
      <c r="AZ1592" s="14">
        <v>2.33428921877494E-2</v>
      </c>
      <c r="BA1592" s="14"/>
      <c r="BB1592" s="14">
        <v>1.18988745310088E-2</v>
      </c>
      <c r="BC1592" s="14">
        <v>2.6399657468972899E-2</v>
      </c>
    </row>
    <row r="1593" spans="2:55" x14ac:dyDescent="0.35">
      <c r="C1593" s="14"/>
      <c r="D1593" s="14"/>
      <c r="E1593" s="14"/>
      <c r="F1593" s="14"/>
      <c r="G1593" s="14"/>
      <c r="H1593" s="14"/>
      <c r="I1593" s="14"/>
      <c r="J1593" s="14"/>
      <c r="K1593" s="14"/>
      <c r="L1593" s="14"/>
      <c r="M1593" s="14"/>
      <c r="N1593" s="14"/>
      <c r="O1593" s="14"/>
      <c r="P1593" s="14"/>
      <c r="Q1593" s="14"/>
      <c r="R1593" s="14"/>
      <c r="S1593" s="14"/>
      <c r="T1593" s="14"/>
      <c r="U1593" s="14"/>
      <c r="V1593" s="14"/>
      <c r="W1593" s="14"/>
      <c r="X1593" s="14"/>
      <c r="Y1593" s="14"/>
      <c r="Z1593" s="14"/>
      <c r="AA1593" s="14"/>
      <c r="AB1593" s="14"/>
      <c r="AC1593" s="14"/>
      <c r="AD1593" s="14"/>
      <c r="AE1593" s="14"/>
      <c r="AF1593" s="14"/>
      <c r="AG1593" s="14"/>
      <c r="AH1593" s="14"/>
      <c r="AI1593" s="14"/>
      <c r="AJ1593" s="14"/>
      <c r="AK1593" s="14"/>
      <c r="AL1593" s="14"/>
      <c r="AM1593" s="14"/>
      <c r="AN1593" s="14"/>
      <c r="AO1593" s="14"/>
      <c r="AP1593" s="14"/>
      <c r="AQ1593" s="14"/>
      <c r="AR1593" s="14"/>
      <c r="AS1593" s="14"/>
      <c r="AT1593" s="14"/>
      <c r="AU1593" s="14"/>
      <c r="AV1593" s="14"/>
      <c r="AW1593" s="14"/>
      <c r="AX1593" s="14"/>
      <c r="AY1593" s="14"/>
      <c r="AZ1593" s="14"/>
      <c r="BA1593" s="14"/>
      <c r="BB1593" s="14"/>
      <c r="BC1593" s="14"/>
    </row>
    <row r="1594" spans="2:55" x14ac:dyDescent="0.35">
      <c r="B1594" s="6" t="s">
        <v>603</v>
      </c>
      <c r="C1594" s="14"/>
      <c r="D1594" s="14"/>
      <c r="E1594" s="14"/>
      <c r="F1594" s="14"/>
      <c r="G1594" s="14"/>
      <c r="H1594" s="14"/>
      <c r="I1594" s="14"/>
      <c r="J1594" s="14"/>
      <c r="K1594" s="14"/>
      <c r="L1594" s="14"/>
      <c r="M1594" s="14"/>
      <c r="N1594" s="14"/>
      <c r="O1594" s="14"/>
      <c r="P1594" s="14"/>
      <c r="Q1594" s="14"/>
      <c r="R1594" s="14"/>
      <c r="S1594" s="14"/>
      <c r="T1594" s="14"/>
      <c r="U1594" s="14"/>
      <c r="V1594" s="14"/>
      <c r="W1594" s="14"/>
      <c r="X1594" s="14"/>
      <c r="Y1594" s="14"/>
      <c r="Z1594" s="14"/>
      <c r="AA1594" s="14"/>
      <c r="AB1594" s="14"/>
      <c r="AC1594" s="14"/>
      <c r="AD1594" s="14"/>
      <c r="AE1594" s="14"/>
      <c r="AF1594" s="14"/>
      <c r="AG1594" s="14"/>
      <c r="AH1594" s="14"/>
      <c r="AI1594" s="14"/>
      <c r="AJ1594" s="14"/>
      <c r="AK1594" s="14"/>
      <c r="AL1594" s="14"/>
      <c r="AM1594" s="14"/>
      <c r="AN1594" s="14"/>
      <c r="AO1594" s="14"/>
      <c r="AP1594" s="14"/>
      <c r="AQ1594" s="14"/>
      <c r="AR1594" s="14"/>
      <c r="AS1594" s="14"/>
      <c r="AT1594" s="14"/>
      <c r="AU1594" s="14"/>
      <c r="AV1594" s="14"/>
      <c r="AW1594" s="14"/>
      <c r="AX1594" s="14"/>
      <c r="AY1594" s="14"/>
      <c r="AZ1594" s="14"/>
      <c r="BA1594" s="14"/>
      <c r="BB1594" s="14"/>
      <c r="BC1594" s="14"/>
    </row>
    <row r="1595" spans="2:55" x14ac:dyDescent="0.35">
      <c r="B1595" s="21" t="s">
        <v>82</v>
      </c>
      <c r="C1595" s="14"/>
      <c r="D1595" s="14"/>
      <c r="E1595" s="14"/>
      <c r="F1595" s="14"/>
      <c r="G1595" s="14"/>
      <c r="H1595" s="14"/>
      <c r="I1595" s="14"/>
      <c r="J1595" s="14"/>
      <c r="K1595" s="14"/>
      <c r="L1595" s="14"/>
      <c r="M1595" s="14"/>
      <c r="N1595" s="14"/>
      <c r="O1595" s="14"/>
      <c r="P1595" s="14"/>
      <c r="Q1595" s="14"/>
      <c r="R1595" s="14"/>
      <c r="S1595" s="14"/>
      <c r="T1595" s="14"/>
      <c r="U1595" s="14"/>
      <c r="V1595" s="14"/>
      <c r="W1595" s="14"/>
      <c r="X1595" s="14"/>
      <c r="Y1595" s="14"/>
      <c r="Z1595" s="14"/>
      <c r="AA1595" s="14"/>
      <c r="AB1595" s="14"/>
      <c r="AC1595" s="14"/>
      <c r="AD1595" s="14"/>
      <c r="AE1595" s="14"/>
      <c r="AF1595" s="14"/>
      <c r="AG1595" s="14"/>
      <c r="AH1595" s="14"/>
      <c r="AI1595" s="14"/>
      <c r="AJ1595" s="14"/>
      <c r="AK1595" s="14"/>
      <c r="AL1595" s="14"/>
      <c r="AM1595" s="14"/>
      <c r="AN1595" s="14"/>
      <c r="AO1595" s="14"/>
      <c r="AP1595" s="14"/>
      <c r="AQ1595" s="14"/>
      <c r="AR1595" s="14"/>
      <c r="AS1595" s="14"/>
      <c r="AT1595" s="14"/>
      <c r="AU1595" s="14"/>
      <c r="AV1595" s="14"/>
      <c r="AW1595" s="14"/>
      <c r="AX1595" s="14"/>
      <c r="AY1595" s="14"/>
      <c r="AZ1595" s="14"/>
      <c r="BA1595" s="14"/>
      <c r="BB1595" s="14"/>
      <c r="BC1595" s="14"/>
    </row>
    <row r="1596" spans="2:55" x14ac:dyDescent="0.35">
      <c r="B1596" t="s">
        <v>51</v>
      </c>
      <c r="C1596" s="14">
        <v>0.237517803588985</v>
      </c>
      <c r="D1596" s="14">
        <v>0.25515135963545399</v>
      </c>
      <c r="E1596" s="14">
        <v>0.22099815656744101</v>
      </c>
      <c r="F1596" s="14"/>
      <c r="G1596" s="14">
        <v>0.289511750668492</v>
      </c>
      <c r="H1596" s="14">
        <v>0.41262530783698198</v>
      </c>
      <c r="I1596" s="14">
        <v>0.33510652329776403</v>
      </c>
      <c r="J1596" s="14">
        <v>0.19244779119170799</v>
      </c>
      <c r="K1596" s="14">
        <v>0.119418272819177</v>
      </c>
      <c r="L1596" s="14">
        <v>9.6277107650439495E-2</v>
      </c>
      <c r="M1596" s="14"/>
      <c r="N1596" s="14">
        <v>0.33790329727241702</v>
      </c>
      <c r="O1596" s="14">
        <v>0.25359884104295799</v>
      </c>
      <c r="P1596" s="14">
        <v>0.20498620364387601</v>
      </c>
      <c r="Q1596" s="14">
        <v>0.14290415096783801</v>
      </c>
      <c r="R1596" s="14"/>
      <c r="S1596" s="14">
        <v>0.330256501238468</v>
      </c>
      <c r="T1596" s="14">
        <v>0.20475604785082299</v>
      </c>
      <c r="U1596" s="14">
        <v>0.175264623190134</v>
      </c>
      <c r="V1596" s="14">
        <v>0.239716844172912</v>
      </c>
      <c r="W1596" s="14">
        <v>0.24310446738448699</v>
      </c>
      <c r="X1596" s="14">
        <v>0.26284377346819399</v>
      </c>
      <c r="Y1596" s="14">
        <v>0.163064174362998</v>
      </c>
      <c r="Z1596" s="14">
        <v>0.21753042149600499</v>
      </c>
      <c r="AA1596" s="14">
        <v>0.26893802806337602</v>
      </c>
      <c r="AB1596" s="14">
        <v>0.23984030917804999</v>
      </c>
      <c r="AC1596" s="14">
        <v>0.17174900858811601</v>
      </c>
      <c r="AD1596" s="14">
        <v>0.23010409019896699</v>
      </c>
      <c r="AE1596" s="14"/>
      <c r="AF1596" s="14">
        <v>0.24294886545216701</v>
      </c>
      <c r="AG1596" s="14">
        <v>0.28634044412707099</v>
      </c>
      <c r="AH1596" s="14">
        <v>0.19048572417139301</v>
      </c>
      <c r="AI1596" s="14">
        <v>0.25285660857173098</v>
      </c>
      <c r="AJ1596" s="14">
        <v>0.20621297753791701</v>
      </c>
      <c r="AK1596" s="14"/>
      <c r="AL1596" s="14">
        <v>0.225715283912716</v>
      </c>
      <c r="AM1596" s="14">
        <v>0.40820718150254698</v>
      </c>
      <c r="AN1596" s="14">
        <v>0.105042314775194</v>
      </c>
      <c r="AO1596" s="14"/>
      <c r="AP1596" s="14">
        <v>0.241025956006582</v>
      </c>
      <c r="AQ1596" s="14">
        <v>0.23177699537084601</v>
      </c>
      <c r="AR1596" s="14"/>
      <c r="AS1596" s="14">
        <v>0.28225874912828902</v>
      </c>
      <c r="AT1596" s="14">
        <v>0.17198263608862899</v>
      </c>
      <c r="AU1596" s="14"/>
      <c r="AV1596" s="14">
        <v>1</v>
      </c>
      <c r="AW1596" s="14">
        <v>0</v>
      </c>
      <c r="AX1596" s="14"/>
      <c r="AY1596" s="14">
        <v>0.26558558047769198</v>
      </c>
      <c r="AZ1596" s="14">
        <v>0.111875083027279</v>
      </c>
      <c r="BA1596" s="14"/>
      <c r="BB1596" s="14">
        <v>0.263615249314545</v>
      </c>
      <c r="BC1596" s="14">
        <v>0.16179099451706</v>
      </c>
    </row>
    <row r="1597" spans="2:55" x14ac:dyDescent="0.35">
      <c r="B1597" t="s">
        <v>50</v>
      </c>
      <c r="C1597" s="14">
        <v>0.73668069633740596</v>
      </c>
      <c r="D1597" s="14">
        <v>0.72302628072054798</v>
      </c>
      <c r="E1597" s="14">
        <v>0.74923888365841895</v>
      </c>
      <c r="F1597" s="14"/>
      <c r="G1597" s="14">
        <v>0.63000983817014</v>
      </c>
      <c r="H1597" s="14">
        <v>0.54287276351917602</v>
      </c>
      <c r="I1597" s="14">
        <v>0.650584009749682</v>
      </c>
      <c r="J1597" s="14">
        <v>0.79914658931526505</v>
      </c>
      <c r="K1597" s="14">
        <v>0.86361691528696005</v>
      </c>
      <c r="L1597" s="14">
        <v>0.89999224526986799</v>
      </c>
      <c r="M1597" s="14"/>
      <c r="N1597" s="14">
        <v>0.639936614782736</v>
      </c>
      <c r="O1597" s="14">
        <v>0.71092883920113203</v>
      </c>
      <c r="P1597" s="14">
        <v>0.77308747963411295</v>
      </c>
      <c r="Q1597" s="14">
        <v>0.83380829501466502</v>
      </c>
      <c r="R1597" s="14"/>
      <c r="S1597" s="14">
        <v>0.639105007028264</v>
      </c>
      <c r="T1597" s="14">
        <v>0.76570511114185202</v>
      </c>
      <c r="U1597" s="14">
        <v>0.79874338910568199</v>
      </c>
      <c r="V1597" s="14">
        <v>0.73811685013704498</v>
      </c>
      <c r="W1597" s="14">
        <v>0.72566904953724398</v>
      </c>
      <c r="X1597" s="14">
        <v>0.71473331630290304</v>
      </c>
      <c r="Y1597" s="14">
        <v>0.79956734570500398</v>
      </c>
      <c r="Z1597" s="14">
        <v>0.75677036333300296</v>
      </c>
      <c r="AA1597" s="14">
        <v>0.70117617883983396</v>
      </c>
      <c r="AB1597" s="14">
        <v>0.75065103433526104</v>
      </c>
      <c r="AC1597" s="14">
        <v>0.81836158566889805</v>
      </c>
      <c r="AD1597" s="14">
        <v>0.74529677093710101</v>
      </c>
      <c r="AE1597" s="14"/>
      <c r="AF1597" s="14">
        <v>0.74832439766064895</v>
      </c>
      <c r="AG1597" s="14">
        <v>0.69618393076687202</v>
      </c>
      <c r="AH1597" s="14">
        <v>0.79248448472769994</v>
      </c>
      <c r="AI1597" s="14">
        <v>0.70940554521215105</v>
      </c>
      <c r="AJ1597" s="14">
        <v>0.76513751309617595</v>
      </c>
      <c r="AK1597" s="14"/>
      <c r="AL1597" s="14">
        <v>0.748548956985162</v>
      </c>
      <c r="AM1597" s="14">
        <v>0.55796520286247897</v>
      </c>
      <c r="AN1597" s="14">
        <v>0.88241344071281502</v>
      </c>
      <c r="AO1597" s="14"/>
      <c r="AP1597" s="14">
        <v>0.73074426994659403</v>
      </c>
      <c r="AQ1597" s="14">
        <v>0.74825470971729202</v>
      </c>
      <c r="AR1597" s="14"/>
      <c r="AS1597" s="14">
        <v>0.69194156826317799</v>
      </c>
      <c r="AT1597" s="14">
        <v>0.81437951607467696</v>
      </c>
      <c r="AU1597" s="14"/>
      <c r="AV1597" s="14">
        <v>0</v>
      </c>
      <c r="AW1597" s="14">
        <v>1</v>
      </c>
      <c r="AX1597" s="14"/>
      <c r="AY1597" s="14">
        <v>0.70789041444366696</v>
      </c>
      <c r="AZ1597" s="14">
        <v>0.86708270897778295</v>
      </c>
      <c r="BA1597" s="14"/>
      <c r="BB1597" s="14">
        <v>0.71363137442429103</v>
      </c>
      <c r="BC1597" s="14">
        <v>0.82382461826720899</v>
      </c>
    </row>
    <row r="1598" spans="2:55" x14ac:dyDescent="0.35">
      <c r="B1598" t="s">
        <v>105</v>
      </c>
      <c r="C1598" s="14">
        <v>2.58015000736092E-2</v>
      </c>
      <c r="D1598" s="14">
        <v>2.1822359643998E-2</v>
      </c>
      <c r="E1598" s="14">
        <v>2.97629597741399E-2</v>
      </c>
      <c r="F1598" s="14"/>
      <c r="G1598" s="14">
        <v>8.0478411161367405E-2</v>
      </c>
      <c r="H1598" s="14">
        <v>4.4501928643842198E-2</v>
      </c>
      <c r="I1598" s="14">
        <v>1.43094669525539E-2</v>
      </c>
      <c r="J1598" s="14">
        <v>8.4056194930270198E-3</v>
      </c>
      <c r="K1598" s="14">
        <v>1.6964811893863899E-2</v>
      </c>
      <c r="L1598" s="14">
        <v>3.7306470796920899E-3</v>
      </c>
      <c r="M1598" s="14"/>
      <c r="N1598" s="14">
        <v>2.21600879448468E-2</v>
      </c>
      <c r="O1598" s="14">
        <v>3.5472319755909899E-2</v>
      </c>
      <c r="P1598" s="14">
        <v>2.1926316722010598E-2</v>
      </c>
      <c r="Q1598" s="14">
        <v>2.3287554017497301E-2</v>
      </c>
      <c r="R1598" s="14"/>
      <c r="S1598" s="14">
        <v>3.0638491733268301E-2</v>
      </c>
      <c r="T1598" s="14">
        <v>2.95388410073253E-2</v>
      </c>
      <c r="U1598" s="14">
        <v>2.59919877041834E-2</v>
      </c>
      <c r="V1598" s="14">
        <v>2.2166305690043499E-2</v>
      </c>
      <c r="W1598" s="14">
        <v>3.12264830782688E-2</v>
      </c>
      <c r="X1598" s="14">
        <v>2.2422910228902901E-2</v>
      </c>
      <c r="Y1598" s="14">
        <v>3.7368479931997801E-2</v>
      </c>
      <c r="Z1598" s="14">
        <v>2.5699215170992901E-2</v>
      </c>
      <c r="AA1598" s="14">
        <v>2.9885793096790101E-2</v>
      </c>
      <c r="AB1598" s="14">
        <v>9.5086564866888497E-3</v>
      </c>
      <c r="AC1598" s="14">
        <v>9.8894057429865703E-3</v>
      </c>
      <c r="AD1598" s="14">
        <v>2.4599138863932099E-2</v>
      </c>
      <c r="AE1598" s="14"/>
      <c r="AF1598" s="14">
        <v>8.7267368871846804E-3</v>
      </c>
      <c r="AG1598" s="14">
        <v>1.7475625106057002E-2</v>
      </c>
      <c r="AH1598" s="14">
        <v>1.7029791100907701E-2</v>
      </c>
      <c r="AI1598" s="14">
        <v>3.77378462161174E-2</v>
      </c>
      <c r="AJ1598" s="14">
        <v>2.8649509365907599E-2</v>
      </c>
      <c r="AK1598" s="14"/>
      <c r="AL1598" s="14">
        <v>2.5735759102122301E-2</v>
      </c>
      <c r="AM1598" s="14">
        <v>3.3827615634973801E-2</v>
      </c>
      <c r="AN1598" s="14">
        <v>1.25442445119903E-2</v>
      </c>
      <c r="AO1598" s="14"/>
      <c r="AP1598" s="14">
        <v>2.8229774046823902E-2</v>
      </c>
      <c r="AQ1598" s="14">
        <v>1.9968294911861698E-2</v>
      </c>
      <c r="AR1598" s="14"/>
      <c r="AS1598" s="14">
        <v>2.5799682608532801E-2</v>
      </c>
      <c r="AT1598" s="14">
        <v>1.3637847836693801E-2</v>
      </c>
      <c r="AU1598" s="14"/>
      <c r="AV1598" s="14">
        <v>0</v>
      </c>
      <c r="AW1598" s="14">
        <v>0</v>
      </c>
      <c r="AX1598" s="14"/>
      <c r="AY1598" s="14">
        <v>2.6524005078640299E-2</v>
      </c>
      <c r="AZ1598" s="14">
        <v>2.1042207994938E-2</v>
      </c>
      <c r="BA1598" s="14"/>
      <c r="BB1598" s="14">
        <v>2.2753376261163898E-2</v>
      </c>
      <c r="BC1598" s="14">
        <v>1.43843872157311E-2</v>
      </c>
    </row>
    <row r="1599" spans="2:55" x14ac:dyDescent="0.35">
      <c r="C1599" s="14"/>
      <c r="D1599" s="14"/>
      <c r="E1599" s="14"/>
      <c r="F1599" s="14"/>
      <c r="G1599" s="14"/>
      <c r="H1599" s="14"/>
      <c r="I1599" s="14"/>
      <c r="J1599" s="14"/>
      <c r="K1599" s="14"/>
      <c r="L1599" s="14"/>
      <c r="M1599" s="14"/>
      <c r="N1599" s="14"/>
      <c r="O1599" s="14"/>
      <c r="P1599" s="14"/>
      <c r="Q1599" s="14"/>
      <c r="R1599" s="14"/>
      <c r="S1599" s="14"/>
      <c r="T1599" s="14"/>
      <c r="U1599" s="14"/>
      <c r="V1599" s="14"/>
      <c r="W1599" s="14"/>
      <c r="X1599" s="14"/>
      <c r="Y1599" s="14"/>
      <c r="Z1599" s="14"/>
      <c r="AA1599" s="14"/>
      <c r="AB1599" s="14"/>
      <c r="AC1599" s="14"/>
      <c r="AD1599" s="14"/>
      <c r="AE1599" s="14"/>
      <c r="AF1599" s="14"/>
      <c r="AG1599" s="14"/>
      <c r="AH1599" s="14"/>
      <c r="AI1599" s="14"/>
      <c r="AJ1599" s="14"/>
      <c r="AK1599" s="14"/>
      <c r="AL1599" s="14"/>
      <c r="AM1599" s="14"/>
      <c r="AN1599" s="14"/>
      <c r="AO1599" s="14"/>
      <c r="AP1599" s="14"/>
      <c r="AQ1599" s="14"/>
      <c r="AR1599" s="14"/>
      <c r="AS1599" s="14"/>
      <c r="AT1599" s="14"/>
      <c r="AU1599" s="14"/>
      <c r="AV1599" s="14"/>
      <c r="AW1599" s="14"/>
      <c r="AX1599" s="14"/>
      <c r="AY1599" s="14"/>
      <c r="AZ1599" s="14"/>
      <c r="BA1599" s="14"/>
      <c r="BB1599" s="14"/>
      <c r="BC1599" s="14"/>
    </row>
    <row r="1600" spans="2:55" x14ac:dyDescent="0.35">
      <c r="B1600" s="6" t="s">
        <v>604</v>
      </c>
      <c r="C1600" s="14"/>
      <c r="D1600" s="14"/>
      <c r="E1600" s="14"/>
      <c r="F1600" s="14"/>
      <c r="G1600" s="14"/>
      <c r="H1600" s="14"/>
      <c r="I1600" s="14"/>
      <c r="J1600" s="14"/>
      <c r="K1600" s="14"/>
      <c r="L1600" s="14"/>
      <c r="M1600" s="14"/>
      <c r="N1600" s="14"/>
      <c r="O1600" s="14"/>
      <c r="P1600" s="14"/>
      <c r="Q1600" s="14"/>
      <c r="R1600" s="14"/>
      <c r="S1600" s="14"/>
      <c r="T1600" s="14"/>
      <c r="U1600" s="14"/>
      <c r="V1600" s="14"/>
      <c r="W1600" s="14"/>
      <c r="X1600" s="14"/>
      <c r="Y1600" s="14"/>
      <c r="Z1600" s="14"/>
      <c r="AA1600" s="14"/>
      <c r="AB1600" s="14"/>
      <c r="AC1600" s="14"/>
      <c r="AD1600" s="14"/>
      <c r="AE1600" s="14"/>
      <c r="AF1600" s="14"/>
      <c r="AG1600" s="14"/>
      <c r="AH1600" s="14"/>
      <c r="AI1600" s="14"/>
      <c r="AJ1600" s="14"/>
      <c r="AK1600" s="14"/>
      <c r="AL1600" s="14"/>
      <c r="AM1600" s="14"/>
      <c r="AN1600" s="14"/>
      <c r="AO1600" s="14"/>
      <c r="AP1600" s="14"/>
      <c r="AQ1600" s="14"/>
      <c r="AR1600" s="14"/>
      <c r="AS1600" s="14"/>
      <c r="AT1600" s="14"/>
      <c r="AU1600" s="14"/>
      <c r="AV1600" s="14"/>
      <c r="AW1600" s="14"/>
      <c r="AX1600" s="14"/>
      <c r="AY1600" s="14"/>
      <c r="AZ1600" s="14"/>
      <c r="BA1600" s="14"/>
      <c r="BB1600" s="14"/>
      <c r="BC1600" s="14"/>
    </row>
    <row r="1601" spans="2:55" x14ac:dyDescent="0.35">
      <c r="B1601" s="21" t="s">
        <v>384</v>
      </c>
      <c r="C1601" s="14"/>
      <c r="D1601" s="14"/>
      <c r="E1601" s="14"/>
      <c r="F1601" s="14"/>
      <c r="G1601" s="14"/>
      <c r="H1601" s="14"/>
      <c r="I1601" s="14"/>
      <c r="J1601" s="14"/>
      <c r="K1601" s="14"/>
      <c r="L1601" s="14"/>
      <c r="M1601" s="14"/>
      <c r="N1601" s="14"/>
      <c r="O1601" s="14"/>
      <c r="P1601" s="14"/>
      <c r="Q1601" s="14"/>
      <c r="R1601" s="14"/>
      <c r="S1601" s="14"/>
      <c r="T1601" s="14"/>
      <c r="U1601" s="14"/>
      <c r="V1601" s="14"/>
      <c r="W1601" s="14"/>
      <c r="X1601" s="14"/>
      <c r="Y1601" s="14"/>
      <c r="Z1601" s="14"/>
      <c r="AA1601" s="14"/>
      <c r="AB1601" s="14"/>
      <c r="AC1601" s="14"/>
      <c r="AD1601" s="14"/>
      <c r="AE1601" s="14"/>
      <c r="AF1601" s="14"/>
      <c r="AG1601" s="14"/>
      <c r="AH1601" s="14"/>
      <c r="AI1601" s="14"/>
      <c r="AJ1601" s="14"/>
      <c r="AK1601" s="14"/>
      <c r="AL1601" s="14"/>
      <c r="AM1601" s="14"/>
      <c r="AN1601" s="14"/>
      <c r="AO1601" s="14"/>
      <c r="AP1601" s="14"/>
      <c r="AQ1601" s="14"/>
      <c r="AR1601" s="14"/>
      <c r="AS1601" s="14"/>
      <c r="AT1601" s="14"/>
      <c r="AU1601" s="14"/>
      <c r="AV1601" s="14"/>
      <c r="AW1601" s="14"/>
      <c r="AX1601" s="14"/>
      <c r="AY1601" s="14"/>
      <c r="AZ1601" s="14"/>
      <c r="BA1601" s="14"/>
      <c r="BB1601" s="14"/>
      <c r="BC1601" s="14"/>
    </row>
    <row r="1602" spans="2:55" x14ac:dyDescent="0.35">
      <c r="B1602" t="s">
        <v>51</v>
      </c>
      <c r="C1602" s="14">
        <v>0.38964534110721</v>
      </c>
      <c r="D1602" s="14">
        <v>0.36100091471681001</v>
      </c>
      <c r="E1602" s="14">
        <v>0.41587098622096802</v>
      </c>
      <c r="F1602" s="14"/>
      <c r="G1602" s="14">
        <v>0.289792252564612</v>
      </c>
      <c r="H1602" s="14">
        <v>0.24436624578953101</v>
      </c>
      <c r="I1602" s="14">
        <v>0.32992825586702101</v>
      </c>
      <c r="J1602" s="14">
        <v>0.40642303542504599</v>
      </c>
      <c r="K1602" s="14">
        <v>0.49286287321507799</v>
      </c>
      <c r="L1602" s="14">
        <v>0.54021215440717996</v>
      </c>
      <c r="M1602" s="14"/>
      <c r="N1602" s="14">
        <v>0.37355370648776398</v>
      </c>
      <c r="O1602" s="14">
        <v>0.36226698702980398</v>
      </c>
      <c r="P1602" s="14">
        <v>0.38005088122430097</v>
      </c>
      <c r="Q1602" s="14">
        <v>0.44093250002240197</v>
      </c>
      <c r="R1602" s="14"/>
      <c r="S1602" s="14">
        <v>0.34247848078085202</v>
      </c>
      <c r="T1602" s="14">
        <v>0.40092243578129999</v>
      </c>
      <c r="U1602" s="14">
        <v>0.37669547871307901</v>
      </c>
      <c r="V1602" s="14">
        <v>0.41367265650532697</v>
      </c>
      <c r="W1602" s="14">
        <v>0.34322291622469497</v>
      </c>
      <c r="X1602" s="14">
        <v>0.35459585227351798</v>
      </c>
      <c r="Y1602" s="14">
        <v>0.41563403961119599</v>
      </c>
      <c r="Z1602" s="14">
        <v>0.492547421903413</v>
      </c>
      <c r="AA1602" s="14">
        <v>0.38951107136181801</v>
      </c>
      <c r="AB1602" s="14">
        <v>0.39710887589035898</v>
      </c>
      <c r="AC1602" s="14">
        <v>0.39517505222590898</v>
      </c>
      <c r="AD1602" s="14">
        <v>0.49749325108182602</v>
      </c>
      <c r="AE1602" s="14"/>
      <c r="AF1602" s="14">
        <v>0.38001697600040801</v>
      </c>
      <c r="AG1602" s="14">
        <v>0.36509398501505702</v>
      </c>
      <c r="AH1602" s="14">
        <v>0.413664892812105</v>
      </c>
      <c r="AI1602" s="14">
        <v>0.408143814880983</v>
      </c>
      <c r="AJ1602" s="14">
        <v>0.46865833614970198</v>
      </c>
      <c r="AK1602" s="14"/>
      <c r="AL1602" s="14">
        <v>0.40048984529241499</v>
      </c>
      <c r="AM1602" s="14">
        <v>0.31106264750372897</v>
      </c>
      <c r="AN1602" s="14">
        <v>0.372215669714903</v>
      </c>
      <c r="AO1602" s="14"/>
      <c r="AP1602" s="14">
        <v>0.27219434392898501</v>
      </c>
      <c r="AQ1602" s="14">
        <v>0.491506196041048</v>
      </c>
      <c r="AR1602" s="14"/>
      <c r="AS1602" s="14">
        <v>0</v>
      </c>
      <c r="AT1602" s="14">
        <v>1</v>
      </c>
      <c r="AU1602" s="14"/>
      <c r="AV1602" s="14">
        <v>0.28253535553117298</v>
      </c>
      <c r="AW1602" s="14">
        <v>0.43056038725460499</v>
      </c>
      <c r="AX1602" s="14"/>
      <c r="AY1602" s="14">
        <v>0.29994959184819397</v>
      </c>
      <c r="AZ1602" s="14">
        <v>0.79735858201873799</v>
      </c>
      <c r="BA1602" s="14"/>
      <c r="BB1602" s="14">
        <v>0.33640741742428099</v>
      </c>
      <c r="BC1602" s="14">
        <v>0.61347725195168701</v>
      </c>
    </row>
    <row r="1603" spans="2:55" x14ac:dyDescent="0.35">
      <c r="B1603" t="s">
        <v>50</v>
      </c>
      <c r="C1603" s="14">
        <v>0.58313695699396795</v>
      </c>
      <c r="D1603" s="14">
        <v>0.61315597270384103</v>
      </c>
      <c r="E1603" s="14">
        <v>0.55548615999509199</v>
      </c>
      <c r="F1603" s="14"/>
      <c r="G1603" s="14">
        <v>0.659614863829876</v>
      </c>
      <c r="H1603" s="14">
        <v>0.71996388318388704</v>
      </c>
      <c r="I1603" s="14">
        <v>0.65033024499786796</v>
      </c>
      <c r="J1603" s="14">
        <v>0.57663034444203698</v>
      </c>
      <c r="K1603" s="14">
        <v>0.47968798232916698</v>
      </c>
      <c r="L1603" s="14">
        <v>0.440720480946376</v>
      </c>
      <c r="M1603" s="14"/>
      <c r="N1603" s="14">
        <v>0.61150997986196798</v>
      </c>
      <c r="O1603" s="14">
        <v>0.61147842194941004</v>
      </c>
      <c r="P1603" s="14">
        <v>0.58227151113800202</v>
      </c>
      <c r="Q1603" s="14">
        <v>0.52656206879987999</v>
      </c>
      <c r="R1603" s="14"/>
      <c r="S1603" s="14">
        <v>0.63666396854057805</v>
      </c>
      <c r="T1603" s="14">
        <v>0.575918186099038</v>
      </c>
      <c r="U1603" s="14">
        <v>0.59899459110717101</v>
      </c>
      <c r="V1603" s="14">
        <v>0.56543376079446905</v>
      </c>
      <c r="W1603" s="14">
        <v>0.63748504063241895</v>
      </c>
      <c r="X1603" s="14">
        <v>0.62453614530790602</v>
      </c>
      <c r="Y1603" s="14">
        <v>0.55311923611684199</v>
      </c>
      <c r="Z1603" s="14">
        <v>0.48740549351172302</v>
      </c>
      <c r="AA1603" s="14">
        <v>0.57814143628695502</v>
      </c>
      <c r="AB1603" s="14">
        <v>0.55388336311059405</v>
      </c>
      <c r="AC1603" s="14">
        <v>0.59055117684062897</v>
      </c>
      <c r="AD1603" s="14">
        <v>0.42784223661923398</v>
      </c>
      <c r="AE1603" s="14"/>
      <c r="AF1603" s="14">
        <v>0.60844029507892405</v>
      </c>
      <c r="AG1603" s="14">
        <v>0.60892733979112901</v>
      </c>
      <c r="AH1603" s="14">
        <v>0.56888561333584997</v>
      </c>
      <c r="AI1603" s="14">
        <v>0.55782873604000405</v>
      </c>
      <c r="AJ1603" s="14">
        <v>0.45186339515567497</v>
      </c>
      <c r="AK1603" s="14"/>
      <c r="AL1603" s="14">
        <v>0.571849397041998</v>
      </c>
      <c r="AM1603" s="14">
        <v>0.65797425836067802</v>
      </c>
      <c r="AN1603" s="14">
        <v>0.61351863560785802</v>
      </c>
      <c r="AO1603" s="14"/>
      <c r="AP1603" s="14">
        <v>0.70704030862905598</v>
      </c>
      <c r="AQ1603" s="14">
        <v>0.48232576039255698</v>
      </c>
      <c r="AR1603" s="14"/>
      <c r="AS1603" s="14">
        <v>1</v>
      </c>
      <c r="AT1603" s="14">
        <v>0</v>
      </c>
      <c r="AU1603" s="14"/>
      <c r="AV1603" s="14">
        <v>0.69396359994924695</v>
      </c>
      <c r="AW1603" s="14">
        <v>0.54749193939869401</v>
      </c>
      <c r="AX1603" s="14"/>
      <c r="AY1603" s="14">
        <v>0.68093061530648602</v>
      </c>
      <c r="AZ1603" s="14">
        <v>0.17119346295826199</v>
      </c>
      <c r="BA1603" s="14"/>
      <c r="BB1603" s="14">
        <v>0.64623341004337298</v>
      </c>
      <c r="BC1603" s="14">
        <v>0.36396329001398398</v>
      </c>
    </row>
    <row r="1604" spans="2:55" x14ac:dyDescent="0.35">
      <c r="B1604" t="s">
        <v>490</v>
      </c>
      <c r="C1604" s="14">
        <v>2.7217701898821299E-2</v>
      </c>
      <c r="D1604" s="14">
        <v>2.5843112579349299E-2</v>
      </c>
      <c r="E1604" s="14">
        <v>2.86428537839402E-2</v>
      </c>
      <c r="F1604" s="14"/>
      <c r="G1604" s="14">
        <v>5.0592883605511701E-2</v>
      </c>
      <c r="H1604" s="14">
        <v>3.5669871026581298E-2</v>
      </c>
      <c r="I1604" s="14">
        <v>1.9741499135110901E-2</v>
      </c>
      <c r="J1604" s="14">
        <v>1.6946620132916802E-2</v>
      </c>
      <c r="K1604" s="14">
        <v>2.7449144455755799E-2</v>
      </c>
      <c r="L1604" s="14">
        <v>1.9067364646443902E-2</v>
      </c>
      <c r="M1604" s="14"/>
      <c r="N1604" s="14">
        <v>1.49363136502679E-2</v>
      </c>
      <c r="O1604" s="14">
        <v>2.6254591020785499E-2</v>
      </c>
      <c r="P1604" s="14">
        <v>3.76776076376968E-2</v>
      </c>
      <c r="Q1604" s="14">
        <v>3.2505431177718799E-2</v>
      </c>
      <c r="R1604" s="14"/>
      <c r="S1604" s="14">
        <v>2.0857550678570098E-2</v>
      </c>
      <c r="T1604" s="14">
        <v>2.3159378119661199E-2</v>
      </c>
      <c r="U1604" s="14">
        <v>2.43099301797495E-2</v>
      </c>
      <c r="V1604" s="14">
        <v>2.0893582700204399E-2</v>
      </c>
      <c r="W1604" s="14">
        <v>1.9292043142885601E-2</v>
      </c>
      <c r="X1604" s="14">
        <v>2.0868002418575799E-2</v>
      </c>
      <c r="Y1604" s="14">
        <v>3.12467242719618E-2</v>
      </c>
      <c r="Z1604" s="14">
        <v>2.00470845848639E-2</v>
      </c>
      <c r="AA1604" s="14">
        <v>3.2347492351226803E-2</v>
      </c>
      <c r="AB1604" s="14">
        <v>4.9007760999046898E-2</v>
      </c>
      <c r="AC1604" s="14">
        <v>1.42737709334622E-2</v>
      </c>
      <c r="AD1604" s="14">
        <v>7.4664512298939306E-2</v>
      </c>
      <c r="AE1604" s="14"/>
      <c r="AF1604" s="14">
        <v>1.15427289206688E-2</v>
      </c>
      <c r="AG1604" s="14">
        <v>2.5978675193813801E-2</v>
      </c>
      <c r="AH1604" s="14">
        <v>1.7449493852044601E-2</v>
      </c>
      <c r="AI1604" s="14">
        <v>3.4027449079012902E-2</v>
      </c>
      <c r="AJ1604" s="14">
        <v>7.94782686946231E-2</v>
      </c>
      <c r="AK1604" s="14"/>
      <c r="AL1604" s="14">
        <v>2.7660757665586701E-2</v>
      </c>
      <c r="AM1604" s="14">
        <v>3.0963094135592801E-2</v>
      </c>
      <c r="AN1604" s="14">
        <v>1.4265694677239199E-2</v>
      </c>
      <c r="AO1604" s="14"/>
      <c r="AP1604" s="14">
        <v>2.07653474419589E-2</v>
      </c>
      <c r="AQ1604" s="14">
        <v>2.6168043566395099E-2</v>
      </c>
      <c r="AR1604" s="14"/>
      <c r="AS1604" s="14">
        <v>0</v>
      </c>
      <c r="AT1604" s="14">
        <v>0</v>
      </c>
      <c r="AU1604" s="14"/>
      <c r="AV1604" s="14">
        <v>2.35010445195796E-2</v>
      </c>
      <c r="AW1604" s="14">
        <v>2.19476733467012E-2</v>
      </c>
      <c r="AX1604" s="14"/>
      <c r="AY1604" s="14">
        <v>1.91197928453203E-2</v>
      </c>
      <c r="AZ1604" s="14">
        <v>3.1447955023000698E-2</v>
      </c>
      <c r="BA1604" s="14"/>
      <c r="BB1604" s="14">
        <v>1.7359172532345798E-2</v>
      </c>
      <c r="BC1604" s="14">
        <v>2.2559458034328399E-2</v>
      </c>
    </row>
    <row r="1605" spans="2:55" x14ac:dyDescent="0.35">
      <c r="C1605" s="14"/>
      <c r="D1605" s="14"/>
      <c r="E1605" s="14"/>
      <c r="F1605" s="14"/>
      <c r="G1605" s="14"/>
      <c r="H1605" s="14"/>
      <c r="I1605" s="14"/>
      <c r="J1605" s="14"/>
      <c r="K1605" s="14"/>
      <c r="L1605" s="14"/>
      <c r="M1605" s="14"/>
      <c r="N1605" s="14"/>
      <c r="O1605" s="14"/>
      <c r="P1605" s="14"/>
      <c r="Q1605" s="14"/>
      <c r="R1605" s="14"/>
      <c r="S1605" s="14"/>
      <c r="T1605" s="14"/>
      <c r="U1605" s="14"/>
      <c r="V1605" s="14"/>
      <c r="W1605" s="14"/>
      <c r="X1605" s="14"/>
      <c r="Y1605" s="14"/>
      <c r="Z1605" s="14"/>
      <c r="AA1605" s="14"/>
      <c r="AB1605" s="14"/>
      <c r="AC1605" s="14"/>
      <c r="AD1605" s="14"/>
      <c r="AE1605" s="14"/>
      <c r="AF1605" s="14"/>
      <c r="AG1605" s="14"/>
      <c r="AH1605" s="14"/>
      <c r="AI1605" s="14"/>
      <c r="AJ1605" s="14"/>
      <c r="AK1605" s="14"/>
      <c r="AL1605" s="14"/>
      <c r="AM1605" s="14"/>
      <c r="AN1605" s="14"/>
      <c r="AO1605" s="14"/>
      <c r="AP1605" s="14"/>
      <c r="AQ1605" s="14"/>
      <c r="AR1605" s="14"/>
      <c r="AS1605" s="14"/>
      <c r="AT1605" s="14"/>
      <c r="AU1605" s="14"/>
      <c r="AV1605" s="14"/>
      <c r="AW1605" s="14"/>
      <c r="AX1605" s="14"/>
      <c r="AY1605" s="14"/>
      <c r="AZ1605" s="14"/>
      <c r="BA1605" s="14"/>
      <c r="BB1605" s="14"/>
      <c r="BC1605" s="14"/>
    </row>
    <row r="1606" spans="2:55" x14ac:dyDescent="0.35">
      <c r="B1606" s="6" t="s">
        <v>605</v>
      </c>
      <c r="C1606" s="14"/>
      <c r="D1606" s="14"/>
      <c r="E1606" s="14"/>
      <c r="F1606" s="14"/>
      <c r="G1606" s="14"/>
      <c r="H1606" s="14"/>
      <c r="I1606" s="14"/>
      <c r="J1606" s="14"/>
      <c r="K1606" s="14"/>
      <c r="L1606" s="14"/>
      <c r="M1606" s="14"/>
      <c r="N1606" s="14"/>
      <c r="O1606" s="14"/>
      <c r="P1606" s="14"/>
      <c r="Q1606" s="14"/>
      <c r="R1606" s="14"/>
      <c r="S1606" s="14"/>
      <c r="T1606" s="14"/>
      <c r="U1606" s="14"/>
      <c r="V1606" s="14"/>
      <c r="W1606" s="14"/>
      <c r="X1606" s="14"/>
      <c r="Y1606" s="14"/>
      <c r="Z1606" s="14"/>
      <c r="AA1606" s="14"/>
      <c r="AB1606" s="14"/>
      <c r="AC1606" s="14"/>
      <c r="AD1606" s="14"/>
      <c r="AE1606" s="14"/>
      <c r="AF1606" s="14"/>
      <c r="AG1606" s="14"/>
      <c r="AH1606" s="14"/>
      <c r="AI1606" s="14"/>
      <c r="AJ1606" s="14"/>
      <c r="AK1606" s="14"/>
      <c r="AL1606" s="14"/>
      <c r="AM1606" s="14"/>
      <c r="AN1606" s="14"/>
      <c r="AO1606" s="14"/>
      <c r="AP1606" s="14"/>
      <c r="AQ1606" s="14"/>
      <c r="AR1606" s="14"/>
      <c r="AS1606" s="14"/>
      <c r="AT1606" s="14"/>
      <c r="AU1606" s="14"/>
      <c r="AV1606" s="14"/>
      <c r="AW1606" s="14"/>
      <c r="AX1606" s="14"/>
      <c r="AY1606" s="14"/>
      <c r="AZ1606" s="14"/>
      <c r="BA1606" s="14"/>
      <c r="BB1606" s="14"/>
      <c r="BC1606" s="14"/>
    </row>
    <row r="1607" spans="2:55" x14ac:dyDescent="0.35">
      <c r="B1607" s="21" t="s">
        <v>384</v>
      </c>
      <c r="C1607" s="14"/>
      <c r="D1607" s="14"/>
      <c r="E1607" s="14"/>
      <c r="F1607" s="14"/>
      <c r="G1607" s="14"/>
      <c r="H1607" s="14"/>
      <c r="I1607" s="14"/>
      <c r="J1607" s="14"/>
      <c r="K1607" s="14"/>
      <c r="L1607" s="14"/>
      <c r="M1607" s="14"/>
      <c r="N1607" s="14"/>
      <c r="O1607" s="14"/>
      <c r="P1607" s="14"/>
      <c r="Q1607" s="14"/>
      <c r="R1607" s="14"/>
      <c r="S1607" s="14"/>
      <c r="T1607" s="14"/>
      <c r="U1607" s="14"/>
      <c r="V1607" s="14"/>
      <c r="W1607" s="14"/>
      <c r="X1607" s="14"/>
      <c r="Y1607" s="14"/>
      <c r="Z1607" s="14"/>
      <c r="AA1607" s="14"/>
      <c r="AB1607" s="14"/>
      <c r="AC1607" s="14"/>
      <c r="AD1607" s="14"/>
      <c r="AE1607" s="14"/>
      <c r="AF1607" s="14"/>
      <c r="AG1607" s="14"/>
      <c r="AH1607" s="14"/>
      <c r="AI1607" s="14"/>
      <c r="AJ1607" s="14"/>
      <c r="AK1607" s="14"/>
      <c r="AL1607" s="14"/>
      <c r="AM1607" s="14"/>
      <c r="AN1607" s="14"/>
      <c r="AO1607" s="14"/>
      <c r="AP1607" s="14"/>
      <c r="AQ1607" s="14"/>
      <c r="AR1607" s="14"/>
      <c r="AS1607" s="14"/>
      <c r="AT1607" s="14"/>
      <c r="AU1607" s="14"/>
      <c r="AV1607" s="14"/>
      <c r="AW1607" s="14"/>
      <c r="AX1607" s="14"/>
      <c r="AY1607" s="14"/>
      <c r="AZ1607" s="14"/>
      <c r="BA1607" s="14"/>
      <c r="BB1607" s="14"/>
      <c r="BC1607" s="14"/>
    </row>
    <row r="1608" spans="2:55" x14ac:dyDescent="0.35">
      <c r="B1608" t="s">
        <v>51</v>
      </c>
      <c r="C1608" s="14">
        <v>0.539334735645007</v>
      </c>
      <c r="D1608" s="14">
        <v>0.53738629234750301</v>
      </c>
      <c r="E1608" s="14">
        <v>0.53987576643257695</v>
      </c>
      <c r="F1608" s="14"/>
      <c r="G1608" s="14">
        <v>0.47855545118680598</v>
      </c>
      <c r="H1608" s="14">
        <v>0.440046584369847</v>
      </c>
      <c r="I1608" s="14">
        <v>0.47944438843583198</v>
      </c>
      <c r="J1608" s="14">
        <v>0.55799798722566396</v>
      </c>
      <c r="K1608" s="14">
        <v>0.59815146757476401</v>
      </c>
      <c r="L1608" s="14">
        <v>0.65474421385328097</v>
      </c>
      <c r="M1608" s="14"/>
      <c r="N1608" s="14">
        <v>0.532466133037514</v>
      </c>
      <c r="O1608" s="14">
        <v>0.53491179560846602</v>
      </c>
      <c r="P1608" s="14">
        <v>0.54519815126350601</v>
      </c>
      <c r="Q1608" s="14">
        <v>0.54251079597253604</v>
      </c>
      <c r="R1608" s="14"/>
      <c r="S1608" s="14">
        <v>0.52566205308430003</v>
      </c>
      <c r="T1608" s="14">
        <v>0.54038718298747501</v>
      </c>
      <c r="U1608" s="14">
        <v>0.51054587662019402</v>
      </c>
      <c r="V1608" s="14">
        <v>0.52225627768345195</v>
      </c>
      <c r="W1608" s="14">
        <v>0.51127283348402197</v>
      </c>
      <c r="X1608" s="14">
        <v>0.50020115251306796</v>
      </c>
      <c r="Y1608" s="14">
        <v>0.57422130380761904</v>
      </c>
      <c r="Z1608" s="14">
        <v>0.43894438218870702</v>
      </c>
      <c r="AA1608" s="14">
        <v>0.60146960514145698</v>
      </c>
      <c r="AB1608" s="14">
        <v>0.55967382285272205</v>
      </c>
      <c r="AC1608" s="14">
        <v>0.502703479111272</v>
      </c>
      <c r="AD1608" s="14">
        <v>0.71843806975890001</v>
      </c>
      <c r="AE1608" s="14"/>
      <c r="AF1608" s="14">
        <v>0.54981115361425204</v>
      </c>
      <c r="AG1608" s="14">
        <v>0.56172302505655103</v>
      </c>
      <c r="AH1608" s="14">
        <v>0.53736439528556101</v>
      </c>
      <c r="AI1608" s="14">
        <v>0.56327470117363998</v>
      </c>
      <c r="AJ1608" s="14">
        <v>0.53061304140504695</v>
      </c>
      <c r="AK1608" s="14"/>
      <c r="AL1608" s="14">
        <v>0.54479953730934505</v>
      </c>
      <c r="AM1608" s="14">
        <v>0.54165392776612298</v>
      </c>
      <c r="AN1608" s="14">
        <v>0.45697116032434498</v>
      </c>
      <c r="AO1608" s="14"/>
      <c r="AP1608" s="14">
        <v>0</v>
      </c>
      <c r="AQ1608" s="14">
        <v>1</v>
      </c>
      <c r="AR1608" s="14"/>
      <c r="AS1608" s="14">
        <v>0.44655113381737599</v>
      </c>
      <c r="AT1608" s="14">
        <v>0.67797671203988696</v>
      </c>
      <c r="AU1608" s="14"/>
      <c r="AV1608" s="14">
        <v>0.52947361296554096</v>
      </c>
      <c r="AW1608" s="14">
        <v>0.546801210487042</v>
      </c>
      <c r="AX1608" s="14"/>
      <c r="AY1608" s="14">
        <v>0.51302412251690699</v>
      </c>
      <c r="AZ1608" s="14">
        <v>0.67709477066128798</v>
      </c>
      <c r="BA1608" s="14"/>
      <c r="BB1608" s="14">
        <v>0.52114642918820098</v>
      </c>
      <c r="BC1608" s="14">
        <v>0.67317437183711604</v>
      </c>
    </row>
    <row r="1609" spans="2:55" x14ac:dyDescent="0.35">
      <c r="B1609" t="s">
        <v>50</v>
      </c>
      <c r="C1609" s="14">
        <v>0.44710194492373201</v>
      </c>
      <c r="D1609" s="14">
        <v>0.45122153481129301</v>
      </c>
      <c r="E1609" s="14">
        <v>0.44440470787594799</v>
      </c>
      <c r="F1609" s="14"/>
      <c r="G1609" s="14">
        <v>0.48506682617274799</v>
      </c>
      <c r="H1609" s="14">
        <v>0.54137057647765896</v>
      </c>
      <c r="I1609" s="14">
        <v>0.50760385793516805</v>
      </c>
      <c r="J1609" s="14">
        <v>0.43626828918261601</v>
      </c>
      <c r="K1609" s="14">
        <v>0.39403995138366599</v>
      </c>
      <c r="L1609" s="14">
        <v>0.34011590220649301</v>
      </c>
      <c r="M1609" s="14"/>
      <c r="N1609" s="14">
        <v>0.46304809204845998</v>
      </c>
      <c r="O1609" s="14">
        <v>0.45273417993369203</v>
      </c>
      <c r="P1609" s="14">
        <v>0.432004578730523</v>
      </c>
      <c r="Q1609" s="14">
        <v>0.44089433884139101</v>
      </c>
      <c r="R1609" s="14"/>
      <c r="S1609" s="14">
        <v>0.46009196429701799</v>
      </c>
      <c r="T1609" s="14">
        <v>0.43258897158836102</v>
      </c>
      <c r="U1609" s="14">
        <v>0.47007199241837799</v>
      </c>
      <c r="V1609" s="14">
        <v>0.472900291815465</v>
      </c>
      <c r="W1609" s="14">
        <v>0.47552428632667298</v>
      </c>
      <c r="X1609" s="14">
        <v>0.49460727848821501</v>
      </c>
      <c r="Y1609" s="14">
        <v>0.42577869619238101</v>
      </c>
      <c r="Z1609" s="14">
        <v>0.51030069702741498</v>
      </c>
      <c r="AA1609" s="14">
        <v>0.39438554364610201</v>
      </c>
      <c r="AB1609" s="14">
        <v>0.422824020717111</v>
      </c>
      <c r="AC1609" s="14">
        <v>0.48506198302884701</v>
      </c>
      <c r="AD1609" s="14">
        <v>0.28156193024109999</v>
      </c>
      <c r="AE1609" s="14"/>
      <c r="AF1609" s="14">
        <v>0.44328540354738999</v>
      </c>
      <c r="AG1609" s="14">
        <v>0.42476158002351599</v>
      </c>
      <c r="AH1609" s="14">
        <v>0.45771845456030202</v>
      </c>
      <c r="AI1609" s="14">
        <v>0.432902328605486</v>
      </c>
      <c r="AJ1609" s="14">
        <v>0.40724291601972501</v>
      </c>
      <c r="AK1609" s="14"/>
      <c r="AL1609" s="14">
        <v>0.44368280099109397</v>
      </c>
      <c r="AM1609" s="14">
        <v>0.42915119735212798</v>
      </c>
      <c r="AN1609" s="14">
        <v>0.52782915601359204</v>
      </c>
      <c r="AO1609" s="14"/>
      <c r="AP1609" s="14">
        <v>1</v>
      </c>
      <c r="AQ1609" s="14">
        <v>0</v>
      </c>
      <c r="AR1609" s="14"/>
      <c r="AS1609" s="14">
        <v>0.54365641539336895</v>
      </c>
      <c r="AT1609" s="14">
        <v>0.31182754868451101</v>
      </c>
      <c r="AU1609" s="14"/>
      <c r="AV1609" s="14">
        <v>0.45644239361007899</v>
      </c>
      <c r="AW1609" s="14">
        <v>0.44268376417223199</v>
      </c>
      <c r="AX1609" s="14"/>
      <c r="AY1609" s="14">
        <v>0.47830085675255102</v>
      </c>
      <c r="AZ1609" s="14">
        <v>0.30477175523615202</v>
      </c>
      <c r="BA1609" s="14"/>
      <c r="BB1609" s="14">
        <v>0.46905142122145899</v>
      </c>
      <c r="BC1609" s="14">
        <v>0.318765798464136</v>
      </c>
    </row>
    <row r="1610" spans="2:55" x14ac:dyDescent="0.35">
      <c r="B1610" t="s">
        <v>490</v>
      </c>
      <c r="C1610" s="14">
        <v>1.3563319431261701E-2</v>
      </c>
      <c r="D1610" s="14">
        <v>1.1392172841203399E-2</v>
      </c>
      <c r="E1610" s="14">
        <v>1.5719525691475299E-2</v>
      </c>
      <c r="F1610" s="14"/>
      <c r="G1610" s="14">
        <v>3.63777226404466E-2</v>
      </c>
      <c r="H1610" s="14">
        <v>1.8582839152493699E-2</v>
      </c>
      <c r="I1610" s="14">
        <v>1.29517536290006E-2</v>
      </c>
      <c r="J1610" s="14">
        <v>5.7337235917200901E-3</v>
      </c>
      <c r="K1610" s="14">
        <v>7.8085810415700896E-3</v>
      </c>
      <c r="L1610" s="14">
        <v>5.1398839402262897E-3</v>
      </c>
      <c r="M1610" s="14"/>
      <c r="N1610" s="14">
        <v>4.48577491402599E-3</v>
      </c>
      <c r="O1610" s="14">
        <v>1.2354024457842E-2</v>
      </c>
      <c r="P1610" s="14">
        <v>2.2797270005970802E-2</v>
      </c>
      <c r="Q1610" s="14">
        <v>1.6594865186072699E-2</v>
      </c>
      <c r="R1610" s="14"/>
      <c r="S1610" s="14">
        <v>1.42459826186813E-2</v>
      </c>
      <c r="T1610" s="14">
        <v>2.7023845424164101E-2</v>
      </c>
      <c r="U1610" s="14">
        <v>1.9382130961428701E-2</v>
      </c>
      <c r="V1610" s="14">
        <v>4.84343050108328E-3</v>
      </c>
      <c r="W1610" s="14">
        <v>1.3202880189304799E-2</v>
      </c>
      <c r="X1610" s="14">
        <v>5.1915689987170402E-3</v>
      </c>
      <c r="Y1610" s="14">
        <v>0</v>
      </c>
      <c r="Z1610" s="14">
        <v>5.0754920783877798E-2</v>
      </c>
      <c r="AA1610" s="14">
        <v>4.1448512124407002E-3</v>
      </c>
      <c r="AB1610" s="14">
        <v>1.7502156430167899E-2</v>
      </c>
      <c r="AC1610" s="14">
        <v>1.22345378598815E-2</v>
      </c>
      <c r="AD1610" s="14">
        <v>0</v>
      </c>
      <c r="AE1610" s="14"/>
      <c r="AF1610" s="14">
        <v>6.9034428383575102E-3</v>
      </c>
      <c r="AG1610" s="14">
        <v>1.35153949199337E-2</v>
      </c>
      <c r="AH1610" s="14">
        <v>4.9171501541367497E-3</v>
      </c>
      <c r="AI1610" s="14">
        <v>3.8229702208739699E-3</v>
      </c>
      <c r="AJ1610" s="14">
        <v>6.2144042575228098E-2</v>
      </c>
      <c r="AK1610" s="14"/>
      <c r="AL1610" s="14">
        <v>1.1517661699561E-2</v>
      </c>
      <c r="AM1610" s="14">
        <v>2.91948748817497E-2</v>
      </c>
      <c r="AN1610" s="14">
        <v>1.5199683662062801E-2</v>
      </c>
      <c r="AO1610" s="14"/>
      <c r="AP1610" s="14">
        <v>0</v>
      </c>
      <c r="AQ1610" s="14">
        <v>0</v>
      </c>
      <c r="AR1610" s="14"/>
      <c r="AS1610" s="14">
        <v>9.7924507892544997E-3</v>
      </c>
      <c r="AT1610" s="14">
        <v>1.0195739275602E-2</v>
      </c>
      <c r="AU1610" s="14"/>
      <c r="AV1610" s="14">
        <v>1.4083993424379699E-2</v>
      </c>
      <c r="AW1610" s="14">
        <v>1.0515025340726399E-2</v>
      </c>
      <c r="AX1610" s="14"/>
      <c r="AY1610" s="14">
        <v>8.6750207305414107E-3</v>
      </c>
      <c r="AZ1610" s="14">
        <v>1.81334741025597E-2</v>
      </c>
      <c r="BA1610" s="14"/>
      <c r="BB1610" s="14">
        <v>9.8021495903406995E-3</v>
      </c>
      <c r="BC1610" s="14">
        <v>8.0598296987473492E-3</v>
      </c>
    </row>
    <row r="1611" spans="2:55" x14ac:dyDescent="0.35">
      <c r="C1611" s="14"/>
      <c r="D1611" s="14"/>
      <c r="E1611" s="14"/>
      <c r="F1611" s="14"/>
      <c r="G1611" s="14"/>
      <c r="H1611" s="14"/>
      <c r="I1611" s="14"/>
      <c r="J1611" s="14"/>
      <c r="K1611" s="14"/>
      <c r="L1611" s="14"/>
      <c r="M1611" s="14"/>
      <c r="N1611" s="14"/>
      <c r="O1611" s="14"/>
      <c r="P1611" s="14"/>
      <c r="Q1611" s="14"/>
      <c r="R1611" s="14"/>
      <c r="S1611" s="14"/>
      <c r="T1611" s="14"/>
      <c r="U1611" s="14"/>
      <c r="V1611" s="14"/>
      <c r="W1611" s="14"/>
      <c r="X1611" s="14"/>
      <c r="Y1611" s="14"/>
      <c r="Z1611" s="14"/>
      <c r="AA1611" s="14"/>
      <c r="AB1611" s="14"/>
      <c r="AC1611" s="14"/>
      <c r="AD1611" s="14"/>
      <c r="AE1611" s="14"/>
      <c r="AF1611" s="14"/>
      <c r="AG1611" s="14"/>
      <c r="AH1611" s="14"/>
      <c r="AI1611" s="14"/>
      <c r="AJ1611" s="14"/>
      <c r="AK1611" s="14"/>
      <c r="AL1611" s="14"/>
      <c r="AM1611" s="14"/>
      <c r="AN1611" s="14"/>
      <c r="AO1611" s="14"/>
      <c r="AP1611" s="14"/>
      <c r="AQ1611" s="14"/>
      <c r="AR1611" s="14"/>
      <c r="AS1611" s="14"/>
      <c r="AT1611" s="14"/>
      <c r="AU1611" s="14"/>
      <c r="AV1611" s="14"/>
      <c r="AW1611" s="14"/>
      <c r="AX1611" s="14"/>
      <c r="AY1611" s="14"/>
      <c r="AZ1611" s="14"/>
      <c r="BA1611" s="14"/>
      <c r="BB1611" s="14"/>
      <c r="BC1611" s="14"/>
    </row>
    <row r="1612" spans="2:55" x14ac:dyDescent="0.35">
      <c r="B1612" s="6" t="s">
        <v>611</v>
      </c>
      <c r="C1612" s="14"/>
      <c r="D1612" s="14"/>
      <c r="E1612" s="14"/>
      <c r="F1612" s="14"/>
      <c r="G1612" s="14"/>
      <c r="H1612" s="14"/>
      <c r="I1612" s="14"/>
      <c r="J1612" s="14"/>
      <c r="K1612" s="14"/>
      <c r="L1612" s="14"/>
      <c r="M1612" s="14"/>
      <c r="N1612" s="14"/>
      <c r="O1612" s="14"/>
      <c r="P1612" s="14"/>
      <c r="Q1612" s="14"/>
      <c r="R1612" s="14"/>
      <c r="S1612" s="14"/>
      <c r="T1612" s="14"/>
      <c r="U1612" s="14"/>
      <c r="V1612" s="14"/>
      <c r="W1612" s="14"/>
      <c r="X1612" s="14"/>
      <c r="Y1612" s="14"/>
      <c r="Z1612" s="14"/>
      <c r="AA1612" s="14"/>
      <c r="AB1612" s="14"/>
      <c r="AC1612" s="14"/>
      <c r="AD1612" s="14"/>
      <c r="AE1612" s="14"/>
      <c r="AF1612" s="14"/>
      <c r="AG1612" s="14"/>
      <c r="AH1612" s="14"/>
      <c r="AI1612" s="14"/>
      <c r="AJ1612" s="14"/>
      <c r="AK1612" s="14"/>
      <c r="AL1612" s="14"/>
      <c r="AM1612" s="14"/>
      <c r="AN1612" s="14"/>
      <c r="AO1612" s="14"/>
      <c r="AP1612" s="14"/>
      <c r="AQ1612" s="14"/>
      <c r="AR1612" s="14"/>
      <c r="AS1612" s="14"/>
      <c r="AT1612" s="14"/>
      <c r="AU1612" s="14"/>
      <c r="AV1612" s="14"/>
      <c r="AW1612" s="14"/>
      <c r="AX1612" s="14"/>
      <c r="AY1612" s="14"/>
      <c r="AZ1612" s="14"/>
      <c r="BA1612" s="14"/>
      <c r="BB1612" s="14"/>
      <c r="BC1612" s="14"/>
    </row>
    <row r="1613" spans="2:55" x14ac:dyDescent="0.35">
      <c r="B1613" s="21" t="s">
        <v>384</v>
      </c>
      <c r="C1613" s="14"/>
      <c r="D1613" s="14"/>
      <c r="E1613" s="14"/>
      <c r="F1613" s="14"/>
      <c r="G1613" s="14"/>
      <c r="H1613" s="14"/>
      <c r="I1613" s="14"/>
      <c r="J1613" s="14"/>
      <c r="K1613" s="14"/>
      <c r="L1613" s="14"/>
      <c r="M1613" s="14"/>
      <c r="N1613" s="14"/>
      <c r="O1613" s="14"/>
      <c r="P1613" s="14"/>
      <c r="Q1613" s="14"/>
      <c r="R1613" s="14"/>
      <c r="S1613" s="14"/>
      <c r="T1613" s="14"/>
      <c r="U1613" s="14"/>
      <c r="V1613" s="14"/>
      <c r="W1613" s="14"/>
      <c r="X1613" s="14"/>
      <c r="Y1613" s="14"/>
      <c r="Z1613" s="14"/>
      <c r="AA1613" s="14"/>
      <c r="AB1613" s="14"/>
      <c r="AC1613" s="14"/>
      <c r="AD1613" s="14"/>
      <c r="AE1613" s="14"/>
      <c r="AF1613" s="14"/>
      <c r="AG1613" s="14"/>
      <c r="AH1613" s="14"/>
      <c r="AI1613" s="14"/>
      <c r="AJ1613" s="14"/>
      <c r="AK1613" s="14"/>
      <c r="AL1613" s="14"/>
      <c r="AM1613" s="14"/>
      <c r="AN1613" s="14"/>
      <c r="AO1613" s="14"/>
      <c r="AP1613" s="14"/>
      <c r="AQ1613" s="14"/>
      <c r="AR1613" s="14"/>
      <c r="AS1613" s="14"/>
      <c r="AT1613" s="14"/>
      <c r="AU1613" s="14"/>
      <c r="AV1613" s="14"/>
      <c r="AW1613" s="14"/>
      <c r="AX1613" s="14"/>
      <c r="AY1613" s="14"/>
      <c r="AZ1613" s="14"/>
      <c r="BA1613" s="14"/>
      <c r="BB1613" s="14"/>
      <c r="BC1613" s="14"/>
    </row>
    <row r="1614" spans="2:55" x14ac:dyDescent="0.35">
      <c r="B1614" t="s">
        <v>606</v>
      </c>
      <c r="C1614" s="14">
        <v>0.19617265801282499</v>
      </c>
      <c r="D1614" s="14">
        <v>0.216463936134806</v>
      </c>
      <c r="E1614" s="14">
        <v>0.17691532304457799</v>
      </c>
      <c r="F1614" s="14"/>
      <c r="G1614" s="14">
        <v>0.26527487104389702</v>
      </c>
      <c r="H1614" s="14">
        <v>0.30700183326741798</v>
      </c>
      <c r="I1614" s="14">
        <v>0.19864051196763599</v>
      </c>
      <c r="J1614" s="14">
        <v>0.14448359539574801</v>
      </c>
      <c r="K1614" s="14">
        <v>0.135307172716365</v>
      </c>
      <c r="L1614" s="14">
        <v>0.14042689293306301</v>
      </c>
      <c r="M1614" s="14"/>
      <c r="N1614" s="14">
        <v>0.26570875525577597</v>
      </c>
      <c r="O1614" s="14">
        <v>0.16213850232322799</v>
      </c>
      <c r="P1614" s="14">
        <v>0.210124998487035</v>
      </c>
      <c r="Q1614" s="14">
        <v>0.14582448227589501</v>
      </c>
      <c r="R1614" s="14"/>
      <c r="S1614" s="14">
        <v>0.249936806289518</v>
      </c>
      <c r="T1614" s="14">
        <v>0.15032369851441199</v>
      </c>
      <c r="U1614" s="14">
        <v>0.15697628873637301</v>
      </c>
      <c r="V1614" s="14">
        <v>0.188394113307227</v>
      </c>
      <c r="W1614" s="14">
        <v>0.17995125336394099</v>
      </c>
      <c r="X1614" s="14">
        <v>0.239260804028878</v>
      </c>
      <c r="Y1614" s="14">
        <v>0.17543073279992499</v>
      </c>
      <c r="Z1614" s="14">
        <v>0.20232181063357901</v>
      </c>
      <c r="AA1614" s="14">
        <v>0.22081006968514</v>
      </c>
      <c r="AB1614" s="14">
        <v>0.19713139256087001</v>
      </c>
      <c r="AC1614" s="14">
        <v>0.198424095265364</v>
      </c>
      <c r="AD1614" s="14">
        <v>0.13080285291577101</v>
      </c>
      <c r="AE1614" s="14"/>
      <c r="AF1614" s="14">
        <v>0.207829735035614</v>
      </c>
      <c r="AG1614" s="14">
        <v>0.231575347713491</v>
      </c>
      <c r="AH1614" s="14">
        <v>0.16608419483963299</v>
      </c>
      <c r="AI1614" s="14">
        <v>0.160496838341152</v>
      </c>
      <c r="AJ1614" s="14">
        <v>0.13929106795351701</v>
      </c>
      <c r="AK1614" s="14"/>
      <c r="AL1614" s="14">
        <v>0.183955001786407</v>
      </c>
      <c r="AM1614" s="14">
        <v>0.29230112817293602</v>
      </c>
      <c r="AN1614" s="14">
        <v>0.20147675081208599</v>
      </c>
      <c r="AO1614" s="14"/>
      <c r="AP1614" s="14">
        <v>0.243064080794303</v>
      </c>
      <c r="AQ1614" s="14">
        <v>0.159824719590037</v>
      </c>
      <c r="AR1614" s="14"/>
      <c r="AS1614" s="14">
        <v>0.25836628845598802</v>
      </c>
      <c r="AT1614" s="14">
        <v>0.110462001743033</v>
      </c>
      <c r="AU1614" s="14"/>
      <c r="AV1614" s="14">
        <v>0.28311137645601903</v>
      </c>
      <c r="AW1614" s="14">
        <v>0.168210126838267</v>
      </c>
      <c r="AX1614" s="14"/>
      <c r="AY1614" s="14">
        <v>0.27420822249677801</v>
      </c>
      <c r="AZ1614" s="14">
        <v>0</v>
      </c>
      <c r="BA1614" s="14"/>
      <c r="BB1614" s="14">
        <v>0.25848300596961599</v>
      </c>
      <c r="BC1614" s="14">
        <v>5.9156417522568498E-2</v>
      </c>
    </row>
    <row r="1615" spans="2:55" x14ac:dyDescent="0.35">
      <c r="B1615" t="s">
        <v>607</v>
      </c>
      <c r="C1615" s="14">
        <v>0.51924227822282998</v>
      </c>
      <c r="D1615" s="14">
        <v>0.50451084138714297</v>
      </c>
      <c r="E1615" s="14">
        <v>0.53321395364815505</v>
      </c>
      <c r="F1615" s="14"/>
      <c r="G1615" s="14">
        <v>0.53158570277104999</v>
      </c>
      <c r="H1615" s="14">
        <v>0.53739041736816795</v>
      </c>
      <c r="I1615" s="14">
        <v>0.53788795073618201</v>
      </c>
      <c r="J1615" s="14">
        <v>0.50701851903719697</v>
      </c>
      <c r="K1615" s="14">
        <v>0.46332888386635401</v>
      </c>
      <c r="L1615" s="14">
        <v>0.52835842924243603</v>
      </c>
      <c r="M1615" s="14"/>
      <c r="N1615" s="14">
        <v>0.55480243359401904</v>
      </c>
      <c r="O1615" s="14">
        <v>0.56431400910638396</v>
      </c>
      <c r="P1615" s="14">
        <v>0.506313294774969</v>
      </c>
      <c r="Q1615" s="14">
        <v>0.44347022002300202</v>
      </c>
      <c r="R1615" s="14"/>
      <c r="S1615" s="14">
        <v>0.51708807886576602</v>
      </c>
      <c r="T1615" s="14">
        <v>0.55350328398829496</v>
      </c>
      <c r="U1615" s="14">
        <v>0.52677464832285703</v>
      </c>
      <c r="V1615" s="14">
        <v>0.52929979492606405</v>
      </c>
      <c r="W1615" s="14">
        <v>0.55796714495975896</v>
      </c>
      <c r="X1615" s="14">
        <v>0.49315733275979701</v>
      </c>
      <c r="Y1615" s="14">
        <v>0.50088339038224405</v>
      </c>
      <c r="Z1615" s="14">
        <v>0.51092506119468994</v>
      </c>
      <c r="AA1615" s="14">
        <v>0.55972465139993199</v>
      </c>
      <c r="AB1615" s="14">
        <v>0.480300225977494</v>
      </c>
      <c r="AC1615" s="14">
        <v>0.45030776138800899</v>
      </c>
      <c r="AD1615" s="14">
        <v>0.461779968695471</v>
      </c>
      <c r="AE1615" s="14"/>
      <c r="AF1615" s="14">
        <v>0.54319729635593605</v>
      </c>
      <c r="AG1615" s="14">
        <v>0.50764277692688597</v>
      </c>
      <c r="AH1615" s="14">
        <v>0.58396524077394396</v>
      </c>
      <c r="AI1615" s="14">
        <v>0.46142306257849702</v>
      </c>
      <c r="AJ1615" s="14">
        <v>0.56190602395603695</v>
      </c>
      <c r="AK1615" s="14"/>
      <c r="AL1615" s="14">
        <v>0.51909146179797105</v>
      </c>
      <c r="AM1615" s="14">
        <v>0.53025573679809401</v>
      </c>
      <c r="AN1615" s="14">
        <v>0.50191985716187704</v>
      </c>
      <c r="AO1615" s="14"/>
      <c r="AP1615" s="14">
        <v>0.52166536974551303</v>
      </c>
      <c r="AQ1615" s="14">
        <v>0.52084056961620895</v>
      </c>
      <c r="AR1615" s="14"/>
      <c r="AS1615" s="14">
        <v>0.57702213851904904</v>
      </c>
      <c r="AT1615" s="14">
        <v>0.43974707795273799</v>
      </c>
      <c r="AU1615" s="14"/>
      <c r="AV1615" s="14">
        <v>0.51640830374409297</v>
      </c>
      <c r="AW1615" s="14">
        <v>0.51937986936942004</v>
      </c>
      <c r="AX1615" s="14"/>
      <c r="AY1615" s="14">
        <v>0.72579177750322199</v>
      </c>
      <c r="AZ1615" s="14">
        <v>0</v>
      </c>
      <c r="BA1615" s="14"/>
      <c r="BB1615" s="14">
        <v>0.58322871729016501</v>
      </c>
      <c r="BC1615" s="14">
        <v>0.30225340397811101</v>
      </c>
    </row>
    <row r="1616" spans="2:55" x14ac:dyDescent="0.35">
      <c r="B1616" t="s">
        <v>608</v>
      </c>
      <c r="C1616" s="14">
        <v>0.194156070015087</v>
      </c>
      <c r="D1616" s="14">
        <v>0.20995761951063599</v>
      </c>
      <c r="E1616" s="14">
        <v>0.17829391321295299</v>
      </c>
      <c r="F1616" s="14"/>
      <c r="G1616" s="14">
        <v>0.15693395716484801</v>
      </c>
      <c r="H1616" s="14">
        <v>0.116210771969103</v>
      </c>
      <c r="I1616" s="14">
        <v>0.18917054274242101</v>
      </c>
      <c r="J1616" s="14">
        <v>0.21746364950354599</v>
      </c>
      <c r="K1616" s="14">
        <v>0.27216141584182502</v>
      </c>
      <c r="L1616" s="14">
        <v>0.215564766126288</v>
      </c>
      <c r="M1616" s="14"/>
      <c r="N1616" s="14">
        <v>0.12964075029681099</v>
      </c>
      <c r="O1616" s="14">
        <v>0.188356673068479</v>
      </c>
      <c r="P1616" s="14">
        <v>0.19274701905403999</v>
      </c>
      <c r="Q1616" s="14">
        <v>0.27064076252050301</v>
      </c>
      <c r="R1616" s="14"/>
      <c r="S1616" s="14">
        <v>0.14936801319774301</v>
      </c>
      <c r="T1616" s="14">
        <v>0.193817297291208</v>
      </c>
      <c r="U1616" s="14">
        <v>0.20871198426073501</v>
      </c>
      <c r="V1616" s="14">
        <v>0.21758301115831699</v>
      </c>
      <c r="W1616" s="14">
        <v>0.16990814675277299</v>
      </c>
      <c r="X1616" s="14">
        <v>0.16057161449700399</v>
      </c>
      <c r="Y1616" s="14">
        <v>0.23872715714155901</v>
      </c>
      <c r="Z1616" s="14">
        <v>0.21613275445952401</v>
      </c>
      <c r="AA1616" s="14">
        <v>0.14340746255248599</v>
      </c>
      <c r="AB1616" s="14">
        <v>0.20554197953303899</v>
      </c>
      <c r="AC1616" s="14">
        <v>0.24354291794180499</v>
      </c>
      <c r="AD1616" s="14">
        <v>0.37341292050903002</v>
      </c>
      <c r="AE1616" s="14"/>
      <c r="AF1616" s="14">
        <v>0.184121260842488</v>
      </c>
      <c r="AG1616" s="14">
        <v>0.16707825171427301</v>
      </c>
      <c r="AH1616" s="14">
        <v>0.13534115648686901</v>
      </c>
      <c r="AI1616" s="14">
        <v>0.26839527503069899</v>
      </c>
      <c r="AJ1616" s="14">
        <v>0.209205221008051</v>
      </c>
      <c r="AK1616" s="14"/>
      <c r="AL1616" s="14">
        <v>0.20274359875256501</v>
      </c>
      <c r="AM1616" s="14">
        <v>0.111687989150785</v>
      </c>
      <c r="AN1616" s="14">
        <v>0.21679498724183399</v>
      </c>
      <c r="AO1616" s="14"/>
      <c r="AP1616" s="14">
        <v>0.17469075875665099</v>
      </c>
      <c r="AQ1616" s="14">
        <v>0.20740139990692999</v>
      </c>
      <c r="AR1616" s="14"/>
      <c r="AS1616" s="14">
        <v>0.13863988867739199</v>
      </c>
      <c r="AT1616" s="14">
        <v>0.27281970009280798</v>
      </c>
      <c r="AU1616" s="14"/>
      <c r="AV1616" s="14">
        <v>0.15822884233207599</v>
      </c>
      <c r="AW1616" s="14">
        <v>0.20704475305001699</v>
      </c>
      <c r="AX1616" s="14"/>
      <c r="AY1616" s="14">
        <v>0</v>
      </c>
      <c r="AZ1616" s="14">
        <v>0</v>
      </c>
      <c r="BA1616" s="14"/>
      <c r="BB1616" s="14">
        <v>0.12797227609801001</v>
      </c>
      <c r="BC1616" s="14">
        <v>0.27225184121945001</v>
      </c>
    </row>
    <row r="1617" spans="2:55" x14ac:dyDescent="0.35">
      <c r="B1617" t="s">
        <v>609</v>
      </c>
      <c r="C1617" s="14">
        <v>7.3574647493102899E-2</v>
      </c>
      <c r="D1617" s="14">
        <v>5.6853841811185801E-2</v>
      </c>
      <c r="E1617" s="14">
        <v>9.0136497972967106E-2</v>
      </c>
      <c r="F1617" s="14"/>
      <c r="G1617" s="14">
        <v>3.9685591379456098E-2</v>
      </c>
      <c r="H1617" s="14">
        <v>2.3767768856432201E-2</v>
      </c>
      <c r="I1617" s="14">
        <v>6.2660072062203503E-2</v>
      </c>
      <c r="J1617" s="14">
        <v>0.10472930088303201</v>
      </c>
      <c r="K1617" s="14">
        <v>0.115422605942381</v>
      </c>
      <c r="L1617" s="14">
        <v>9.2345216776042405E-2</v>
      </c>
      <c r="M1617" s="14"/>
      <c r="N1617" s="14">
        <v>3.87650395193243E-2</v>
      </c>
      <c r="O1617" s="14">
        <v>6.5888873607869103E-2</v>
      </c>
      <c r="P1617" s="14">
        <v>6.9261728187038102E-2</v>
      </c>
      <c r="Q1617" s="14">
        <v>0.123509321832745</v>
      </c>
      <c r="R1617" s="14"/>
      <c r="S1617" s="14">
        <v>5.9355425005960201E-2</v>
      </c>
      <c r="T1617" s="14">
        <v>8.8893132588159396E-2</v>
      </c>
      <c r="U1617" s="14">
        <v>8.9539129443719001E-2</v>
      </c>
      <c r="V1617" s="14">
        <v>4.9737821035348302E-2</v>
      </c>
      <c r="W1617" s="14">
        <v>8.69887738751043E-2</v>
      </c>
      <c r="X1617" s="14">
        <v>8.5515162006672404E-2</v>
      </c>
      <c r="Y1617" s="14">
        <v>7.1868394556562507E-2</v>
      </c>
      <c r="Z1617" s="14">
        <v>3.59756747777078E-2</v>
      </c>
      <c r="AA1617" s="14">
        <v>6.8473957215268097E-2</v>
      </c>
      <c r="AB1617" s="14">
        <v>9.2016851671958597E-2</v>
      </c>
      <c r="AC1617" s="14">
        <v>8.5585695348091906E-2</v>
      </c>
      <c r="AD1617" s="14">
        <v>3.4004257879727898E-2</v>
      </c>
      <c r="AE1617" s="14"/>
      <c r="AF1617" s="14">
        <v>5.39531483825672E-2</v>
      </c>
      <c r="AG1617" s="14">
        <v>7.4274882315012697E-2</v>
      </c>
      <c r="AH1617" s="14">
        <v>0.103442406811454</v>
      </c>
      <c r="AI1617" s="14">
        <v>8.7328120918553201E-2</v>
      </c>
      <c r="AJ1617" s="14">
        <v>4.7889416460445797E-2</v>
      </c>
      <c r="AK1617" s="14"/>
      <c r="AL1617" s="14">
        <v>7.7913268909443195E-2</v>
      </c>
      <c r="AM1617" s="14">
        <v>3.9279218394666797E-2</v>
      </c>
      <c r="AN1617" s="14">
        <v>7.1972752779667498E-2</v>
      </c>
      <c r="AO1617" s="14"/>
      <c r="AP1617" s="14">
        <v>5.1756358927285702E-2</v>
      </c>
      <c r="AQ1617" s="14">
        <v>9.1947780524861605E-2</v>
      </c>
      <c r="AR1617" s="14"/>
      <c r="AS1617" s="14">
        <v>2.1975697002948401E-2</v>
      </c>
      <c r="AT1617" s="14">
        <v>0.15087742142068</v>
      </c>
      <c r="AU1617" s="14"/>
      <c r="AV1617" s="14">
        <v>3.8150514974355898E-2</v>
      </c>
      <c r="AW1617" s="14">
        <v>8.5151172651920695E-2</v>
      </c>
      <c r="AX1617" s="14"/>
      <c r="AY1617" s="14">
        <v>0</v>
      </c>
      <c r="AZ1617" s="14">
        <v>0.86427635839948602</v>
      </c>
      <c r="BA1617" s="14"/>
      <c r="BB1617" s="14">
        <v>2.6616789091002201E-2</v>
      </c>
      <c r="BC1617" s="14">
        <v>0.29887543769109198</v>
      </c>
    </row>
    <row r="1618" spans="2:55" x14ac:dyDescent="0.35">
      <c r="B1618" t="s">
        <v>610</v>
      </c>
      <c r="C1618" s="14">
        <v>1.1553965337812E-2</v>
      </c>
      <c r="D1618" s="14">
        <v>1.1165934839419901E-2</v>
      </c>
      <c r="E1618" s="14">
        <v>1.1967317983576101E-2</v>
      </c>
      <c r="F1618" s="14"/>
      <c r="G1618" s="14">
        <v>6.5198776407486402E-3</v>
      </c>
      <c r="H1618" s="14">
        <v>1.2880251570292101E-2</v>
      </c>
      <c r="I1618" s="14">
        <v>1.1640922491556399E-2</v>
      </c>
      <c r="J1618" s="14">
        <v>1.6576509940866398E-2</v>
      </c>
      <c r="K1618" s="14">
        <v>6.3665950807429497E-3</v>
      </c>
      <c r="L1618" s="14">
        <v>1.3110269827053E-2</v>
      </c>
      <c r="M1618" s="14"/>
      <c r="N1618" s="14">
        <v>9.3794574939218001E-3</v>
      </c>
      <c r="O1618" s="14">
        <v>1.5649282804740199E-2</v>
      </c>
      <c r="P1618" s="14">
        <v>8.7638408576854107E-3</v>
      </c>
      <c r="Q1618" s="14">
        <v>1.21807808761342E-2</v>
      </c>
      <c r="R1618" s="14"/>
      <c r="S1618" s="14">
        <v>1.6882139340226299E-2</v>
      </c>
      <c r="T1618" s="14">
        <v>9.2298839101785397E-3</v>
      </c>
      <c r="U1618" s="14">
        <v>5.42543067481708E-3</v>
      </c>
      <c r="V1618" s="14">
        <v>1.49852595730445E-2</v>
      </c>
      <c r="W1618" s="14">
        <v>5.1846810484228803E-3</v>
      </c>
      <c r="X1618" s="14">
        <v>1.5706668005487801E-2</v>
      </c>
      <c r="Y1618" s="14">
        <v>6.5776341919018301E-3</v>
      </c>
      <c r="Z1618" s="14">
        <v>2.0473775441614699E-2</v>
      </c>
      <c r="AA1618" s="14">
        <v>7.5838591471742997E-3</v>
      </c>
      <c r="AB1618" s="14">
        <v>1.2710532821684E-2</v>
      </c>
      <c r="AC1618" s="14">
        <v>2.2139530056729001E-2</v>
      </c>
      <c r="AD1618" s="14">
        <v>0</v>
      </c>
      <c r="AE1618" s="14"/>
      <c r="AF1618" s="14">
        <v>8.6632796975658396E-3</v>
      </c>
      <c r="AG1618" s="14">
        <v>9.7680237138924996E-3</v>
      </c>
      <c r="AH1618" s="14">
        <v>1.1167001088100601E-2</v>
      </c>
      <c r="AI1618" s="14">
        <v>2.23567031310987E-2</v>
      </c>
      <c r="AJ1618" s="14">
        <v>3.1295019835995599E-2</v>
      </c>
      <c r="AK1618" s="14"/>
      <c r="AL1618" s="14">
        <v>1.12187190177925E-2</v>
      </c>
      <c r="AM1618" s="14">
        <v>1.6375354425971302E-2</v>
      </c>
      <c r="AN1618" s="14">
        <v>7.8356520045360298E-3</v>
      </c>
      <c r="AO1618" s="14"/>
      <c r="AP1618" s="14">
        <v>6.3922281029804096E-3</v>
      </c>
      <c r="AQ1618" s="14">
        <v>1.5254264613787399E-2</v>
      </c>
      <c r="AR1618" s="14"/>
      <c r="AS1618" s="14">
        <v>3.0504002003658701E-3</v>
      </c>
      <c r="AT1618" s="14">
        <v>2.34049685981488E-2</v>
      </c>
      <c r="AU1618" s="14"/>
      <c r="AV1618" s="14">
        <v>1.92467507662346E-3</v>
      </c>
      <c r="AW1618" s="14">
        <v>1.50658733488854E-2</v>
      </c>
      <c r="AX1618" s="14"/>
      <c r="AY1618" s="14">
        <v>0</v>
      </c>
      <c r="AZ1618" s="14">
        <v>0.13572364160051401</v>
      </c>
      <c r="BA1618" s="14"/>
      <c r="BB1618" s="14">
        <v>1.28451855583119E-3</v>
      </c>
      <c r="BC1618" s="14">
        <v>6.26126324935143E-2</v>
      </c>
    </row>
    <row r="1619" spans="2:55" x14ac:dyDescent="0.35">
      <c r="B1619" t="s">
        <v>490</v>
      </c>
      <c r="C1619" s="14">
        <v>5.3003809183431996E-3</v>
      </c>
      <c r="D1619" s="14">
        <v>1.0478263168104999E-3</v>
      </c>
      <c r="E1619" s="14">
        <v>9.4729941377709997E-3</v>
      </c>
      <c r="F1619" s="14"/>
      <c r="G1619" s="14">
        <v>0</v>
      </c>
      <c r="H1619" s="14">
        <v>2.7489569685865099E-3</v>
      </c>
      <c r="I1619" s="14">
        <v>0</v>
      </c>
      <c r="J1619" s="14">
        <v>9.72842523961155E-3</v>
      </c>
      <c r="K1619" s="14">
        <v>7.4133265523319697E-3</v>
      </c>
      <c r="L1619" s="14">
        <v>1.0194425095118399E-2</v>
      </c>
      <c r="M1619" s="14"/>
      <c r="N1619" s="14">
        <v>1.7035638401478499E-3</v>
      </c>
      <c r="O1619" s="14">
        <v>3.6526590893002798E-3</v>
      </c>
      <c r="P1619" s="14">
        <v>1.27891186392319E-2</v>
      </c>
      <c r="Q1619" s="14">
        <v>4.37443247172068E-3</v>
      </c>
      <c r="R1619" s="14"/>
      <c r="S1619" s="14">
        <v>7.3695373007860599E-3</v>
      </c>
      <c r="T1619" s="14">
        <v>4.2327037077469296E-3</v>
      </c>
      <c r="U1619" s="14">
        <v>1.25725185614988E-2</v>
      </c>
      <c r="V1619" s="14">
        <v>0</v>
      </c>
      <c r="W1619" s="14">
        <v>0</v>
      </c>
      <c r="X1619" s="14">
        <v>5.7884187021607896E-3</v>
      </c>
      <c r="Y1619" s="14">
        <v>6.51269092780865E-3</v>
      </c>
      <c r="Z1619" s="14">
        <v>1.41709234928847E-2</v>
      </c>
      <c r="AA1619" s="14">
        <v>0</v>
      </c>
      <c r="AB1619" s="14">
        <v>1.22990174349548E-2</v>
      </c>
      <c r="AC1619" s="14">
        <v>0</v>
      </c>
      <c r="AD1619" s="14">
        <v>0</v>
      </c>
      <c r="AE1619" s="14"/>
      <c r="AF1619" s="14">
        <v>2.2352796858294099E-3</v>
      </c>
      <c r="AG1619" s="14">
        <v>9.6607176164439194E-3</v>
      </c>
      <c r="AH1619" s="14">
        <v>0</v>
      </c>
      <c r="AI1619" s="14">
        <v>0</v>
      </c>
      <c r="AJ1619" s="14">
        <v>1.04132507859534E-2</v>
      </c>
      <c r="AK1619" s="14"/>
      <c r="AL1619" s="14">
        <v>5.0779497358213197E-3</v>
      </c>
      <c r="AM1619" s="14">
        <v>1.01005730575473E-2</v>
      </c>
      <c r="AN1619" s="14">
        <v>0</v>
      </c>
      <c r="AO1619" s="14"/>
      <c r="AP1619" s="14">
        <v>2.4312036732674199E-3</v>
      </c>
      <c r="AQ1619" s="14">
        <v>4.7312657481747801E-3</v>
      </c>
      <c r="AR1619" s="14"/>
      <c r="AS1619" s="14">
        <v>9.4558714425674805E-4</v>
      </c>
      <c r="AT1619" s="14">
        <v>2.6888301925929599E-3</v>
      </c>
      <c r="AU1619" s="14"/>
      <c r="AV1619" s="14">
        <v>2.1762874168335198E-3</v>
      </c>
      <c r="AW1619" s="14">
        <v>5.1482047414910604E-3</v>
      </c>
      <c r="AX1619" s="14"/>
      <c r="AY1619" s="14">
        <v>0</v>
      </c>
      <c r="AZ1619" s="14">
        <v>0</v>
      </c>
      <c r="BA1619" s="14"/>
      <c r="BB1619" s="14">
        <v>2.4146929953765598E-3</v>
      </c>
      <c r="BC1619" s="14">
        <v>4.8502670952647398E-3</v>
      </c>
    </row>
    <row r="1620" spans="2:55" x14ac:dyDescent="0.35">
      <c r="C1620" s="14"/>
      <c r="D1620" s="14"/>
      <c r="E1620" s="14"/>
      <c r="F1620" s="14"/>
      <c r="G1620" s="14"/>
      <c r="H1620" s="14"/>
      <c r="I1620" s="14"/>
      <c r="J1620" s="14"/>
      <c r="K1620" s="14"/>
      <c r="L1620" s="14"/>
      <c r="M1620" s="14"/>
      <c r="N1620" s="14"/>
      <c r="O1620" s="14"/>
      <c r="P1620" s="14"/>
      <c r="Q1620" s="14"/>
      <c r="R1620" s="14"/>
      <c r="S1620" s="14"/>
      <c r="T1620" s="14"/>
      <c r="U1620" s="14"/>
      <c r="V1620" s="14"/>
      <c r="W1620" s="14"/>
      <c r="X1620" s="14"/>
      <c r="Y1620" s="14"/>
      <c r="Z1620" s="14"/>
      <c r="AA1620" s="14"/>
      <c r="AB1620" s="14"/>
      <c r="AC1620" s="14"/>
      <c r="AD1620" s="14"/>
      <c r="AE1620" s="14"/>
      <c r="AF1620" s="14"/>
      <c r="AG1620" s="14"/>
      <c r="AH1620" s="14"/>
      <c r="AI1620" s="14"/>
      <c r="AJ1620" s="14"/>
      <c r="AK1620" s="14"/>
      <c r="AL1620" s="14"/>
      <c r="AM1620" s="14"/>
      <c r="AN1620" s="14"/>
      <c r="AO1620" s="14"/>
      <c r="AP1620" s="14"/>
      <c r="AQ1620" s="14"/>
      <c r="AR1620" s="14"/>
      <c r="AS1620" s="14"/>
      <c r="AT1620" s="14"/>
      <c r="AU1620" s="14"/>
      <c r="AV1620" s="14"/>
      <c r="AW1620" s="14"/>
      <c r="AX1620" s="14"/>
      <c r="AY1620" s="14"/>
      <c r="AZ1620" s="14"/>
      <c r="BA1620" s="14"/>
      <c r="BB1620" s="14"/>
      <c r="BC1620" s="14"/>
    </row>
    <row r="1621" spans="2:55" x14ac:dyDescent="0.35">
      <c r="B1621" s="6" t="s">
        <v>612</v>
      </c>
      <c r="C1621" s="14"/>
      <c r="D1621" s="14"/>
      <c r="E1621" s="14"/>
      <c r="F1621" s="14"/>
      <c r="G1621" s="14"/>
      <c r="H1621" s="14"/>
      <c r="I1621" s="14"/>
      <c r="J1621" s="14"/>
      <c r="K1621" s="14"/>
      <c r="L1621" s="14"/>
      <c r="M1621" s="14"/>
      <c r="N1621" s="14"/>
      <c r="O1621" s="14"/>
      <c r="P1621" s="14"/>
      <c r="Q1621" s="14"/>
      <c r="R1621" s="14"/>
      <c r="S1621" s="14"/>
      <c r="T1621" s="14"/>
      <c r="U1621" s="14"/>
      <c r="V1621" s="14"/>
      <c r="W1621" s="14"/>
      <c r="X1621" s="14"/>
      <c r="Y1621" s="14"/>
      <c r="Z1621" s="14"/>
      <c r="AA1621" s="14"/>
      <c r="AB1621" s="14"/>
      <c r="AC1621" s="14"/>
      <c r="AD1621" s="14"/>
      <c r="AE1621" s="14"/>
      <c r="AF1621" s="14"/>
      <c r="AG1621" s="14"/>
      <c r="AH1621" s="14"/>
      <c r="AI1621" s="14"/>
      <c r="AJ1621" s="14"/>
      <c r="AK1621" s="14"/>
      <c r="AL1621" s="14"/>
      <c r="AM1621" s="14"/>
      <c r="AN1621" s="14"/>
      <c r="AO1621" s="14"/>
      <c r="AP1621" s="14"/>
      <c r="AQ1621" s="14"/>
      <c r="AR1621" s="14"/>
      <c r="AS1621" s="14"/>
      <c r="AT1621" s="14"/>
      <c r="AU1621" s="14"/>
      <c r="AV1621" s="14"/>
      <c r="AW1621" s="14"/>
      <c r="AX1621" s="14"/>
      <c r="AY1621" s="14"/>
      <c r="AZ1621" s="14"/>
      <c r="BA1621" s="14"/>
      <c r="BB1621" s="14"/>
      <c r="BC1621" s="14"/>
    </row>
    <row r="1622" spans="2:55" x14ac:dyDescent="0.35">
      <c r="B1622" s="21" t="s">
        <v>82</v>
      </c>
      <c r="C1622" s="14"/>
      <c r="D1622" s="14"/>
      <c r="E1622" s="14"/>
      <c r="F1622" s="14"/>
      <c r="G1622" s="14"/>
      <c r="H1622" s="14"/>
      <c r="I1622" s="14"/>
      <c r="J1622" s="14"/>
      <c r="K1622" s="14"/>
      <c r="L1622" s="14"/>
      <c r="M1622" s="14"/>
      <c r="N1622" s="14"/>
      <c r="O1622" s="14"/>
      <c r="P1622" s="14"/>
      <c r="Q1622" s="14"/>
      <c r="R1622" s="14"/>
      <c r="S1622" s="14"/>
      <c r="T1622" s="14"/>
      <c r="U1622" s="14"/>
      <c r="V1622" s="14"/>
      <c r="W1622" s="14"/>
      <c r="X1622" s="14"/>
      <c r="Y1622" s="14"/>
      <c r="Z1622" s="14"/>
      <c r="AA1622" s="14"/>
      <c r="AB1622" s="14"/>
      <c r="AC1622" s="14"/>
      <c r="AD1622" s="14"/>
      <c r="AE1622" s="14"/>
      <c r="AF1622" s="14"/>
      <c r="AG1622" s="14"/>
      <c r="AH1622" s="14"/>
      <c r="AI1622" s="14"/>
      <c r="AJ1622" s="14"/>
      <c r="AK1622" s="14"/>
      <c r="AL1622" s="14"/>
      <c r="AM1622" s="14"/>
      <c r="AN1622" s="14"/>
      <c r="AO1622" s="14"/>
      <c r="AP1622" s="14"/>
      <c r="AQ1622" s="14"/>
      <c r="AR1622" s="14"/>
      <c r="AS1622" s="14"/>
      <c r="AT1622" s="14"/>
      <c r="AU1622" s="14"/>
      <c r="AV1622" s="14"/>
      <c r="AW1622" s="14"/>
      <c r="AX1622" s="14"/>
      <c r="AY1622" s="14"/>
      <c r="AZ1622" s="14"/>
      <c r="BA1622" s="14"/>
      <c r="BB1622" s="14"/>
      <c r="BC1622" s="14"/>
    </row>
    <row r="1623" spans="2:55" x14ac:dyDescent="0.35">
      <c r="B1623" t="s">
        <v>606</v>
      </c>
      <c r="C1623" s="14">
        <v>0.30860144150910401</v>
      </c>
      <c r="D1623" s="14">
        <v>0.35788444546767301</v>
      </c>
      <c r="E1623" s="14">
        <v>0.26138617336523701</v>
      </c>
      <c r="F1623" s="14"/>
      <c r="G1623" s="14">
        <v>0.30232413794093699</v>
      </c>
      <c r="H1623" s="14">
        <v>0.28229607899425402</v>
      </c>
      <c r="I1623" s="14">
        <v>0.20991779319576101</v>
      </c>
      <c r="J1623" s="14">
        <v>0.20191360348001799</v>
      </c>
      <c r="K1623" s="14">
        <v>0.29552031922666799</v>
      </c>
      <c r="L1623" s="14">
        <v>0.51012629249667296</v>
      </c>
      <c r="M1623" s="14"/>
      <c r="N1623" s="14">
        <v>0.41263587349022501</v>
      </c>
      <c r="O1623" s="14">
        <v>0.27607061879657502</v>
      </c>
      <c r="P1623" s="14">
        <v>0.30327711360618897</v>
      </c>
      <c r="Q1623" s="14">
        <v>0.235330133635133</v>
      </c>
      <c r="R1623" s="14"/>
      <c r="S1623" s="14">
        <v>0.29275472549238202</v>
      </c>
      <c r="T1623" s="14">
        <v>0.35939854041494901</v>
      </c>
      <c r="U1623" s="14">
        <v>0.28375209749272801</v>
      </c>
      <c r="V1623" s="14">
        <v>0.275995138379247</v>
      </c>
      <c r="W1623" s="14">
        <v>0.31560350652147401</v>
      </c>
      <c r="X1623" s="14">
        <v>0.29099130258144901</v>
      </c>
      <c r="Y1623" s="14">
        <v>0.28470100528895798</v>
      </c>
      <c r="Z1623" s="14">
        <v>0.32676718418616801</v>
      </c>
      <c r="AA1623" s="14">
        <v>0.32821350360854701</v>
      </c>
      <c r="AB1623" s="14">
        <v>0.36796232444030302</v>
      </c>
      <c r="AC1623" s="14">
        <v>0.28531985986923503</v>
      </c>
      <c r="AD1623" s="14">
        <v>0.19211324056970899</v>
      </c>
      <c r="AE1623" s="14"/>
      <c r="AF1623" s="14">
        <v>0.41755503071718703</v>
      </c>
      <c r="AG1623" s="14">
        <v>0.30125400491806598</v>
      </c>
      <c r="AH1623" s="14">
        <v>0.32810406034106998</v>
      </c>
      <c r="AI1623" s="14">
        <v>0.28533575604456402</v>
      </c>
      <c r="AJ1623" s="14">
        <v>0.18289832751572599</v>
      </c>
      <c r="AK1623" s="14"/>
      <c r="AL1623" s="14">
        <v>0.30400238516741201</v>
      </c>
      <c r="AM1623" s="14">
        <v>0.33053302001716101</v>
      </c>
      <c r="AN1623" s="14">
        <v>0.33586212847126201</v>
      </c>
      <c r="AO1623" s="14"/>
      <c r="AP1623" s="14">
        <v>0.32271050678678098</v>
      </c>
      <c r="AQ1623" s="14">
        <v>0.29892981548705899</v>
      </c>
      <c r="AR1623" s="14"/>
      <c r="AS1623" s="14">
        <v>0.34633919610754899</v>
      </c>
      <c r="AT1623" s="14">
        <v>0.26516979103659499</v>
      </c>
      <c r="AU1623" s="14"/>
      <c r="AV1623" s="14">
        <v>0.36383652946918299</v>
      </c>
      <c r="AW1623" s="14">
        <v>0.29414776525820902</v>
      </c>
      <c r="AX1623" s="14"/>
      <c r="AY1623" s="14">
        <v>0.39000004802634403</v>
      </c>
      <c r="AZ1623" s="14">
        <v>7.5485001250880202E-2</v>
      </c>
      <c r="BA1623" s="14"/>
      <c r="BB1623" s="14">
        <v>0.44468427173173802</v>
      </c>
      <c r="BC1623" s="14">
        <v>0</v>
      </c>
    </row>
    <row r="1624" spans="2:55" x14ac:dyDescent="0.35">
      <c r="B1624" t="s">
        <v>607</v>
      </c>
      <c r="C1624" s="14">
        <v>0.38537732303616301</v>
      </c>
      <c r="D1624" s="14">
        <v>0.36452054703024001</v>
      </c>
      <c r="E1624" s="14">
        <v>0.40586041787007998</v>
      </c>
      <c r="F1624" s="14"/>
      <c r="G1624" s="14">
        <v>0.37363887200330798</v>
      </c>
      <c r="H1624" s="14">
        <v>0.44079857387093702</v>
      </c>
      <c r="I1624" s="14">
        <v>0.43613134684695498</v>
      </c>
      <c r="J1624" s="14">
        <v>0.385306039906884</v>
      </c>
      <c r="K1624" s="14">
        <v>0.36783134754499702</v>
      </c>
      <c r="L1624" s="14">
        <v>0.31832530120025498</v>
      </c>
      <c r="M1624" s="14"/>
      <c r="N1624" s="14">
        <v>0.38830074177506801</v>
      </c>
      <c r="O1624" s="14">
        <v>0.42717235619098198</v>
      </c>
      <c r="P1624" s="14">
        <v>0.38727536031884702</v>
      </c>
      <c r="Q1624" s="14">
        <v>0.33412982476705599</v>
      </c>
      <c r="R1624" s="14"/>
      <c r="S1624" s="14">
        <v>0.42216704891987</v>
      </c>
      <c r="T1624" s="14">
        <v>0.34695724416864199</v>
      </c>
      <c r="U1624" s="14">
        <v>0.367240101002348</v>
      </c>
      <c r="V1624" s="14">
        <v>0.39072681174635598</v>
      </c>
      <c r="W1624" s="14">
        <v>0.36936100597552601</v>
      </c>
      <c r="X1624" s="14">
        <v>0.39722162363184799</v>
      </c>
      <c r="Y1624" s="14">
        <v>0.36236014602536998</v>
      </c>
      <c r="Z1624" s="14">
        <v>0.314207286009964</v>
      </c>
      <c r="AA1624" s="14">
        <v>0.41074737672171102</v>
      </c>
      <c r="AB1624" s="14">
        <v>0.33871465634571002</v>
      </c>
      <c r="AC1624" s="14">
        <v>0.42215765966774899</v>
      </c>
      <c r="AD1624" s="14">
        <v>0.55468728129092404</v>
      </c>
      <c r="AE1624" s="14"/>
      <c r="AF1624" s="14">
        <v>0.38271589357163999</v>
      </c>
      <c r="AG1624" s="14">
        <v>0.404119748599854</v>
      </c>
      <c r="AH1624" s="14">
        <v>0.38895777257213399</v>
      </c>
      <c r="AI1624" s="14">
        <v>0.35057747297255798</v>
      </c>
      <c r="AJ1624" s="14">
        <v>0.39551777418061401</v>
      </c>
      <c r="AK1624" s="14"/>
      <c r="AL1624" s="14">
        <v>0.38915580023735602</v>
      </c>
      <c r="AM1624" s="14">
        <v>0.397438222826691</v>
      </c>
      <c r="AN1624" s="14">
        <v>0.309757242854244</v>
      </c>
      <c r="AO1624" s="14"/>
      <c r="AP1624" s="14">
        <v>0.40509408749243597</v>
      </c>
      <c r="AQ1624" s="14">
        <v>0.37142119791961098</v>
      </c>
      <c r="AR1624" s="14"/>
      <c r="AS1624" s="14">
        <v>0.422392625982832</v>
      </c>
      <c r="AT1624" s="14">
        <v>0.33372714812070697</v>
      </c>
      <c r="AU1624" s="14"/>
      <c r="AV1624" s="14">
        <v>0.40639366915279701</v>
      </c>
      <c r="AW1624" s="14">
        <v>0.37811773867849802</v>
      </c>
      <c r="AX1624" s="14"/>
      <c r="AY1624" s="14">
        <v>0.42629456441366897</v>
      </c>
      <c r="AZ1624" s="14">
        <v>0.15191505001851299</v>
      </c>
      <c r="BA1624" s="14"/>
      <c r="BB1624" s="14">
        <v>0.55531572826826103</v>
      </c>
      <c r="BC1624" s="14">
        <v>0</v>
      </c>
    </row>
    <row r="1625" spans="2:55" x14ac:dyDescent="0.35">
      <c r="B1625" t="s">
        <v>608</v>
      </c>
      <c r="C1625" s="14">
        <v>0.188380097574468</v>
      </c>
      <c r="D1625" s="14">
        <v>0.16525538832783601</v>
      </c>
      <c r="E1625" s="14">
        <v>0.20958924975735199</v>
      </c>
      <c r="F1625" s="14"/>
      <c r="G1625" s="14">
        <v>0.18888768682937701</v>
      </c>
      <c r="H1625" s="14">
        <v>0.16321977689442699</v>
      </c>
      <c r="I1625" s="14">
        <v>0.188716827832866</v>
      </c>
      <c r="J1625" s="14">
        <v>0.27610311852526498</v>
      </c>
      <c r="K1625" s="14">
        <v>0.209059784876898</v>
      </c>
      <c r="L1625" s="14">
        <v>0.123129856224103</v>
      </c>
      <c r="M1625" s="14"/>
      <c r="N1625" s="14">
        <v>0.12668493876019299</v>
      </c>
      <c r="O1625" s="14">
        <v>0.171587399663615</v>
      </c>
      <c r="P1625" s="14">
        <v>0.19429469560714099</v>
      </c>
      <c r="Q1625" s="14">
        <v>0.26874256338636399</v>
      </c>
      <c r="R1625" s="14"/>
      <c r="S1625" s="14">
        <v>0.18118351713890701</v>
      </c>
      <c r="T1625" s="14">
        <v>0.178061040960377</v>
      </c>
      <c r="U1625" s="14">
        <v>0.206605767975821</v>
      </c>
      <c r="V1625" s="14">
        <v>0.21821972869682599</v>
      </c>
      <c r="W1625" s="14">
        <v>0.21727318752543301</v>
      </c>
      <c r="X1625" s="14">
        <v>0.18954908952305199</v>
      </c>
      <c r="Y1625" s="14">
        <v>0.22224372525398001</v>
      </c>
      <c r="Z1625" s="14">
        <v>0.242010350412628</v>
      </c>
      <c r="AA1625" s="14">
        <v>0.14402275709315099</v>
      </c>
      <c r="AB1625" s="14">
        <v>0.17126940450862799</v>
      </c>
      <c r="AC1625" s="14">
        <v>0.15740591793539799</v>
      </c>
      <c r="AD1625" s="14">
        <v>0.16195765223904801</v>
      </c>
      <c r="AE1625" s="14"/>
      <c r="AF1625" s="14">
        <v>0.14474390138683199</v>
      </c>
      <c r="AG1625" s="14">
        <v>0.17492668767529601</v>
      </c>
      <c r="AH1625" s="14">
        <v>0.19001996298350901</v>
      </c>
      <c r="AI1625" s="14">
        <v>0.22658549107394499</v>
      </c>
      <c r="AJ1625" s="14">
        <v>0.21549265855492</v>
      </c>
      <c r="AK1625" s="14"/>
      <c r="AL1625" s="14">
        <v>0.19184555695322</v>
      </c>
      <c r="AM1625" s="14">
        <v>0.132792125533575</v>
      </c>
      <c r="AN1625" s="14">
        <v>0.236956558124508</v>
      </c>
      <c r="AO1625" s="14"/>
      <c r="AP1625" s="14">
        <v>0.187770827355178</v>
      </c>
      <c r="AQ1625" s="14">
        <v>0.186387074545282</v>
      </c>
      <c r="AR1625" s="14"/>
      <c r="AS1625" s="14">
        <v>0.15743182028035099</v>
      </c>
      <c r="AT1625" s="14">
        <v>0.226075697781425</v>
      </c>
      <c r="AU1625" s="14"/>
      <c r="AV1625" s="14">
        <v>0.152623392218907</v>
      </c>
      <c r="AW1625" s="14">
        <v>0.19641092897137599</v>
      </c>
      <c r="AX1625" s="14"/>
      <c r="AY1625" s="14">
        <v>0.12495427069880199</v>
      </c>
      <c r="AZ1625" s="14">
        <v>0.30498797760224</v>
      </c>
      <c r="BA1625" s="14"/>
      <c r="BB1625" s="14">
        <v>0</v>
      </c>
      <c r="BC1625" s="14">
        <v>0</v>
      </c>
    </row>
    <row r="1626" spans="2:55" x14ac:dyDescent="0.35">
      <c r="B1626" t="s">
        <v>609</v>
      </c>
      <c r="C1626" s="14">
        <v>7.9075803007945006E-2</v>
      </c>
      <c r="D1626" s="14">
        <v>7.2857474786615598E-2</v>
      </c>
      <c r="E1626" s="14">
        <v>8.5380561476936206E-2</v>
      </c>
      <c r="F1626" s="14"/>
      <c r="G1626" s="14">
        <v>0.10246824481774899</v>
      </c>
      <c r="H1626" s="14">
        <v>6.5240224216622802E-2</v>
      </c>
      <c r="I1626" s="14">
        <v>0.11668325380378</v>
      </c>
      <c r="J1626" s="14">
        <v>7.5856661213452997E-2</v>
      </c>
      <c r="K1626" s="14">
        <v>8.7958549041817394E-2</v>
      </c>
      <c r="L1626" s="14">
        <v>4.0987202195271098E-2</v>
      </c>
      <c r="M1626" s="14"/>
      <c r="N1626" s="14">
        <v>5.6822400349239702E-2</v>
      </c>
      <c r="O1626" s="14">
        <v>7.8399587004568394E-2</v>
      </c>
      <c r="P1626" s="14">
        <v>7.9173510550965207E-2</v>
      </c>
      <c r="Q1626" s="14">
        <v>0.10434493837864001</v>
      </c>
      <c r="R1626" s="14"/>
      <c r="S1626" s="14">
        <v>6.2312741781822702E-2</v>
      </c>
      <c r="T1626" s="14">
        <v>6.1525002423305497E-2</v>
      </c>
      <c r="U1626" s="14">
        <v>9.6133532384571396E-2</v>
      </c>
      <c r="V1626" s="14">
        <v>7.6444800131045501E-2</v>
      </c>
      <c r="W1626" s="14">
        <v>7.5520396253738895E-2</v>
      </c>
      <c r="X1626" s="14">
        <v>9.0883585651353196E-2</v>
      </c>
      <c r="Y1626" s="14">
        <v>8.6079643316080506E-2</v>
      </c>
      <c r="Z1626" s="14">
        <v>7.2979843319971593E-2</v>
      </c>
      <c r="AA1626" s="14">
        <v>8.5763043720563495E-2</v>
      </c>
      <c r="AB1626" s="14">
        <v>7.9102598451289599E-2</v>
      </c>
      <c r="AC1626" s="14">
        <v>0.104345015589794</v>
      </c>
      <c r="AD1626" s="14">
        <v>9.1241825900318693E-2</v>
      </c>
      <c r="AE1626" s="14"/>
      <c r="AF1626" s="14">
        <v>4.2656582556718697E-2</v>
      </c>
      <c r="AG1626" s="14">
        <v>8.4177768289558502E-2</v>
      </c>
      <c r="AH1626" s="14">
        <v>6.6027176481006603E-2</v>
      </c>
      <c r="AI1626" s="14">
        <v>9.9766429834230799E-2</v>
      </c>
      <c r="AJ1626" s="14">
        <v>0.116516059247546</v>
      </c>
      <c r="AK1626" s="14"/>
      <c r="AL1626" s="14">
        <v>7.8415196556606601E-2</v>
      </c>
      <c r="AM1626" s="14">
        <v>8.6826006299919906E-2</v>
      </c>
      <c r="AN1626" s="14">
        <v>7.4852208394247097E-2</v>
      </c>
      <c r="AO1626" s="14"/>
      <c r="AP1626" s="14">
        <v>6.0958436449339501E-2</v>
      </c>
      <c r="AQ1626" s="14">
        <v>9.6466367471386302E-2</v>
      </c>
      <c r="AR1626" s="14"/>
      <c r="AS1626" s="14">
        <v>5.23207227175157E-2</v>
      </c>
      <c r="AT1626" s="14">
        <v>0.119548050415604</v>
      </c>
      <c r="AU1626" s="14"/>
      <c r="AV1626" s="14">
        <v>5.1327085179660802E-2</v>
      </c>
      <c r="AW1626" s="14">
        <v>8.8642961871351705E-2</v>
      </c>
      <c r="AX1626" s="14"/>
      <c r="AY1626" s="14">
        <v>4.2537544986524699E-2</v>
      </c>
      <c r="AZ1626" s="14">
        <v>0.30240429683042802</v>
      </c>
      <c r="BA1626" s="14"/>
      <c r="BB1626" s="14">
        <v>0</v>
      </c>
      <c r="BC1626" s="14">
        <v>0.71847815939917503</v>
      </c>
    </row>
    <row r="1627" spans="2:55" x14ac:dyDescent="0.35">
      <c r="B1627" t="s">
        <v>610</v>
      </c>
      <c r="C1627" s="14">
        <v>3.0984331699659501E-2</v>
      </c>
      <c r="D1627" s="14">
        <v>3.2367547997938201E-2</v>
      </c>
      <c r="E1627" s="14">
        <v>2.9724848983124798E-2</v>
      </c>
      <c r="F1627" s="14"/>
      <c r="G1627" s="14">
        <v>3.2681058408629497E-2</v>
      </c>
      <c r="H1627" s="14">
        <v>3.3938241763017497E-2</v>
      </c>
      <c r="I1627" s="14">
        <v>3.6371092528332399E-2</v>
      </c>
      <c r="J1627" s="14">
        <v>5.1854303103150701E-2</v>
      </c>
      <c r="K1627" s="14">
        <v>3.2245499828052901E-2</v>
      </c>
      <c r="L1627" s="14">
        <v>5.2377707961780004E-3</v>
      </c>
      <c r="M1627" s="14"/>
      <c r="N1627" s="14">
        <v>1.2163914728586399E-2</v>
      </c>
      <c r="O1627" s="14">
        <v>3.8008657882775701E-2</v>
      </c>
      <c r="P1627" s="14">
        <v>2.8308948501757102E-2</v>
      </c>
      <c r="Q1627" s="14">
        <v>4.6595108084936901E-2</v>
      </c>
      <c r="R1627" s="14"/>
      <c r="S1627" s="14">
        <v>3.4212429366232401E-2</v>
      </c>
      <c r="T1627" s="14">
        <v>3.3753704701071099E-2</v>
      </c>
      <c r="U1627" s="14">
        <v>4.03756978175051E-2</v>
      </c>
      <c r="V1627" s="14">
        <v>3.1805624826953198E-2</v>
      </c>
      <c r="W1627" s="14">
        <v>1.59645721197442E-2</v>
      </c>
      <c r="X1627" s="14">
        <v>2.55659799101376E-2</v>
      </c>
      <c r="Y1627" s="14">
        <v>2.6294573953558699E-2</v>
      </c>
      <c r="Z1627" s="14">
        <v>3.3981403405395197E-2</v>
      </c>
      <c r="AA1627" s="14">
        <v>3.1253318856027501E-2</v>
      </c>
      <c r="AB1627" s="14">
        <v>4.2951016254069697E-2</v>
      </c>
      <c r="AC1627" s="14">
        <v>3.07715469378241E-2</v>
      </c>
      <c r="AD1627" s="14">
        <v>0</v>
      </c>
      <c r="AE1627" s="14"/>
      <c r="AF1627" s="14">
        <v>1.0093312081792399E-2</v>
      </c>
      <c r="AG1627" s="14">
        <v>3.1128740415175798E-2</v>
      </c>
      <c r="AH1627" s="14">
        <v>2.6891027622280302E-2</v>
      </c>
      <c r="AI1627" s="14">
        <v>2.8237781990709001E-2</v>
      </c>
      <c r="AJ1627" s="14">
        <v>4.8999395676632598E-2</v>
      </c>
      <c r="AK1627" s="14"/>
      <c r="AL1627" s="14">
        <v>3.0048978673358401E-2</v>
      </c>
      <c r="AM1627" s="14">
        <v>3.6557820479143299E-2</v>
      </c>
      <c r="AN1627" s="14">
        <v>3.4559112552922398E-2</v>
      </c>
      <c r="AO1627" s="14"/>
      <c r="AP1627" s="14">
        <v>1.7714945490047301E-2</v>
      </c>
      <c r="AQ1627" s="14">
        <v>4.1264677501110798E-2</v>
      </c>
      <c r="AR1627" s="14"/>
      <c r="AS1627" s="14">
        <v>1.6441196430818299E-2</v>
      </c>
      <c r="AT1627" s="14">
        <v>5.3908198013502398E-2</v>
      </c>
      <c r="AU1627" s="14"/>
      <c r="AV1627" s="14">
        <v>2.3643036562618298E-2</v>
      </c>
      <c r="AW1627" s="14">
        <v>3.4436479347509999E-2</v>
      </c>
      <c r="AX1627" s="14"/>
      <c r="AY1627" s="14">
        <v>1.3092467282545E-2</v>
      </c>
      <c r="AZ1627" s="14">
        <v>0.16520767429793801</v>
      </c>
      <c r="BA1627" s="14"/>
      <c r="BB1627" s="14">
        <v>0</v>
      </c>
      <c r="BC1627" s="14">
        <v>0.28152184060082502</v>
      </c>
    </row>
    <row r="1628" spans="2:55" x14ac:dyDescent="0.35">
      <c r="B1628" t="s">
        <v>490</v>
      </c>
      <c r="C1628" s="14">
        <v>7.58100317266059E-3</v>
      </c>
      <c r="D1628" s="14">
        <v>7.1145963896968503E-3</v>
      </c>
      <c r="E1628" s="14">
        <v>8.0587485472695206E-3</v>
      </c>
      <c r="F1628" s="14"/>
      <c r="G1628" s="14">
        <v>0</v>
      </c>
      <c r="H1628" s="14">
        <v>1.4507104260741199E-2</v>
      </c>
      <c r="I1628" s="14">
        <v>1.2179685792305999E-2</v>
      </c>
      <c r="J1628" s="14">
        <v>8.9662737712284304E-3</v>
      </c>
      <c r="K1628" s="14">
        <v>7.3844994815673304E-3</v>
      </c>
      <c r="L1628" s="14">
        <v>2.19357708751961E-3</v>
      </c>
      <c r="M1628" s="14"/>
      <c r="N1628" s="14">
        <v>3.3921308966870698E-3</v>
      </c>
      <c r="O1628" s="14">
        <v>8.7613804614850195E-3</v>
      </c>
      <c r="P1628" s="14">
        <v>7.6703714151016497E-3</v>
      </c>
      <c r="Q1628" s="14">
        <v>1.08574317478696E-2</v>
      </c>
      <c r="R1628" s="14"/>
      <c r="S1628" s="14">
        <v>7.3695373007860599E-3</v>
      </c>
      <c r="T1628" s="14">
        <v>2.03044673316547E-2</v>
      </c>
      <c r="U1628" s="14">
        <v>5.8928033270274202E-3</v>
      </c>
      <c r="V1628" s="14">
        <v>6.8078962195718797E-3</v>
      </c>
      <c r="W1628" s="14">
        <v>6.2773316040836899E-3</v>
      </c>
      <c r="X1628" s="14">
        <v>5.7884187021607896E-3</v>
      </c>
      <c r="Y1628" s="14">
        <v>1.8320906162052099E-2</v>
      </c>
      <c r="Z1628" s="14">
        <v>1.0053932665872499E-2</v>
      </c>
      <c r="AA1628" s="14">
        <v>0</v>
      </c>
      <c r="AB1628" s="14">
        <v>0</v>
      </c>
      <c r="AC1628" s="14">
        <v>0</v>
      </c>
      <c r="AD1628" s="14">
        <v>0</v>
      </c>
      <c r="AE1628" s="14"/>
      <c r="AF1628" s="14">
        <v>2.2352796858294099E-3</v>
      </c>
      <c r="AG1628" s="14">
        <v>4.3930501020496603E-3</v>
      </c>
      <c r="AH1628" s="14">
        <v>0</v>
      </c>
      <c r="AI1628" s="14">
        <v>9.4970680839943002E-3</v>
      </c>
      <c r="AJ1628" s="14">
        <v>4.0575784824560902E-2</v>
      </c>
      <c r="AK1628" s="14"/>
      <c r="AL1628" s="14">
        <v>6.5320824120474004E-3</v>
      </c>
      <c r="AM1628" s="14">
        <v>1.5852804843509899E-2</v>
      </c>
      <c r="AN1628" s="14">
        <v>8.0127496028161004E-3</v>
      </c>
      <c r="AO1628" s="14"/>
      <c r="AP1628" s="14">
        <v>5.75119642621808E-3</v>
      </c>
      <c r="AQ1628" s="14">
        <v>5.5308670755514497E-3</v>
      </c>
      <c r="AR1628" s="14"/>
      <c r="AS1628" s="14">
        <v>5.0744384809339599E-3</v>
      </c>
      <c r="AT1628" s="14">
        <v>1.5711146321665799E-3</v>
      </c>
      <c r="AU1628" s="14"/>
      <c r="AV1628" s="14">
        <v>2.1762874168335198E-3</v>
      </c>
      <c r="AW1628" s="14">
        <v>8.2441258730546994E-3</v>
      </c>
      <c r="AX1628" s="14"/>
      <c r="AY1628" s="14">
        <v>3.12110459211509E-3</v>
      </c>
      <c r="AZ1628" s="14">
        <v>0</v>
      </c>
      <c r="BA1628" s="14"/>
      <c r="BB1628" s="14">
        <v>0</v>
      </c>
      <c r="BC1628" s="14">
        <v>0</v>
      </c>
    </row>
    <row r="1629" spans="2:55" x14ac:dyDescent="0.35">
      <c r="C1629" s="14"/>
      <c r="D1629" s="14"/>
      <c r="E1629" s="14"/>
      <c r="F1629" s="14"/>
      <c r="G1629" s="14"/>
      <c r="H1629" s="14"/>
      <c r="I1629" s="14"/>
      <c r="J1629" s="14"/>
      <c r="K1629" s="14"/>
      <c r="L1629" s="14"/>
      <c r="M1629" s="14"/>
      <c r="N1629" s="14"/>
      <c r="O1629" s="14"/>
      <c r="P1629" s="14"/>
      <c r="Q1629" s="14"/>
      <c r="R1629" s="14"/>
      <c r="S1629" s="14"/>
      <c r="T1629" s="14"/>
      <c r="U1629" s="14"/>
      <c r="V1629" s="14"/>
      <c r="W1629" s="14"/>
      <c r="X1629" s="14"/>
      <c r="Y1629" s="14"/>
      <c r="Z1629" s="14"/>
      <c r="AA1629" s="14"/>
      <c r="AB1629" s="14"/>
      <c r="AC1629" s="14"/>
      <c r="AD1629" s="14"/>
      <c r="AE1629" s="14"/>
      <c r="AF1629" s="14"/>
      <c r="AG1629" s="14"/>
      <c r="AH1629" s="14"/>
      <c r="AI1629" s="14"/>
      <c r="AJ1629" s="14"/>
      <c r="AK1629" s="14"/>
      <c r="AL1629" s="14"/>
      <c r="AM1629" s="14"/>
      <c r="AN1629" s="14"/>
      <c r="AO1629" s="14"/>
      <c r="AP1629" s="14"/>
      <c r="AQ1629" s="14"/>
      <c r="AR1629" s="14"/>
      <c r="AS1629" s="14"/>
      <c r="AT1629" s="14"/>
      <c r="AU1629" s="14"/>
      <c r="AV1629" s="14"/>
      <c r="AW1629" s="14"/>
      <c r="AX1629" s="14"/>
      <c r="AY1629" s="14"/>
      <c r="AZ1629" s="14"/>
      <c r="BA1629" s="14"/>
      <c r="BB1629" s="14"/>
      <c r="BC1629" s="14"/>
    </row>
    <row r="1630" spans="2:55" x14ac:dyDescent="0.35">
      <c r="B1630" s="6" t="s">
        <v>623</v>
      </c>
      <c r="C1630" s="14"/>
      <c r="D1630" s="14"/>
      <c r="E1630" s="14"/>
      <c r="F1630" s="14"/>
      <c r="G1630" s="14"/>
      <c r="H1630" s="14"/>
      <c r="I1630" s="14"/>
      <c r="J1630" s="14"/>
      <c r="K1630" s="14"/>
      <c r="L1630" s="14"/>
      <c r="M1630" s="14"/>
      <c r="N1630" s="14"/>
      <c r="O1630" s="14"/>
      <c r="P1630" s="14"/>
      <c r="Q1630" s="14"/>
      <c r="R1630" s="14"/>
      <c r="S1630" s="14"/>
      <c r="T1630" s="14"/>
      <c r="U1630" s="14"/>
      <c r="V1630" s="14"/>
      <c r="W1630" s="14"/>
      <c r="X1630" s="14"/>
      <c r="Y1630" s="14"/>
      <c r="Z1630" s="14"/>
      <c r="AA1630" s="14"/>
      <c r="AB1630" s="14"/>
      <c r="AC1630" s="14"/>
      <c r="AD1630" s="14"/>
      <c r="AE1630" s="14"/>
      <c r="AF1630" s="14"/>
      <c r="AG1630" s="14"/>
      <c r="AH1630" s="14"/>
      <c r="AI1630" s="14"/>
      <c r="AJ1630" s="14"/>
      <c r="AK1630" s="14"/>
      <c r="AL1630" s="14"/>
      <c r="AM1630" s="14"/>
      <c r="AN1630" s="14"/>
      <c r="AO1630" s="14"/>
      <c r="AP1630" s="14"/>
      <c r="AQ1630" s="14"/>
      <c r="AR1630" s="14"/>
      <c r="AS1630" s="14"/>
      <c r="AT1630" s="14"/>
      <c r="AU1630" s="14"/>
      <c r="AV1630" s="14"/>
      <c r="AW1630" s="14"/>
      <c r="AX1630" s="14"/>
      <c r="AY1630" s="14"/>
      <c r="AZ1630" s="14"/>
      <c r="BA1630" s="14"/>
      <c r="BB1630" s="14"/>
      <c r="BC1630" s="14"/>
    </row>
    <row r="1631" spans="2:55" x14ac:dyDescent="0.35">
      <c r="B1631" s="21" t="s">
        <v>82</v>
      </c>
      <c r="C1631" s="14"/>
      <c r="D1631" s="14"/>
      <c r="E1631" s="14"/>
      <c r="F1631" s="14"/>
      <c r="G1631" s="14"/>
      <c r="H1631" s="14"/>
      <c r="I1631" s="14"/>
      <c r="J1631" s="14"/>
      <c r="K1631" s="14"/>
      <c r="L1631" s="14"/>
      <c r="M1631" s="14"/>
      <c r="N1631" s="14"/>
      <c r="O1631" s="14"/>
      <c r="P1631" s="14"/>
      <c r="Q1631" s="14"/>
      <c r="R1631" s="14"/>
      <c r="S1631" s="14"/>
      <c r="T1631" s="14"/>
      <c r="U1631" s="14"/>
      <c r="V1631" s="14"/>
      <c r="W1631" s="14"/>
      <c r="X1631" s="14"/>
      <c r="Y1631" s="14"/>
      <c r="Z1631" s="14"/>
      <c r="AA1631" s="14"/>
      <c r="AB1631" s="14"/>
      <c r="AC1631" s="14"/>
      <c r="AD1631" s="14"/>
      <c r="AE1631" s="14"/>
      <c r="AF1631" s="14"/>
      <c r="AG1631" s="14"/>
      <c r="AH1631" s="14"/>
      <c r="AI1631" s="14"/>
      <c r="AJ1631" s="14"/>
      <c r="AK1631" s="14"/>
      <c r="AL1631" s="14"/>
      <c r="AM1631" s="14"/>
      <c r="AN1631" s="14"/>
      <c r="AO1631" s="14"/>
      <c r="AP1631" s="14"/>
      <c r="AQ1631" s="14"/>
      <c r="AR1631" s="14"/>
      <c r="AS1631" s="14"/>
      <c r="AT1631" s="14"/>
      <c r="AU1631" s="14"/>
      <c r="AV1631" s="14"/>
      <c r="AW1631" s="14"/>
      <c r="AX1631" s="14"/>
      <c r="AY1631" s="14"/>
      <c r="AZ1631" s="14"/>
      <c r="BA1631" s="14"/>
      <c r="BB1631" s="14"/>
      <c r="BC1631" s="14"/>
    </row>
    <row r="1632" spans="2:55" x14ac:dyDescent="0.35">
      <c r="B1632" t="s">
        <v>613</v>
      </c>
      <c r="C1632" s="14">
        <v>0.22190806504362801</v>
      </c>
      <c r="D1632" s="14">
        <v>0.25330458173603698</v>
      </c>
      <c r="E1632" s="14">
        <v>0.19190331843752201</v>
      </c>
      <c r="F1632" s="14"/>
      <c r="G1632" s="14">
        <v>0.17058278137319999</v>
      </c>
      <c r="H1632" s="14">
        <v>0.177769973348926</v>
      </c>
      <c r="I1632" s="14">
        <v>0.226348238503322</v>
      </c>
      <c r="J1632" s="14">
        <v>0.24935110406892699</v>
      </c>
      <c r="K1632" s="14">
        <v>0.192480420823223</v>
      </c>
      <c r="L1632" s="14">
        <v>0.28581617927285102</v>
      </c>
      <c r="M1632" s="14"/>
      <c r="N1632" s="14">
        <v>0.20123841476851601</v>
      </c>
      <c r="O1632" s="14">
        <v>0.24669326782247</v>
      </c>
      <c r="P1632" s="14">
        <v>0.235980568844323</v>
      </c>
      <c r="Q1632" s="14">
        <v>0.20784950565261201</v>
      </c>
      <c r="R1632" s="14"/>
      <c r="S1632" s="14">
        <v>0.20326289736272801</v>
      </c>
      <c r="T1632" s="14">
        <v>0.18038406300745499</v>
      </c>
      <c r="U1632" s="14">
        <v>0.27144217380720598</v>
      </c>
      <c r="V1632" s="14">
        <v>0.25811682009178399</v>
      </c>
      <c r="W1632" s="14">
        <v>0.215151873849803</v>
      </c>
      <c r="X1632" s="14">
        <v>0.21654340438033601</v>
      </c>
      <c r="Y1632" s="14">
        <v>0.20836616723599299</v>
      </c>
      <c r="Z1632" s="14">
        <v>0.16579512785044501</v>
      </c>
      <c r="AA1632" s="14">
        <v>0.200526042001373</v>
      </c>
      <c r="AB1632" s="14">
        <v>0.22186718921656301</v>
      </c>
      <c r="AC1632" s="14">
        <v>0.32773736846179402</v>
      </c>
      <c r="AD1632" s="14">
        <v>0.29266655375050399</v>
      </c>
      <c r="AE1632" s="14"/>
      <c r="AF1632" s="14">
        <v>0.26972235220506402</v>
      </c>
      <c r="AG1632" s="14">
        <v>0.18073815358421</v>
      </c>
      <c r="AH1632" s="14">
        <v>0.19756395869607901</v>
      </c>
      <c r="AI1632" s="14">
        <v>0.23909041149571</v>
      </c>
      <c r="AJ1632" s="14">
        <v>0.16399307004111399</v>
      </c>
      <c r="AK1632" s="14"/>
      <c r="AL1632" s="14">
        <v>0.22139319622345299</v>
      </c>
      <c r="AM1632" s="14">
        <v>0.161929667166581</v>
      </c>
      <c r="AN1632" s="14">
        <v>0.33543190185842398</v>
      </c>
      <c r="AO1632" s="14"/>
      <c r="AP1632" s="14">
        <v>0.28443433128197498</v>
      </c>
      <c r="AQ1632" s="14">
        <v>0.173256847749617</v>
      </c>
      <c r="AR1632" s="14"/>
      <c r="AS1632" s="14">
        <v>0.27297900740221198</v>
      </c>
      <c r="AT1632" s="14">
        <v>0.15297573056914601</v>
      </c>
      <c r="AU1632" s="14"/>
      <c r="AV1632" s="14">
        <v>0.194020295145965</v>
      </c>
      <c r="AW1632" s="14">
        <v>0.236505051026213</v>
      </c>
      <c r="AX1632" s="14"/>
      <c r="AY1632" s="14">
        <v>0.25900452106148503</v>
      </c>
      <c r="AZ1632" s="14">
        <v>7.1383097854934394E-2</v>
      </c>
      <c r="BA1632" s="14"/>
      <c r="BB1632" s="14">
        <v>0.26743981382245102</v>
      </c>
      <c r="BC1632" s="14">
        <v>6.493709382467E-2</v>
      </c>
    </row>
    <row r="1633" spans="2:55" x14ac:dyDescent="0.35">
      <c r="B1633" t="s">
        <v>614</v>
      </c>
      <c r="C1633" s="14">
        <v>5.0880489979658099E-2</v>
      </c>
      <c r="D1633" s="14">
        <v>4.5971104625768699E-2</v>
      </c>
      <c r="E1633" s="14">
        <v>5.5824119069601802E-2</v>
      </c>
      <c r="F1633" s="14"/>
      <c r="G1633" s="14">
        <v>6.7018429282882805E-2</v>
      </c>
      <c r="H1633" s="14">
        <v>5.8810089062584503E-2</v>
      </c>
      <c r="I1633" s="14">
        <v>4.8742876724605103E-2</v>
      </c>
      <c r="J1633" s="14">
        <v>5.0820335661157297E-2</v>
      </c>
      <c r="K1633" s="14">
        <v>3.7128493826195597E-2</v>
      </c>
      <c r="L1633" s="14">
        <v>4.47212241524357E-2</v>
      </c>
      <c r="M1633" s="14"/>
      <c r="N1633" s="14">
        <v>4.6067550576004902E-2</v>
      </c>
      <c r="O1633" s="14">
        <v>5.2886947255164102E-2</v>
      </c>
      <c r="P1633" s="14">
        <v>6.0138665888966797E-2</v>
      </c>
      <c r="Q1633" s="14">
        <v>4.6259132423193398E-2</v>
      </c>
      <c r="R1633" s="14"/>
      <c r="S1633" s="14">
        <v>6.0507124221897399E-2</v>
      </c>
      <c r="T1633" s="14">
        <v>5.8743563819805202E-2</v>
      </c>
      <c r="U1633" s="14">
        <v>2.1725663841428801E-2</v>
      </c>
      <c r="V1633" s="14">
        <v>3.6709819484531399E-2</v>
      </c>
      <c r="W1633" s="14">
        <v>4.3835749805321601E-2</v>
      </c>
      <c r="X1633" s="14">
        <v>6.2117252714147697E-2</v>
      </c>
      <c r="Y1633" s="14">
        <v>6.5792624606168901E-2</v>
      </c>
      <c r="Z1633" s="14">
        <v>5.4468130789869E-2</v>
      </c>
      <c r="AA1633" s="14">
        <v>7.9832465263678695E-2</v>
      </c>
      <c r="AB1633" s="14">
        <v>3.4742415795229999E-2</v>
      </c>
      <c r="AC1633" s="14">
        <v>1.19148754571878E-2</v>
      </c>
      <c r="AD1633" s="14">
        <v>3.7505485237680602E-2</v>
      </c>
      <c r="AE1633" s="14"/>
      <c r="AF1633" s="14">
        <v>5.4382333339960398E-2</v>
      </c>
      <c r="AG1633" s="14">
        <v>6.3618754266948699E-2</v>
      </c>
      <c r="AH1633" s="14">
        <v>4.2031030352016802E-2</v>
      </c>
      <c r="AI1633" s="14">
        <v>5.6795879276837401E-2</v>
      </c>
      <c r="AJ1633" s="14">
        <v>2.9205359498381302E-2</v>
      </c>
      <c r="AK1633" s="14"/>
      <c r="AL1633" s="14">
        <v>5.4218526221230703E-2</v>
      </c>
      <c r="AM1633" s="14">
        <v>3.2591024552589498E-2</v>
      </c>
      <c r="AN1633" s="14">
        <v>3.5290340555653499E-2</v>
      </c>
      <c r="AO1633" s="14"/>
      <c r="AP1633" s="14">
        <v>5.0188208781056703E-2</v>
      </c>
      <c r="AQ1633" s="14">
        <v>5.2980291354455103E-2</v>
      </c>
      <c r="AR1633" s="14"/>
      <c r="AS1633" s="14">
        <v>5.6376916080524898E-2</v>
      </c>
      <c r="AT1633" s="14">
        <v>4.5047791749151203E-2</v>
      </c>
      <c r="AU1633" s="14"/>
      <c r="AV1633" s="14">
        <v>6.1684920554508499E-2</v>
      </c>
      <c r="AW1633" s="14">
        <v>4.59277438070783E-2</v>
      </c>
      <c r="AX1633" s="14"/>
      <c r="AY1633" s="14">
        <v>6.0063569049585701E-2</v>
      </c>
      <c r="AZ1633" s="14">
        <v>2.39263499207624E-2</v>
      </c>
      <c r="BA1633" s="14"/>
      <c r="BB1633" s="14">
        <v>5.8977640808930899E-2</v>
      </c>
      <c r="BC1633" s="14">
        <v>1.8951138481090101E-2</v>
      </c>
    </row>
    <row r="1634" spans="2:55" x14ac:dyDescent="0.35">
      <c r="B1634" t="s">
        <v>615</v>
      </c>
      <c r="C1634" s="14">
        <v>0.152517929044371</v>
      </c>
      <c r="D1634" s="14">
        <v>0.15709013941080299</v>
      </c>
      <c r="E1634" s="14">
        <v>0.14751551345210601</v>
      </c>
      <c r="F1634" s="14"/>
      <c r="G1634" s="14">
        <v>0.14582534590493301</v>
      </c>
      <c r="H1634" s="14">
        <v>0.20897302433547599</v>
      </c>
      <c r="I1634" s="14">
        <v>0.115660368673908</v>
      </c>
      <c r="J1634" s="14">
        <v>0.150199512488568</v>
      </c>
      <c r="K1634" s="14">
        <v>0.147130285146988</v>
      </c>
      <c r="L1634" s="14">
        <v>0.14621549266742601</v>
      </c>
      <c r="M1634" s="14"/>
      <c r="N1634" s="14">
        <v>0.17725572452538499</v>
      </c>
      <c r="O1634" s="14">
        <v>0.15447208886192601</v>
      </c>
      <c r="P1634" s="14">
        <v>0.137868169225323</v>
      </c>
      <c r="Q1634" s="14">
        <v>0.135937033507737</v>
      </c>
      <c r="R1634" s="14"/>
      <c r="S1634" s="14">
        <v>0.15857066057462699</v>
      </c>
      <c r="T1634" s="14">
        <v>0.179766040762803</v>
      </c>
      <c r="U1634" s="14">
        <v>0.14419966730432701</v>
      </c>
      <c r="V1634" s="14">
        <v>0.163612606455555</v>
      </c>
      <c r="W1634" s="14">
        <v>0.149627610912968</v>
      </c>
      <c r="X1634" s="14">
        <v>0.14290854719240501</v>
      </c>
      <c r="Y1634" s="14">
        <v>0.124444490467571</v>
      </c>
      <c r="Z1634" s="14">
        <v>0.15657154602663301</v>
      </c>
      <c r="AA1634" s="14">
        <v>0.14661567358507999</v>
      </c>
      <c r="AB1634" s="14">
        <v>0.15715430126575999</v>
      </c>
      <c r="AC1634" s="14">
        <v>0.10128135393429299</v>
      </c>
      <c r="AD1634" s="14">
        <v>0.19302505568363101</v>
      </c>
      <c r="AE1634" s="14"/>
      <c r="AF1634" s="14">
        <v>0.14861078094337399</v>
      </c>
      <c r="AG1634" s="14">
        <v>0.14429029448445899</v>
      </c>
      <c r="AH1634" s="14">
        <v>0.176319854546167</v>
      </c>
      <c r="AI1634" s="14">
        <v>0.166952084200511</v>
      </c>
      <c r="AJ1634" s="14">
        <v>0.20250413140037299</v>
      </c>
      <c r="AK1634" s="14"/>
      <c r="AL1634" s="14">
        <v>0.152580568816161</v>
      </c>
      <c r="AM1634" s="14">
        <v>0.17775983146364099</v>
      </c>
      <c r="AN1634" s="14">
        <v>0.10695431254894699</v>
      </c>
      <c r="AO1634" s="14"/>
      <c r="AP1634" s="14">
        <v>0.14653510319594801</v>
      </c>
      <c r="AQ1634" s="14">
        <v>0.159470232085138</v>
      </c>
      <c r="AR1634" s="14"/>
      <c r="AS1634" s="14">
        <v>0.17998550300956001</v>
      </c>
      <c r="AT1634" s="14">
        <v>0.114158976228264</v>
      </c>
      <c r="AU1634" s="14"/>
      <c r="AV1634" s="14">
        <v>0.182931807977495</v>
      </c>
      <c r="AW1634" s="14">
        <v>0.14168316935225</v>
      </c>
      <c r="AX1634" s="14"/>
      <c r="AY1634" s="14">
        <v>0.17001435392297801</v>
      </c>
      <c r="AZ1634" s="14">
        <v>2.9881987833271801E-2</v>
      </c>
      <c r="BA1634" s="14"/>
      <c r="BB1634" s="14">
        <v>0.166733745214622</v>
      </c>
      <c r="BC1634" s="14">
        <v>7.9982187005990496E-2</v>
      </c>
    </row>
    <row r="1635" spans="2:55" x14ac:dyDescent="0.35">
      <c r="B1635" t="s">
        <v>616</v>
      </c>
      <c r="C1635" s="14">
        <v>0.18819763917814</v>
      </c>
      <c r="D1635" s="14">
        <v>0.190771878130647</v>
      </c>
      <c r="E1635" s="14">
        <v>0.18623785235724599</v>
      </c>
      <c r="F1635" s="14"/>
      <c r="G1635" s="14">
        <v>0.20081298501126901</v>
      </c>
      <c r="H1635" s="14">
        <v>0.222195668946152</v>
      </c>
      <c r="I1635" s="14">
        <v>0.21156281035956201</v>
      </c>
      <c r="J1635" s="14">
        <v>0.177435718926994</v>
      </c>
      <c r="K1635" s="14">
        <v>0.14106651511785301</v>
      </c>
      <c r="L1635" s="14">
        <v>0.17338542325645301</v>
      </c>
      <c r="M1635" s="14"/>
      <c r="N1635" s="14">
        <v>0.22745431628396501</v>
      </c>
      <c r="O1635" s="14">
        <v>0.19197160526434701</v>
      </c>
      <c r="P1635" s="14">
        <v>0.16479350524289599</v>
      </c>
      <c r="Q1635" s="14">
        <v>0.160066684806286</v>
      </c>
      <c r="R1635" s="14"/>
      <c r="S1635" s="14">
        <v>0.191304167799911</v>
      </c>
      <c r="T1635" s="14">
        <v>0.18192671873487601</v>
      </c>
      <c r="U1635" s="14">
        <v>0.21319724680735</v>
      </c>
      <c r="V1635" s="14">
        <v>0.17512501392395999</v>
      </c>
      <c r="W1635" s="14">
        <v>0.22848782092497699</v>
      </c>
      <c r="X1635" s="14">
        <v>0.22487383073502101</v>
      </c>
      <c r="Y1635" s="14">
        <v>0.192472876239941</v>
      </c>
      <c r="Z1635" s="14">
        <v>0.25135776614369598</v>
      </c>
      <c r="AA1635" s="14">
        <v>0.16936772685048801</v>
      </c>
      <c r="AB1635" s="14">
        <v>0.15829881303937399</v>
      </c>
      <c r="AC1635" s="14">
        <v>0.15847033866298901</v>
      </c>
      <c r="AD1635" s="14">
        <v>8.2994884630785706E-2</v>
      </c>
      <c r="AE1635" s="14"/>
      <c r="AF1635" s="14">
        <v>0.18961652351547401</v>
      </c>
      <c r="AG1635" s="14">
        <v>0.21383174135536201</v>
      </c>
      <c r="AH1635" s="14">
        <v>0.20638364341902499</v>
      </c>
      <c r="AI1635" s="14">
        <v>0.19652667920928499</v>
      </c>
      <c r="AJ1635" s="14">
        <v>0.13831635373904699</v>
      </c>
      <c r="AK1635" s="14"/>
      <c r="AL1635" s="14">
        <v>0.18639694636128001</v>
      </c>
      <c r="AM1635" s="14">
        <v>0.212472942675587</v>
      </c>
      <c r="AN1635" s="14">
        <v>0.17111178498834401</v>
      </c>
      <c r="AO1635" s="14"/>
      <c r="AP1635" s="14">
        <v>0.18212540951341399</v>
      </c>
      <c r="AQ1635" s="14">
        <v>0.19122695473660301</v>
      </c>
      <c r="AR1635" s="14"/>
      <c r="AS1635" s="14">
        <v>0.202558710579055</v>
      </c>
      <c r="AT1635" s="14">
        <v>0.16876309475097301</v>
      </c>
      <c r="AU1635" s="14"/>
      <c r="AV1635" s="14">
        <v>0.23236187315626</v>
      </c>
      <c r="AW1635" s="14">
        <v>0.17248643113541801</v>
      </c>
      <c r="AX1635" s="14"/>
      <c r="AY1635" s="14">
        <v>0.20942975012555001</v>
      </c>
      <c r="AZ1635" s="14">
        <v>5.6967401120127902E-2</v>
      </c>
      <c r="BA1635" s="14"/>
      <c r="BB1635" s="14">
        <v>0.199309197707392</v>
      </c>
      <c r="BC1635" s="14">
        <v>0.131060675018289</v>
      </c>
    </row>
    <row r="1636" spans="2:55" x14ac:dyDescent="0.35">
      <c r="B1636" t="s">
        <v>617</v>
      </c>
      <c r="C1636" s="14">
        <v>0.136090881432265</v>
      </c>
      <c r="D1636" s="14">
        <v>0.12304171242174999</v>
      </c>
      <c r="E1636" s="14">
        <v>0.14821638018953001</v>
      </c>
      <c r="F1636" s="14"/>
      <c r="G1636" s="14">
        <v>0.16573626260350299</v>
      </c>
      <c r="H1636" s="14">
        <v>0.140986686825984</v>
      </c>
      <c r="I1636" s="14">
        <v>0.16522590108236401</v>
      </c>
      <c r="J1636" s="14">
        <v>0.10499809441963</v>
      </c>
      <c r="K1636" s="14">
        <v>0.14558858301348701</v>
      </c>
      <c r="L1636" s="14">
        <v>0.107684594439564</v>
      </c>
      <c r="M1636" s="14"/>
      <c r="N1636" s="14">
        <v>0.15396860877982199</v>
      </c>
      <c r="O1636" s="14">
        <v>0.13631061207442199</v>
      </c>
      <c r="P1636" s="14">
        <v>0.125794908435932</v>
      </c>
      <c r="Q1636" s="14">
        <v>0.126692588220607</v>
      </c>
      <c r="R1636" s="14"/>
      <c r="S1636" s="14">
        <v>0.134813388664665</v>
      </c>
      <c r="T1636" s="14">
        <v>0.15609032267716999</v>
      </c>
      <c r="U1636" s="14">
        <v>0.13436886593654199</v>
      </c>
      <c r="V1636" s="14">
        <v>0.13417281353011001</v>
      </c>
      <c r="W1636" s="14">
        <v>9.2650112801095696E-2</v>
      </c>
      <c r="X1636" s="14">
        <v>0.12456026328050999</v>
      </c>
      <c r="Y1636" s="14">
        <v>0.13668577654815001</v>
      </c>
      <c r="Z1636" s="14">
        <v>9.1805225855000505E-2</v>
      </c>
      <c r="AA1636" s="14">
        <v>0.15348465173186099</v>
      </c>
      <c r="AB1636" s="14">
        <v>0.12970997153370001</v>
      </c>
      <c r="AC1636" s="14">
        <v>0.13284637335534399</v>
      </c>
      <c r="AD1636" s="14">
        <v>0.219170319968227</v>
      </c>
      <c r="AE1636" s="14"/>
      <c r="AF1636" s="14">
        <v>0.126360019552612</v>
      </c>
      <c r="AG1636" s="14">
        <v>0.14099517268992101</v>
      </c>
      <c r="AH1636" s="14">
        <v>0.12679053015629599</v>
      </c>
      <c r="AI1636" s="14">
        <v>0.120847088941599</v>
      </c>
      <c r="AJ1636" s="14">
        <v>0.17056811346883</v>
      </c>
      <c r="AK1636" s="14"/>
      <c r="AL1636" s="14">
        <v>0.135497965350906</v>
      </c>
      <c r="AM1636" s="14">
        <v>0.14727895326545301</v>
      </c>
      <c r="AN1636" s="14">
        <v>0.124811823658</v>
      </c>
      <c r="AO1636" s="14"/>
      <c r="AP1636" s="14">
        <v>0.11935657863297799</v>
      </c>
      <c r="AQ1636" s="14">
        <v>0.14918998540911699</v>
      </c>
      <c r="AR1636" s="14"/>
      <c r="AS1636" s="14">
        <v>0.12466384864483999</v>
      </c>
      <c r="AT1636" s="14">
        <v>0.15259106490784699</v>
      </c>
      <c r="AU1636" s="14"/>
      <c r="AV1636" s="14">
        <v>0.13328613770749101</v>
      </c>
      <c r="AW1636" s="14">
        <v>0.139461693342293</v>
      </c>
      <c r="AX1636" s="14"/>
      <c r="AY1636" s="14">
        <v>0.130894427486766</v>
      </c>
      <c r="AZ1636" s="14">
        <v>0.13550961747365201</v>
      </c>
      <c r="BA1636" s="14"/>
      <c r="BB1636" s="14">
        <v>0.12525806458814601</v>
      </c>
      <c r="BC1636" s="14">
        <v>0.21375999664895201</v>
      </c>
    </row>
    <row r="1637" spans="2:55" x14ac:dyDescent="0.35">
      <c r="B1637" t="s">
        <v>618</v>
      </c>
      <c r="C1637" s="14">
        <v>6.2172885741187199E-2</v>
      </c>
      <c r="D1637" s="14">
        <v>5.7387300129682899E-2</v>
      </c>
      <c r="E1637" s="14">
        <v>6.7028862585019805E-2</v>
      </c>
      <c r="F1637" s="14"/>
      <c r="G1637" s="14">
        <v>8.3210660374731099E-2</v>
      </c>
      <c r="H1637" s="14">
        <v>5.3427073943727803E-2</v>
      </c>
      <c r="I1637" s="14">
        <v>6.0309368707153102E-2</v>
      </c>
      <c r="J1637" s="14">
        <v>7.8470210519659703E-2</v>
      </c>
      <c r="K1637" s="14">
        <v>5.6357334542665102E-2</v>
      </c>
      <c r="L1637" s="14">
        <v>4.7566510831810703E-2</v>
      </c>
      <c r="M1637" s="14"/>
      <c r="N1637" s="14">
        <v>5.7330772605629798E-2</v>
      </c>
      <c r="O1637" s="14">
        <v>5.3749958300547497E-2</v>
      </c>
      <c r="P1637" s="14">
        <v>7.0685864644616306E-2</v>
      </c>
      <c r="Q1637" s="14">
        <v>6.9171719442402399E-2</v>
      </c>
      <c r="R1637" s="14"/>
      <c r="S1637" s="14">
        <v>5.90575558713222E-2</v>
      </c>
      <c r="T1637" s="14">
        <v>6.1442033572435099E-2</v>
      </c>
      <c r="U1637" s="14">
        <v>4.62971704489505E-2</v>
      </c>
      <c r="V1637" s="14">
        <v>6.3744390836608003E-2</v>
      </c>
      <c r="W1637" s="14">
        <v>6.2564538458263694E-2</v>
      </c>
      <c r="X1637" s="14">
        <v>7.3147642442069893E-2</v>
      </c>
      <c r="Y1637" s="14">
        <v>8.5048958109206499E-2</v>
      </c>
      <c r="Z1637" s="14">
        <v>7.8077813841065102E-2</v>
      </c>
      <c r="AA1637" s="14">
        <v>6.9767729763319297E-2</v>
      </c>
      <c r="AB1637" s="14">
        <v>5.0975667330240497E-2</v>
      </c>
      <c r="AC1637" s="14">
        <v>6.6756149570543599E-2</v>
      </c>
      <c r="AD1637" s="14">
        <v>0</v>
      </c>
      <c r="AE1637" s="14"/>
      <c r="AF1637" s="14">
        <v>5.5026698296149798E-2</v>
      </c>
      <c r="AG1637" s="14">
        <v>6.0153792899904197E-2</v>
      </c>
      <c r="AH1637" s="14">
        <v>6.6014078000003501E-2</v>
      </c>
      <c r="AI1637" s="14">
        <v>5.1995592632039303E-2</v>
      </c>
      <c r="AJ1637" s="14">
        <v>7.1226327629567404E-2</v>
      </c>
      <c r="AK1637" s="14"/>
      <c r="AL1637" s="14">
        <v>6.2605278341900897E-2</v>
      </c>
      <c r="AM1637" s="14">
        <v>8.0781370725941104E-2</v>
      </c>
      <c r="AN1637" s="14">
        <v>2.30350051244467E-2</v>
      </c>
      <c r="AO1637" s="14"/>
      <c r="AP1637" s="14">
        <v>6.2442125723308199E-2</v>
      </c>
      <c r="AQ1637" s="14">
        <v>6.3814257300941299E-2</v>
      </c>
      <c r="AR1637" s="14"/>
      <c r="AS1637" s="14">
        <v>5.8530120531540997E-2</v>
      </c>
      <c r="AT1637" s="14">
        <v>6.7110688595741402E-2</v>
      </c>
      <c r="AU1637" s="14"/>
      <c r="AV1637" s="14">
        <v>6.2236930469080701E-2</v>
      </c>
      <c r="AW1637" s="14">
        <v>6.3153923317569E-2</v>
      </c>
      <c r="AX1637" s="14"/>
      <c r="AY1637" s="14">
        <v>6.1423439611160403E-2</v>
      </c>
      <c r="AZ1637" s="14">
        <v>6.9825948597394896E-2</v>
      </c>
      <c r="BA1637" s="14"/>
      <c r="BB1637" s="14">
        <v>5.5164318411821803E-2</v>
      </c>
      <c r="BC1637" s="14">
        <v>8.1754196302331106E-2</v>
      </c>
    </row>
    <row r="1638" spans="2:55" x14ac:dyDescent="0.35">
      <c r="B1638" t="s">
        <v>619</v>
      </c>
      <c r="C1638" s="14">
        <v>2.94255617232035E-2</v>
      </c>
      <c r="D1638" s="14">
        <v>3.1467594459894499E-2</v>
      </c>
      <c r="E1638" s="14">
        <v>2.75181749558287E-2</v>
      </c>
      <c r="F1638" s="14"/>
      <c r="G1638" s="14">
        <v>3.79546900259604E-2</v>
      </c>
      <c r="H1638" s="14">
        <v>2.1207119611493502E-2</v>
      </c>
      <c r="I1638" s="14">
        <v>2.7011494597172801E-2</v>
      </c>
      <c r="J1638" s="14">
        <v>2.2375904023182701E-2</v>
      </c>
      <c r="K1638" s="14">
        <v>6.1050271355840402E-2</v>
      </c>
      <c r="L1638" s="14">
        <v>1.6990193103992399E-2</v>
      </c>
      <c r="M1638" s="14"/>
      <c r="N1638" s="14">
        <v>2.3511686152205301E-2</v>
      </c>
      <c r="O1638" s="14">
        <v>2.5855782789172499E-2</v>
      </c>
      <c r="P1638" s="14">
        <v>3.7997989572903797E-2</v>
      </c>
      <c r="Q1638" s="14">
        <v>3.2222615311425298E-2</v>
      </c>
      <c r="R1638" s="14"/>
      <c r="S1638" s="14">
        <v>2.2619128537850901E-2</v>
      </c>
      <c r="T1638" s="14">
        <v>2.1854649956819398E-2</v>
      </c>
      <c r="U1638" s="14">
        <v>3.1557174088687301E-2</v>
      </c>
      <c r="V1638" s="14">
        <v>2.2631820803829101E-2</v>
      </c>
      <c r="W1638" s="14">
        <v>5.0675403110776E-2</v>
      </c>
      <c r="X1638" s="14">
        <v>1.8429952985434098E-2</v>
      </c>
      <c r="Y1638" s="14">
        <v>2.7232242945837998E-2</v>
      </c>
      <c r="Z1638" s="14">
        <v>4.1640503470880101E-2</v>
      </c>
      <c r="AA1638" s="14">
        <v>1.3749797712072701E-2</v>
      </c>
      <c r="AB1638" s="14">
        <v>4.3722765177354399E-2</v>
      </c>
      <c r="AC1638" s="14">
        <v>5.2681981506802499E-2</v>
      </c>
      <c r="AD1638" s="14">
        <v>5.71154709918733E-2</v>
      </c>
      <c r="AE1638" s="14"/>
      <c r="AF1638" s="14">
        <v>1.7820773692032301E-2</v>
      </c>
      <c r="AG1638" s="14">
        <v>3.2453406730018397E-2</v>
      </c>
      <c r="AH1638" s="14">
        <v>2.9788304607752E-2</v>
      </c>
      <c r="AI1638" s="14">
        <v>3.05469769478246E-2</v>
      </c>
      <c r="AJ1638" s="14">
        <v>7.3777791930178397E-3</v>
      </c>
      <c r="AK1638" s="14"/>
      <c r="AL1638" s="14">
        <v>2.74215440641155E-2</v>
      </c>
      <c r="AM1638" s="14">
        <v>4.82464733784813E-2</v>
      </c>
      <c r="AN1638" s="14">
        <v>2.49117043746362E-2</v>
      </c>
      <c r="AO1638" s="14"/>
      <c r="AP1638" s="14">
        <v>3.1372369316664699E-2</v>
      </c>
      <c r="AQ1638" s="14">
        <v>2.7943009498785899E-2</v>
      </c>
      <c r="AR1638" s="14"/>
      <c r="AS1638" s="14">
        <v>2.1076551302170898E-2</v>
      </c>
      <c r="AT1638" s="14">
        <v>4.04836773552835E-2</v>
      </c>
      <c r="AU1638" s="14"/>
      <c r="AV1638" s="14">
        <v>1.6868338655766701E-2</v>
      </c>
      <c r="AW1638" s="14">
        <v>3.2311814438685298E-2</v>
      </c>
      <c r="AX1638" s="14"/>
      <c r="AY1638" s="14">
        <v>2.6578501059201402E-2</v>
      </c>
      <c r="AZ1638" s="14">
        <v>3.7140346042274001E-2</v>
      </c>
      <c r="BA1638" s="14"/>
      <c r="BB1638" s="14">
        <v>2.1774232713813901E-2</v>
      </c>
      <c r="BC1638" s="14">
        <v>2.6613413939148799E-2</v>
      </c>
    </row>
    <row r="1639" spans="2:55" x14ac:dyDescent="0.35">
      <c r="B1639" t="s">
        <v>620</v>
      </c>
      <c r="C1639" s="14">
        <v>3.2611422603027698E-2</v>
      </c>
      <c r="D1639" s="14">
        <v>2.8611500953768E-2</v>
      </c>
      <c r="E1639" s="14">
        <v>3.5673946394745901E-2</v>
      </c>
      <c r="F1639" s="14"/>
      <c r="G1639" s="14">
        <v>2.7659772972874599E-2</v>
      </c>
      <c r="H1639" s="14">
        <v>3.6713665921991899E-2</v>
      </c>
      <c r="I1639" s="14">
        <v>2.42172041417964E-2</v>
      </c>
      <c r="J1639" s="14">
        <v>2.7935823405326E-2</v>
      </c>
      <c r="K1639" s="14">
        <v>3.8692299435294501E-2</v>
      </c>
      <c r="L1639" s="14">
        <v>3.9083009422036498E-2</v>
      </c>
      <c r="M1639" s="14"/>
      <c r="N1639" s="14">
        <v>2.9838198722776699E-2</v>
      </c>
      <c r="O1639" s="14">
        <v>3.6893412114333897E-2</v>
      </c>
      <c r="P1639" s="14">
        <v>2.49856653536491E-2</v>
      </c>
      <c r="Q1639" s="14">
        <v>3.8113232637223902E-2</v>
      </c>
      <c r="R1639" s="14"/>
      <c r="S1639" s="14">
        <v>4.73613424905601E-2</v>
      </c>
      <c r="T1639" s="14">
        <v>1.0410852641053001E-2</v>
      </c>
      <c r="U1639" s="14">
        <v>2.2961349725164899E-2</v>
      </c>
      <c r="V1639" s="14">
        <v>2.5998896966535401E-2</v>
      </c>
      <c r="W1639" s="14">
        <v>3.5185682791016103E-2</v>
      </c>
      <c r="X1639" s="14">
        <v>3.2249949218975497E-2</v>
      </c>
      <c r="Y1639" s="14">
        <v>3.6431495970264197E-2</v>
      </c>
      <c r="Z1639" s="14">
        <v>3.7369537938030599E-2</v>
      </c>
      <c r="AA1639" s="14">
        <v>6.03002577939405E-2</v>
      </c>
      <c r="AB1639" s="14">
        <v>2.54400969421331E-2</v>
      </c>
      <c r="AC1639" s="14">
        <v>1.9495130673423001E-2</v>
      </c>
      <c r="AD1639" s="14">
        <v>2.5844120096609999E-2</v>
      </c>
      <c r="AE1639" s="14"/>
      <c r="AF1639" s="14">
        <v>3.68227669677995E-2</v>
      </c>
      <c r="AG1639" s="14">
        <v>4.0606777251479202E-2</v>
      </c>
      <c r="AH1639" s="14">
        <v>1.97992941560995E-2</v>
      </c>
      <c r="AI1639" s="14">
        <v>2.2055090682022101E-2</v>
      </c>
      <c r="AJ1639" s="14">
        <v>2.64003833470043E-2</v>
      </c>
      <c r="AK1639" s="14"/>
      <c r="AL1639" s="14">
        <v>3.2585703578042302E-2</v>
      </c>
      <c r="AM1639" s="14">
        <v>3.2290779688979199E-2</v>
      </c>
      <c r="AN1639" s="14">
        <v>3.3548240639392601E-2</v>
      </c>
      <c r="AO1639" s="14"/>
      <c r="AP1639" s="14">
        <v>2.1344551663220499E-2</v>
      </c>
      <c r="AQ1639" s="14">
        <v>4.2929540103927397E-2</v>
      </c>
      <c r="AR1639" s="14"/>
      <c r="AS1639" s="14">
        <v>2.0116392600954599E-2</v>
      </c>
      <c r="AT1639" s="14">
        <v>5.3672361830662402E-2</v>
      </c>
      <c r="AU1639" s="14"/>
      <c r="AV1639" s="14">
        <v>3.8506744539062297E-2</v>
      </c>
      <c r="AW1639" s="14">
        <v>3.1210751762359198E-2</v>
      </c>
      <c r="AX1639" s="14"/>
      <c r="AY1639" s="14">
        <v>1.8781673385285198E-2</v>
      </c>
      <c r="AZ1639" s="14">
        <v>0.110723184757149</v>
      </c>
      <c r="BA1639" s="14"/>
      <c r="BB1639" s="14">
        <v>2.46054819469862E-2</v>
      </c>
      <c r="BC1639" s="14">
        <v>8.0246775061062897E-2</v>
      </c>
    </row>
    <row r="1640" spans="2:55" x14ac:dyDescent="0.35">
      <c r="B1640" t="s">
        <v>621</v>
      </c>
      <c r="C1640" s="14">
        <v>1.4707314771114199E-2</v>
      </c>
      <c r="D1640" s="14">
        <v>1.7565990153316301E-2</v>
      </c>
      <c r="E1640" s="14">
        <v>1.19591810478027E-2</v>
      </c>
      <c r="F1640" s="14"/>
      <c r="G1640" s="14">
        <v>1.3236314582325E-2</v>
      </c>
      <c r="H1640" s="14">
        <v>5.8818568749431799E-3</v>
      </c>
      <c r="I1640" s="14">
        <v>1.8227435076033999E-2</v>
      </c>
      <c r="J1640" s="14">
        <v>1.7088102009750399E-2</v>
      </c>
      <c r="K1640" s="14">
        <v>2.35126879188239E-2</v>
      </c>
      <c r="L1640" s="14">
        <v>1.2198011183136801E-2</v>
      </c>
      <c r="M1640" s="14"/>
      <c r="N1640" s="14">
        <v>1.0678027262628001E-2</v>
      </c>
      <c r="O1640" s="14">
        <v>1.5578491236435199E-2</v>
      </c>
      <c r="P1640" s="14">
        <v>1.12803398465963E-2</v>
      </c>
      <c r="Q1640" s="14">
        <v>1.9148200169525401E-2</v>
      </c>
      <c r="R1640" s="14"/>
      <c r="S1640" s="14">
        <v>1.7942731835484099E-2</v>
      </c>
      <c r="T1640" s="14">
        <v>4.0983855037781902E-2</v>
      </c>
      <c r="U1640" s="14">
        <v>0</v>
      </c>
      <c r="V1640" s="14">
        <v>0</v>
      </c>
      <c r="W1640" s="14">
        <v>1.35537345292216E-2</v>
      </c>
      <c r="X1640" s="14">
        <v>9.5387102890784493E-3</v>
      </c>
      <c r="Y1640" s="14">
        <v>1.09093549257626E-2</v>
      </c>
      <c r="Z1640" s="14">
        <v>2.1995673216107001E-2</v>
      </c>
      <c r="AA1640" s="14">
        <v>1.5615372400619301E-2</v>
      </c>
      <c r="AB1640" s="14">
        <v>1.0336554753041301E-2</v>
      </c>
      <c r="AC1640" s="14">
        <v>1.31268591913058E-2</v>
      </c>
      <c r="AD1640" s="14">
        <v>0</v>
      </c>
      <c r="AE1640" s="14"/>
      <c r="AF1640" s="14">
        <v>2.0385603287380601E-2</v>
      </c>
      <c r="AG1640" s="14">
        <v>9.5361072939533307E-3</v>
      </c>
      <c r="AH1640" s="14">
        <v>2.2427799566219202E-2</v>
      </c>
      <c r="AI1640" s="14">
        <v>1.33177652575758E-2</v>
      </c>
      <c r="AJ1640" s="14">
        <v>1.7088211897866599E-2</v>
      </c>
      <c r="AK1640" s="14"/>
      <c r="AL1640" s="14">
        <v>1.44572246622793E-2</v>
      </c>
      <c r="AM1640" s="14">
        <v>1.5914513725842301E-2</v>
      </c>
      <c r="AN1640" s="14">
        <v>1.6163894081341199E-2</v>
      </c>
      <c r="AO1640" s="14"/>
      <c r="AP1640" s="14">
        <v>1.05136525249506E-2</v>
      </c>
      <c r="AQ1640" s="14">
        <v>1.8624883007880198E-2</v>
      </c>
      <c r="AR1640" s="14"/>
      <c r="AS1640" s="14">
        <v>5.8191453113563404E-3</v>
      </c>
      <c r="AT1640" s="14">
        <v>2.9074020967581399E-2</v>
      </c>
      <c r="AU1640" s="14"/>
      <c r="AV1640" s="14">
        <v>1.1853665440836001E-2</v>
      </c>
      <c r="AW1640" s="14">
        <v>1.6142486494150801E-2</v>
      </c>
      <c r="AX1640" s="14"/>
      <c r="AY1640" s="14">
        <v>9.6569957053523701E-3</v>
      </c>
      <c r="AZ1640" s="14">
        <v>3.9393989284590397E-2</v>
      </c>
      <c r="BA1640" s="14"/>
      <c r="BB1640" s="14">
        <v>1.16157430343593E-2</v>
      </c>
      <c r="BC1640" s="14">
        <v>4.0283686234404301E-2</v>
      </c>
    </row>
    <row r="1641" spans="2:55" x14ac:dyDescent="0.35">
      <c r="B1641" t="s">
        <v>622</v>
      </c>
      <c r="C1641" s="14">
        <v>6.2659906870901103E-2</v>
      </c>
      <c r="D1641" s="14">
        <v>4.9374392007391701E-2</v>
      </c>
      <c r="E1641" s="14">
        <v>7.5817267761067494E-2</v>
      </c>
      <c r="F1641" s="14"/>
      <c r="G1641" s="14">
        <v>2.8279701573761602E-2</v>
      </c>
      <c r="H1641" s="14">
        <v>3.7681611555045902E-2</v>
      </c>
      <c r="I1641" s="14">
        <v>5.32593810355367E-2</v>
      </c>
      <c r="J1641" s="14">
        <v>8.0611696774779501E-2</v>
      </c>
      <c r="K1641" s="14">
        <v>8.6325159912856206E-2</v>
      </c>
      <c r="L1641" s="14">
        <v>8.3029364831017596E-2</v>
      </c>
      <c r="M1641" s="14"/>
      <c r="N1641" s="14">
        <v>4.3893537957494497E-2</v>
      </c>
      <c r="O1641" s="14">
        <v>4.3269947392636697E-2</v>
      </c>
      <c r="P1641" s="14">
        <v>6.3944888170362202E-2</v>
      </c>
      <c r="Q1641" s="14">
        <v>0.102448704127827</v>
      </c>
      <c r="R1641" s="14"/>
      <c r="S1641" s="14">
        <v>5.6458169464341297E-2</v>
      </c>
      <c r="T1641" s="14">
        <v>4.1963650287592601E-2</v>
      </c>
      <c r="U1641" s="14">
        <v>7.8165468629982998E-2</v>
      </c>
      <c r="V1641" s="14">
        <v>7.0568526252265604E-2</v>
      </c>
      <c r="W1641" s="14">
        <v>6.1295121650950198E-2</v>
      </c>
      <c r="X1641" s="14">
        <v>6.5510646813792595E-2</v>
      </c>
      <c r="Y1641" s="14">
        <v>7.6276783824119301E-2</v>
      </c>
      <c r="Z1641" s="14">
        <v>7.0544169108331001E-2</v>
      </c>
      <c r="AA1641" s="14">
        <v>4.9923767685910801E-2</v>
      </c>
      <c r="AB1641" s="14">
        <v>9.5309398827160302E-2</v>
      </c>
      <c r="AC1641" s="14">
        <v>5.3853102694503503E-2</v>
      </c>
      <c r="AD1641" s="14">
        <v>2.8147713510603699E-2</v>
      </c>
      <c r="AE1641" s="14"/>
      <c r="AF1641" s="14">
        <v>5.7563280475381402E-2</v>
      </c>
      <c r="AG1641" s="14">
        <v>6.3635731375811896E-2</v>
      </c>
      <c r="AH1641" s="14">
        <v>4.18860130364564E-2</v>
      </c>
      <c r="AI1641" s="14">
        <v>7.3127493051496795E-2</v>
      </c>
      <c r="AJ1641" s="14">
        <v>4.9879774141627399E-2</v>
      </c>
      <c r="AK1641" s="14"/>
      <c r="AL1641" s="14">
        <v>6.5809693468530495E-2</v>
      </c>
      <c r="AM1641" s="14">
        <v>4.2292719728694299E-2</v>
      </c>
      <c r="AN1641" s="14">
        <v>5.3450413023389501E-2</v>
      </c>
      <c r="AO1641" s="14"/>
      <c r="AP1641" s="14">
        <v>4.8152297451539497E-2</v>
      </c>
      <c r="AQ1641" s="14">
        <v>7.65657128905608E-2</v>
      </c>
      <c r="AR1641" s="14"/>
      <c r="AS1641" s="14">
        <v>1.6892994459401699E-2</v>
      </c>
      <c r="AT1641" s="14">
        <v>0.13347602444369699</v>
      </c>
      <c r="AU1641" s="14"/>
      <c r="AV1641" s="14">
        <v>3.6898133007949203E-2</v>
      </c>
      <c r="AW1641" s="14">
        <v>7.1029642796970299E-2</v>
      </c>
      <c r="AX1641" s="14"/>
      <c r="AY1641" s="14">
        <v>1.8267980739292401E-2</v>
      </c>
      <c r="AZ1641" s="14">
        <v>0.35702691752860699</v>
      </c>
      <c r="BA1641" s="14"/>
      <c r="BB1641" s="14">
        <v>3.08935720630771E-2</v>
      </c>
      <c r="BC1641" s="14">
        <v>0.190912564180163</v>
      </c>
    </row>
    <row r="1642" spans="2:55" x14ac:dyDescent="0.35">
      <c r="B1642" t="s">
        <v>490</v>
      </c>
      <c r="C1642" s="14">
        <v>3.1916262320962799E-2</v>
      </c>
      <c r="D1642" s="14">
        <v>2.91588339942087E-2</v>
      </c>
      <c r="E1642" s="14">
        <v>3.4702749708892401E-2</v>
      </c>
      <c r="F1642" s="14"/>
      <c r="G1642" s="14">
        <v>5.5340925273579401E-2</v>
      </c>
      <c r="H1642" s="14">
        <v>2.17281532572727E-2</v>
      </c>
      <c r="I1642" s="14">
        <v>3.0820040436108E-2</v>
      </c>
      <c r="J1642" s="14">
        <v>2.8811556989693399E-2</v>
      </c>
      <c r="K1642" s="14">
        <v>3.9468545326024902E-2</v>
      </c>
      <c r="L1642" s="14">
        <v>2.31020759874409E-2</v>
      </c>
      <c r="M1642" s="14"/>
      <c r="N1642" s="14">
        <v>6.1817622167428003E-3</v>
      </c>
      <c r="O1642" s="14">
        <v>3.1930662694463097E-2</v>
      </c>
      <c r="P1642" s="14">
        <v>4.8868709843199402E-2</v>
      </c>
      <c r="Q1642" s="14">
        <v>4.5039493743837603E-2</v>
      </c>
      <c r="R1642" s="14"/>
      <c r="S1642" s="14">
        <v>2.8749301938197198E-2</v>
      </c>
      <c r="T1642" s="14">
        <v>3.6720554818558203E-2</v>
      </c>
      <c r="U1642" s="14">
        <v>1.75724265091457E-2</v>
      </c>
      <c r="V1642" s="14">
        <v>2.5137838026176199E-2</v>
      </c>
      <c r="W1642" s="14">
        <v>2.4908745103198598E-2</v>
      </c>
      <c r="X1642" s="14">
        <v>2.39076257174641E-2</v>
      </c>
      <c r="Y1642" s="14">
        <v>3.2012716661914797E-2</v>
      </c>
      <c r="Z1642" s="14">
        <v>3.0374505759942799E-2</v>
      </c>
      <c r="AA1642" s="14">
        <v>3.5593430552372698E-2</v>
      </c>
      <c r="AB1642" s="14">
        <v>5.6796614743091799E-2</v>
      </c>
      <c r="AC1642" s="14">
        <v>3.4590816439639599E-2</v>
      </c>
      <c r="AD1642" s="14">
        <v>3.4004257879727898E-2</v>
      </c>
      <c r="AE1642" s="14"/>
      <c r="AF1642" s="14">
        <v>1.07978972132331E-2</v>
      </c>
      <c r="AG1642" s="14">
        <v>3.25725099094199E-2</v>
      </c>
      <c r="AH1642" s="14">
        <v>3.3231947207548997E-2</v>
      </c>
      <c r="AI1642" s="14">
        <v>2.4905184501116302E-2</v>
      </c>
      <c r="AJ1642" s="14">
        <v>9.51731864811423E-2</v>
      </c>
      <c r="AK1642" s="14"/>
      <c r="AL1642" s="14">
        <v>3.03403392277516E-2</v>
      </c>
      <c r="AM1642" s="14">
        <v>2.8637956690863199E-2</v>
      </c>
      <c r="AN1642" s="14">
        <v>6.0355688010628197E-2</v>
      </c>
      <c r="AO1642" s="14"/>
      <c r="AP1642" s="14">
        <v>2.98202109727808E-2</v>
      </c>
      <c r="AQ1642" s="14">
        <v>2.5033864772001702E-2</v>
      </c>
      <c r="AR1642" s="14"/>
      <c r="AS1642" s="14">
        <v>1.9682355594156299E-2</v>
      </c>
      <c r="AT1642" s="14">
        <v>3.1105684548529799E-2</v>
      </c>
      <c r="AU1642" s="14"/>
      <c r="AV1642" s="14">
        <v>1.4833481761655399E-2</v>
      </c>
      <c r="AW1642" s="14">
        <v>3.3250393688949199E-2</v>
      </c>
      <c r="AX1642" s="14"/>
      <c r="AY1642" s="14">
        <v>1.8323744965099201E-2</v>
      </c>
      <c r="AZ1642" s="14">
        <v>6.8221159587235902E-2</v>
      </c>
      <c r="BA1642" s="14"/>
      <c r="BB1642" s="14">
        <v>2.01933289035135E-2</v>
      </c>
      <c r="BC1642" s="14">
        <v>6.15755205017465E-2</v>
      </c>
    </row>
    <row r="1643" spans="2:55" x14ac:dyDescent="0.35">
      <c r="C1643" s="14"/>
      <c r="D1643" s="14"/>
      <c r="E1643" s="14"/>
      <c r="F1643" s="14"/>
      <c r="G1643" s="14"/>
      <c r="H1643" s="14"/>
      <c r="I1643" s="14"/>
      <c r="J1643" s="14"/>
      <c r="K1643" s="14"/>
      <c r="L1643" s="14"/>
      <c r="M1643" s="14"/>
      <c r="N1643" s="14"/>
      <c r="O1643" s="14"/>
      <c r="P1643" s="14"/>
      <c r="Q1643" s="14"/>
      <c r="R1643" s="14"/>
      <c r="S1643" s="14"/>
      <c r="T1643" s="14"/>
      <c r="U1643" s="14"/>
      <c r="V1643" s="14"/>
      <c r="W1643" s="14"/>
      <c r="X1643" s="14"/>
      <c r="Y1643" s="14"/>
      <c r="Z1643" s="14"/>
      <c r="AA1643" s="14"/>
      <c r="AB1643" s="14"/>
      <c r="AC1643" s="14"/>
      <c r="AD1643" s="14"/>
      <c r="AE1643" s="14"/>
      <c r="AF1643" s="14"/>
      <c r="AG1643" s="14"/>
      <c r="AH1643" s="14"/>
      <c r="AI1643" s="14"/>
      <c r="AJ1643" s="14"/>
      <c r="AK1643" s="14"/>
      <c r="AL1643" s="14"/>
      <c r="AM1643" s="14"/>
      <c r="AN1643" s="14"/>
      <c r="AO1643" s="14"/>
      <c r="AP1643" s="14"/>
      <c r="AQ1643" s="14"/>
      <c r="AR1643" s="14"/>
      <c r="AS1643" s="14"/>
      <c r="AT1643" s="14"/>
      <c r="AU1643" s="14"/>
      <c r="AV1643" s="14"/>
      <c r="AW1643" s="14"/>
      <c r="AX1643" s="14"/>
      <c r="AY1643" s="14"/>
      <c r="AZ1643" s="14"/>
      <c r="BA1643" s="14"/>
      <c r="BB1643" s="14"/>
      <c r="BC1643" s="14"/>
    </row>
    <row r="1644" spans="2:55" x14ac:dyDescent="0.35">
      <c r="B1644" s="6" t="s">
        <v>625</v>
      </c>
      <c r="C1644" s="14"/>
      <c r="D1644" s="14"/>
      <c r="E1644" s="14"/>
      <c r="F1644" s="14"/>
      <c r="G1644" s="14"/>
      <c r="H1644" s="14"/>
      <c r="I1644" s="14"/>
      <c r="J1644" s="14"/>
      <c r="K1644" s="14"/>
      <c r="L1644" s="14"/>
      <c r="M1644" s="14"/>
      <c r="N1644" s="14"/>
      <c r="O1644" s="14"/>
      <c r="P1644" s="14"/>
      <c r="Q1644" s="14"/>
      <c r="R1644" s="14"/>
      <c r="S1644" s="14"/>
      <c r="T1644" s="14"/>
      <c r="U1644" s="14"/>
      <c r="V1644" s="14"/>
      <c r="W1644" s="14"/>
      <c r="X1644" s="14"/>
      <c r="Y1644" s="14"/>
      <c r="Z1644" s="14"/>
      <c r="AA1644" s="14"/>
      <c r="AB1644" s="14"/>
      <c r="AC1644" s="14"/>
      <c r="AD1644" s="14"/>
      <c r="AE1644" s="14"/>
      <c r="AF1644" s="14"/>
      <c r="AG1644" s="14"/>
      <c r="AH1644" s="14"/>
      <c r="AI1644" s="14"/>
      <c r="AJ1644" s="14"/>
      <c r="AK1644" s="14"/>
      <c r="AL1644" s="14"/>
      <c r="AM1644" s="14"/>
      <c r="AN1644" s="14"/>
      <c r="AO1644" s="14"/>
      <c r="AP1644" s="14"/>
      <c r="AQ1644" s="14"/>
      <c r="AR1644" s="14"/>
      <c r="AS1644" s="14"/>
      <c r="AT1644" s="14"/>
      <c r="AU1644" s="14"/>
      <c r="AV1644" s="14"/>
      <c r="AW1644" s="14"/>
      <c r="AX1644" s="14"/>
      <c r="AY1644" s="14"/>
      <c r="AZ1644" s="14"/>
      <c r="BA1644" s="14"/>
      <c r="BB1644" s="14"/>
      <c r="BC1644" s="14"/>
    </row>
    <row r="1645" spans="2:55" x14ac:dyDescent="0.35">
      <c r="B1645" s="21" t="s">
        <v>626</v>
      </c>
      <c r="C1645" s="14"/>
      <c r="D1645" s="14"/>
      <c r="E1645" s="14"/>
      <c r="F1645" s="14"/>
      <c r="G1645" s="14"/>
      <c r="H1645" s="14"/>
      <c r="I1645" s="14"/>
      <c r="J1645" s="14"/>
      <c r="K1645" s="14"/>
      <c r="L1645" s="14"/>
      <c r="M1645" s="14"/>
      <c r="N1645" s="14"/>
      <c r="O1645" s="14"/>
      <c r="P1645" s="14"/>
      <c r="Q1645" s="14"/>
      <c r="R1645" s="14"/>
      <c r="S1645" s="14"/>
      <c r="T1645" s="14"/>
      <c r="U1645" s="14"/>
      <c r="V1645" s="14"/>
      <c r="W1645" s="14"/>
      <c r="X1645" s="14"/>
      <c r="Y1645" s="14"/>
      <c r="Z1645" s="14"/>
      <c r="AA1645" s="14"/>
      <c r="AB1645" s="14"/>
      <c r="AC1645" s="14"/>
      <c r="AD1645" s="14"/>
      <c r="AE1645" s="14"/>
      <c r="AF1645" s="14"/>
      <c r="AG1645" s="14"/>
      <c r="AH1645" s="14"/>
      <c r="AI1645" s="14"/>
      <c r="AJ1645" s="14"/>
      <c r="AK1645" s="14"/>
      <c r="AL1645" s="14"/>
      <c r="AM1645" s="14"/>
      <c r="AN1645" s="14"/>
      <c r="AO1645" s="14"/>
      <c r="AP1645" s="14"/>
      <c r="AQ1645" s="14"/>
      <c r="AR1645" s="14"/>
      <c r="AS1645" s="14"/>
      <c r="AT1645" s="14"/>
      <c r="AU1645" s="14"/>
      <c r="AV1645" s="14"/>
      <c r="AW1645" s="14"/>
      <c r="AX1645" s="14"/>
      <c r="AY1645" s="14"/>
      <c r="AZ1645" s="14"/>
      <c r="BA1645" s="14"/>
      <c r="BB1645" s="14"/>
      <c r="BC1645" s="14"/>
    </row>
    <row r="1646" spans="2:55" x14ac:dyDescent="0.35">
      <c r="B1646" t="s">
        <v>624</v>
      </c>
      <c r="C1646" s="14">
        <v>0.40520363883138899</v>
      </c>
      <c r="D1646" s="14">
        <v>0.40877571978014499</v>
      </c>
      <c r="E1646" s="14">
        <v>0.401009407709354</v>
      </c>
      <c r="F1646" s="14"/>
      <c r="G1646" s="14">
        <v>0.212293838002408</v>
      </c>
      <c r="H1646" s="14">
        <v>0.310032698346969</v>
      </c>
      <c r="I1646" s="14">
        <v>0.41414526219385001</v>
      </c>
      <c r="J1646" s="14">
        <v>0.51668633057667301</v>
      </c>
      <c r="K1646" s="14">
        <v>0.49550931954941002</v>
      </c>
      <c r="L1646" s="14">
        <v>0.66215683038912498</v>
      </c>
      <c r="M1646" s="14"/>
      <c r="N1646" s="14">
        <v>0.39583715964962901</v>
      </c>
      <c r="O1646" s="14">
        <v>0.40549863099235001</v>
      </c>
      <c r="P1646" s="14">
        <v>0.45167807727561698</v>
      </c>
      <c r="Q1646" s="14">
        <v>0.362082832915678</v>
      </c>
      <c r="R1646" s="14"/>
      <c r="S1646" s="14">
        <v>0.29778969636679697</v>
      </c>
      <c r="T1646" s="14">
        <v>0.395534029109818</v>
      </c>
      <c r="U1646" s="14">
        <v>0.44784468098315999</v>
      </c>
      <c r="V1646" s="14">
        <v>0.46231978519829497</v>
      </c>
      <c r="W1646" s="14">
        <v>0.45462934015551199</v>
      </c>
      <c r="X1646" s="14">
        <v>0.41274163003313902</v>
      </c>
      <c r="Y1646" s="14">
        <v>0.41683452240235702</v>
      </c>
      <c r="Z1646" s="14">
        <v>0.421745021858487</v>
      </c>
      <c r="AA1646" s="14">
        <v>0.36202255439300202</v>
      </c>
      <c r="AB1646" s="14">
        <v>0.41988099313266602</v>
      </c>
      <c r="AC1646" s="14">
        <v>0.54708410478883296</v>
      </c>
      <c r="AD1646" s="14">
        <v>0.458567549713853</v>
      </c>
      <c r="AE1646" s="14"/>
      <c r="AF1646" s="14">
        <v>0.437111152087718</v>
      </c>
      <c r="AG1646" s="14">
        <v>0.33912269498608399</v>
      </c>
      <c r="AH1646" s="14">
        <v>0.40560514305499101</v>
      </c>
      <c r="AI1646" s="14">
        <v>0.493128714915475</v>
      </c>
      <c r="AJ1646" s="14">
        <v>0.38433981082650498</v>
      </c>
      <c r="AK1646" s="14"/>
      <c r="AL1646" s="14">
        <v>0.42838875782597902</v>
      </c>
      <c r="AM1646" s="14">
        <v>0.23675175498796699</v>
      </c>
      <c r="AN1646" s="14">
        <v>0.447369535040055</v>
      </c>
      <c r="AO1646" s="14"/>
      <c r="AP1646" s="14">
        <v>0.46377482405784498</v>
      </c>
      <c r="AQ1646" s="14">
        <v>0.35412162062761099</v>
      </c>
      <c r="AR1646" s="14"/>
      <c r="AS1646" s="14">
        <v>0.43902956409406402</v>
      </c>
      <c r="AT1646" s="14">
        <v>0.35154101738962101</v>
      </c>
      <c r="AU1646" s="14"/>
      <c r="AV1646" s="14">
        <v>0.35302306776936099</v>
      </c>
      <c r="AW1646" s="14">
        <v>0.43347969735032199</v>
      </c>
      <c r="AX1646" s="14"/>
      <c r="AY1646" s="14">
        <v>0.428359001898375</v>
      </c>
      <c r="AZ1646" s="14">
        <v>0.18741310327726499</v>
      </c>
      <c r="BA1646" s="14"/>
      <c r="BB1646" s="14">
        <v>0.43586801162025801</v>
      </c>
      <c r="BC1646" s="14">
        <v>0.29199773743443402</v>
      </c>
    </row>
    <row r="1647" spans="2:55" x14ac:dyDescent="0.35">
      <c r="B1647" t="s">
        <v>614</v>
      </c>
      <c r="C1647" s="14">
        <v>3.8894315990875401E-2</v>
      </c>
      <c r="D1647" s="14">
        <v>4.2036254196308298E-2</v>
      </c>
      <c r="E1647" s="14">
        <v>3.5583278706595001E-2</v>
      </c>
      <c r="F1647" s="14"/>
      <c r="G1647" s="14">
        <v>5.7555906454709503E-2</v>
      </c>
      <c r="H1647" s="14">
        <v>4.3979484235209303E-2</v>
      </c>
      <c r="I1647" s="14">
        <v>4.3302806852387299E-2</v>
      </c>
      <c r="J1647" s="14">
        <v>2.9444951695104801E-2</v>
      </c>
      <c r="K1647" s="14">
        <v>3.1733102758472798E-2</v>
      </c>
      <c r="L1647" s="14">
        <v>0</v>
      </c>
      <c r="M1647" s="14"/>
      <c r="N1647" s="14">
        <v>3.1054916320032998E-2</v>
      </c>
      <c r="O1647" s="14">
        <v>5.0090015365656299E-2</v>
      </c>
      <c r="P1647" s="14">
        <v>5.5256980625776803E-2</v>
      </c>
      <c r="Q1647" s="14">
        <v>1.33839890448699E-2</v>
      </c>
      <c r="R1647" s="14"/>
      <c r="S1647" s="14">
        <v>5.2056254491657301E-2</v>
      </c>
      <c r="T1647" s="14">
        <v>1.16559726495455E-2</v>
      </c>
      <c r="U1647" s="14">
        <v>8.1476156326976707E-3</v>
      </c>
      <c r="V1647" s="14">
        <v>5.40267756257602E-2</v>
      </c>
      <c r="W1647" s="14">
        <v>6.2167774776933901E-2</v>
      </c>
      <c r="X1647" s="14">
        <v>3.2621172119166299E-2</v>
      </c>
      <c r="Y1647" s="14">
        <v>4.8495139006331497E-2</v>
      </c>
      <c r="Z1647" s="14">
        <v>5.8113464294653701E-2</v>
      </c>
      <c r="AA1647" s="14">
        <v>5.7437268952649702E-2</v>
      </c>
      <c r="AB1647" s="14">
        <v>4.5088644574462398E-2</v>
      </c>
      <c r="AC1647" s="14">
        <v>0</v>
      </c>
      <c r="AD1647" s="14">
        <v>0</v>
      </c>
      <c r="AE1647" s="14"/>
      <c r="AF1647" s="14">
        <v>3.1323007899938603E-2</v>
      </c>
      <c r="AG1647" s="14">
        <v>3.8326039878045802E-2</v>
      </c>
      <c r="AH1647" s="14">
        <v>6.6618341484704496E-2</v>
      </c>
      <c r="AI1647" s="14">
        <v>3.00984087730276E-2</v>
      </c>
      <c r="AJ1647" s="14">
        <v>5.93083998206798E-2</v>
      </c>
      <c r="AK1647" s="14"/>
      <c r="AL1647" s="14">
        <v>3.6833353815574399E-2</v>
      </c>
      <c r="AM1647" s="14">
        <v>5.3675925798233097E-2</v>
      </c>
      <c r="AN1647" s="14">
        <v>3.5727405635754002E-2</v>
      </c>
      <c r="AO1647" s="14"/>
      <c r="AP1647" s="14">
        <v>3.9337879932990101E-2</v>
      </c>
      <c r="AQ1647" s="14">
        <v>3.9906505885310001E-2</v>
      </c>
      <c r="AR1647" s="14"/>
      <c r="AS1647" s="14">
        <v>4.54493617748669E-2</v>
      </c>
      <c r="AT1647" s="14">
        <v>2.67786153855268E-2</v>
      </c>
      <c r="AU1647" s="14"/>
      <c r="AV1647" s="14">
        <v>4.6522935490185699E-2</v>
      </c>
      <c r="AW1647" s="14">
        <v>3.5911671537331803E-2</v>
      </c>
      <c r="AX1647" s="14"/>
      <c r="AY1647" s="14">
        <v>4.3649725262977099E-2</v>
      </c>
      <c r="AZ1647" s="14">
        <v>1.35967784997943E-2</v>
      </c>
      <c r="BA1647" s="14"/>
      <c r="BB1647" s="14">
        <v>3.9529169444217201E-2</v>
      </c>
      <c r="BC1647" s="14">
        <v>0</v>
      </c>
    </row>
    <row r="1648" spans="2:55" x14ac:dyDescent="0.35">
      <c r="B1648" t="s">
        <v>615</v>
      </c>
      <c r="C1648" s="14">
        <v>0.17306993638039</v>
      </c>
      <c r="D1648" s="14">
        <v>0.151633317974008</v>
      </c>
      <c r="E1648" s="14">
        <v>0.19709475087388001</v>
      </c>
      <c r="F1648" s="14"/>
      <c r="G1648" s="14">
        <v>0.22965261162218201</v>
      </c>
      <c r="H1648" s="14">
        <v>0.21845274986396301</v>
      </c>
      <c r="I1648" s="14">
        <v>0.14700353763069199</v>
      </c>
      <c r="J1648" s="14">
        <v>0.172278723374961</v>
      </c>
      <c r="K1648" s="14">
        <v>0.105990056284873</v>
      </c>
      <c r="L1648" s="14">
        <v>8.90891878610542E-2</v>
      </c>
      <c r="M1648" s="14"/>
      <c r="N1648" s="14">
        <v>0.194049578328051</v>
      </c>
      <c r="O1648" s="14">
        <v>0.177453787133631</v>
      </c>
      <c r="P1648" s="14">
        <v>0.14829316234894999</v>
      </c>
      <c r="Q1648" s="14">
        <v>0.16886085583694699</v>
      </c>
      <c r="R1648" s="14"/>
      <c r="S1648" s="14">
        <v>0.178000063751625</v>
      </c>
      <c r="T1648" s="14">
        <v>0.200580858828211</v>
      </c>
      <c r="U1648" s="14">
        <v>0.14274395910961399</v>
      </c>
      <c r="V1648" s="14">
        <v>0.21744635329849299</v>
      </c>
      <c r="W1648" s="14">
        <v>0.12066959066558799</v>
      </c>
      <c r="X1648" s="14">
        <v>0.172523888355364</v>
      </c>
      <c r="Y1648" s="14">
        <v>0.17114388575332101</v>
      </c>
      <c r="Z1648" s="14">
        <v>0.16830420744760699</v>
      </c>
      <c r="AA1648" s="14">
        <v>0.174267968388959</v>
      </c>
      <c r="AB1648" s="14">
        <v>0.135644922476851</v>
      </c>
      <c r="AC1648" s="14">
        <v>0.124441606176521</v>
      </c>
      <c r="AD1648" s="14">
        <v>0.27287799669903301</v>
      </c>
      <c r="AE1648" s="14"/>
      <c r="AF1648" s="14">
        <v>0.13883790318331299</v>
      </c>
      <c r="AG1648" s="14">
        <v>0.197945779975471</v>
      </c>
      <c r="AH1648" s="14">
        <v>0.158599473346897</v>
      </c>
      <c r="AI1648" s="14">
        <v>0.15953774455846201</v>
      </c>
      <c r="AJ1648" s="14">
        <v>0.18341543028042301</v>
      </c>
      <c r="AK1648" s="14"/>
      <c r="AL1648" s="14">
        <v>0.16558931525566101</v>
      </c>
      <c r="AM1648" s="14">
        <v>0.21673438651571</v>
      </c>
      <c r="AN1648" s="14">
        <v>0.191759370282721</v>
      </c>
      <c r="AO1648" s="14"/>
      <c r="AP1648" s="14">
        <v>0.16269862535293</v>
      </c>
      <c r="AQ1648" s="14">
        <v>0.18297490116210299</v>
      </c>
      <c r="AR1648" s="14"/>
      <c r="AS1648" s="14">
        <v>0.18964713282651599</v>
      </c>
      <c r="AT1648" s="14">
        <v>0.140790481116331</v>
      </c>
      <c r="AU1648" s="14"/>
      <c r="AV1648" s="14">
        <v>0.204388334715493</v>
      </c>
      <c r="AW1648" s="14">
        <v>0.15369421540116099</v>
      </c>
      <c r="AX1648" s="14"/>
      <c r="AY1648" s="14">
        <v>0.18416882294943901</v>
      </c>
      <c r="AZ1648" s="14">
        <v>0.108719664484396</v>
      </c>
      <c r="BA1648" s="14"/>
      <c r="BB1648" s="14">
        <v>0.178200360668998</v>
      </c>
      <c r="BC1648" s="14">
        <v>0.16101895136375699</v>
      </c>
    </row>
    <row r="1649" spans="2:55" x14ac:dyDescent="0.35">
      <c r="B1649" t="s">
        <v>616</v>
      </c>
      <c r="C1649" s="14">
        <v>0.17016076492675999</v>
      </c>
      <c r="D1649" s="14">
        <v>0.18183167906421299</v>
      </c>
      <c r="E1649" s="14">
        <v>0.15628492498374699</v>
      </c>
      <c r="F1649" s="14"/>
      <c r="G1649" s="14">
        <v>0.229054164976632</v>
      </c>
      <c r="H1649" s="14">
        <v>0.21124994934656799</v>
      </c>
      <c r="I1649" s="14">
        <v>0.17604381177232101</v>
      </c>
      <c r="J1649" s="14">
        <v>0.111823609992203</v>
      </c>
      <c r="K1649" s="14">
        <v>0.12355579697456499</v>
      </c>
      <c r="L1649" s="14">
        <v>0.14985679521369799</v>
      </c>
      <c r="M1649" s="14"/>
      <c r="N1649" s="14">
        <v>0.19084640403215</v>
      </c>
      <c r="O1649" s="14">
        <v>0.17009941897830999</v>
      </c>
      <c r="P1649" s="14">
        <v>0.118060789150887</v>
      </c>
      <c r="Q1649" s="14">
        <v>0.20421320945184099</v>
      </c>
      <c r="R1649" s="14"/>
      <c r="S1649" s="14">
        <v>0.216397750425352</v>
      </c>
      <c r="T1649" s="14">
        <v>0.15885850460811199</v>
      </c>
      <c r="U1649" s="14">
        <v>0.18917268393185699</v>
      </c>
      <c r="V1649" s="14">
        <v>0.14892540560595599</v>
      </c>
      <c r="W1649" s="14">
        <v>0.18088448070396501</v>
      </c>
      <c r="X1649" s="14">
        <v>0.23313020824213401</v>
      </c>
      <c r="Y1649" s="14">
        <v>8.5400266568933403E-2</v>
      </c>
      <c r="Z1649" s="14">
        <v>0.19177480953814699</v>
      </c>
      <c r="AA1649" s="14">
        <v>0.16267390233057999</v>
      </c>
      <c r="AB1649" s="14">
        <v>0.16835531354897301</v>
      </c>
      <c r="AC1649" s="14">
        <v>0.109440744511745</v>
      </c>
      <c r="AD1649" s="14">
        <v>9.9346167696208895E-2</v>
      </c>
      <c r="AE1649" s="14"/>
      <c r="AF1649" s="14">
        <v>0.216111032991647</v>
      </c>
      <c r="AG1649" s="14">
        <v>0.20264674773855601</v>
      </c>
      <c r="AH1649" s="14">
        <v>0.127892900151616</v>
      </c>
      <c r="AI1649" s="14">
        <v>0.121451154632082</v>
      </c>
      <c r="AJ1649" s="14">
        <v>0.148905647868845</v>
      </c>
      <c r="AK1649" s="14"/>
      <c r="AL1649" s="14">
        <v>0.17172161373653799</v>
      </c>
      <c r="AM1649" s="14">
        <v>0.18840976974394</v>
      </c>
      <c r="AN1649" s="14">
        <v>8.3578479974920503E-2</v>
      </c>
      <c r="AO1649" s="14"/>
      <c r="AP1649" s="14">
        <v>0.158991493507883</v>
      </c>
      <c r="AQ1649" s="14">
        <v>0.179593234163127</v>
      </c>
      <c r="AR1649" s="14"/>
      <c r="AS1649" s="14">
        <v>0.16736410194892701</v>
      </c>
      <c r="AT1649" s="14">
        <v>0.17470858864509101</v>
      </c>
      <c r="AU1649" s="14"/>
      <c r="AV1649" s="14">
        <v>0.216209848697373</v>
      </c>
      <c r="AW1649" s="14">
        <v>0.15133263752555801</v>
      </c>
      <c r="AX1649" s="14"/>
      <c r="AY1649" s="14">
        <v>0.17790781373846201</v>
      </c>
      <c r="AZ1649" s="14">
        <v>0.112609616771884</v>
      </c>
      <c r="BA1649" s="14"/>
      <c r="BB1649" s="14">
        <v>0.175562815386447</v>
      </c>
      <c r="BC1649" s="14">
        <v>0.133195132966001</v>
      </c>
    </row>
    <row r="1650" spans="2:55" x14ac:dyDescent="0.35">
      <c r="B1650" t="s">
        <v>617</v>
      </c>
      <c r="C1650" s="14">
        <v>8.4905458317088595E-2</v>
      </c>
      <c r="D1650" s="14">
        <v>8.8965239067379603E-2</v>
      </c>
      <c r="E1650" s="14">
        <v>8.0740545416746204E-2</v>
      </c>
      <c r="F1650" s="14"/>
      <c r="G1650" s="14">
        <v>0.114912914864754</v>
      </c>
      <c r="H1650" s="14">
        <v>9.3933919613257505E-2</v>
      </c>
      <c r="I1650" s="14">
        <v>8.6378493065037698E-2</v>
      </c>
      <c r="J1650" s="14">
        <v>5.3294082355913902E-2</v>
      </c>
      <c r="K1650" s="14">
        <v>0.10648715295087401</v>
      </c>
      <c r="L1650" s="14">
        <v>2.7736498716374298E-2</v>
      </c>
      <c r="M1650" s="14"/>
      <c r="N1650" s="14">
        <v>8.8435817165558997E-2</v>
      </c>
      <c r="O1650" s="14">
        <v>9.3347248514414505E-2</v>
      </c>
      <c r="P1650" s="14">
        <v>7.6133106506742598E-2</v>
      </c>
      <c r="Q1650" s="14">
        <v>7.9318239688692296E-2</v>
      </c>
      <c r="R1650" s="14"/>
      <c r="S1650" s="14">
        <v>8.54236649731102E-2</v>
      </c>
      <c r="T1650" s="14">
        <v>0.122571901366247</v>
      </c>
      <c r="U1650" s="14">
        <v>7.81520910793118E-2</v>
      </c>
      <c r="V1650" s="14">
        <v>4.1421275224467299E-2</v>
      </c>
      <c r="W1650" s="14">
        <v>6.6181254667006598E-2</v>
      </c>
      <c r="X1650" s="14">
        <v>7.7196229593721202E-2</v>
      </c>
      <c r="Y1650" s="14">
        <v>0.16276262110499401</v>
      </c>
      <c r="Z1650" s="14">
        <v>5.4344757400172403E-2</v>
      </c>
      <c r="AA1650" s="14">
        <v>6.2165387118900503E-2</v>
      </c>
      <c r="AB1650" s="14">
        <v>8.9217455586045297E-2</v>
      </c>
      <c r="AC1650" s="14">
        <v>9.1796213008617497E-2</v>
      </c>
      <c r="AD1650" s="14">
        <v>4.0705809151730603E-2</v>
      </c>
      <c r="AE1650" s="14"/>
      <c r="AF1650" s="14">
        <v>7.7616394058578897E-2</v>
      </c>
      <c r="AG1650" s="14">
        <v>9.6698499059132206E-2</v>
      </c>
      <c r="AH1650" s="14">
        <v>8.8275843565225401E-2</v>
      </c>
      <c r="AI1650" s="14">
        <v>9.1107868214231599E-2</v>
      </c>
      <c r="AJ1650" s="14">
        <v>5.1718243401396198E-2</v>
      </c>
      <c r="AK1650" s="14"/>
      <c r="AL1650" s="14">
        <v>8.5156470766370604E-2</v>
      </c>
      <c r="AM1650" s="14">
        <v>8.6948929262452707E-2</v>
      </c>
      <c r="AN1650" s="14">
        <v>7.3675027583682898E-2</v>
      </c>
      <c r="AO1650" s="14"/>
      <c r="AP1650" s="14">
        <v>7.2859287944315801E-2</v>
      </c>
      <c r="AQ1650" s="14">
        <v>9.6666634260705694E-2</v>
      </c>
      <c r="AR1650" s="14"/>
      <c r="AS1650" s="14">
        <v>6.8508739193134702E-2</v>
      </c>
      <c r="AT1650" s="14">
        <v>0.118398507582649</v>
      </c>
      <c r="AU1650" s="14"/>
      <c r="AV1650" s="14">
        <v>8.05267924726321E-2</v>
      </c>
      <c r="AW1650" s="14">
        <v>8.79683443371721E-2</v>
      </c>
      <c r="AX1650" s="14"/>
      <c r="AY1650" s="14">
        <v>6.7768315589444794E-2</v>
      </c>
      <c r="AZ1650" s="14">
        <v>0.21547266003774901</v>
      </c>
      <c r="BA1650" s="14"/>
      <c r="BB1650" s="14">
        <v>7.2269920159110698E-2</v>
      </c>
      <c r="BC1650" s="14">
        <v>0.17799124388330201</v>
      </c>
    </row>
    <row r="1651" spans="2:55" x14ac:dyDescent="0.35">
      <c r="B1651" t="s">
        <v>618</v>
      </c>
      <c r="C1651" s="14">
        <v>3.9718550484934903E-2</v>
      </c>
      <c r="D1651" s="14">
        <v>4.1477299829444501E-2</v>
      </c>
      <c r="E1651" s="14">
        <v>3.7923863915388302E-2</v>
      </c>
      <c r="F1651" s="14"/>
      <c r="G1651" s="14">
        <v>5.8492398627742997E-2</v>
      </c>
      <c r="H1651" s="14">
        <v>5.1386172343812299E-2</v>
      </c>
      <c r="I1651" s="14">
        <v>3.9899487663339402E-2</v>
      </c>
      <c r="J1651" s="14">
        <v>3.2894894898965403E-2</v>
      </c>
      <c r="K1651" s="14">
        <v>1.25075924282691E-2</v>
      </c>
      <c r="L1651" s="14">
        <v>2.9378474482725399E-2</v>
      </c>
      <c r="M1651" s="14"/>
      <c r="N1651" s="14">
        <v>2.86990211497587E-2</v>
      </c>
      <c r="O1651" s="14">
        <v>4.7419505896753797E-2</v>
      </c>
      <c r="P1651" s="14">
        <v>3.8095846067180798E-2</v>
      </c>
      <c r="Q1651" s="14">
        <v>4.7232906145885899E-2</v>
      </c>
      <c r="R1651" s="14"/>
      <c r="S1651" s="14">
        <v>6.3487129176951304E-2</v>
      </c>
      <c r="T1651" s="14">
        <v>1.97133276202721E-2</v>
      </c>
      <c r="U1651" s="14">
        <v>3.15752623413455E-2</v>
      </c>
      <c r="V1651" s="14">
        <v>2.9734505900227099E-2</v>
      </c>
      <c r="W1651" s="14">
        <v>4.32968676827553E-2</v>
      </c>
      <c r="X1651" s="14">
        <v>3.1112525388149799E-2</v>
      </c>
      <c r="Y1651" s="14">
        <v>2.4424769572613199E-2</v>
      </c>
      <c r="Z1651" s="14">
        <v>5.3258968659157802E-2</v>
      </c>
      <c r="AA1651" s="14">
        <v>7.3542195379790801E-2</v>
      </c>
      <c r="AB1651" s="14">
        <v>2.46742223341949E-2</v>
      </c>
      <c r="AC1651" s="14">
        <v>4.0043869267253202E-2</v>
      </c>
      <c r="AD1651" s="14">
        <v>0</v>
      </c>
      <c r="AE1651" s="14"/>
      <c r="AF1651" s="14">
        <v>3.12737249392269E-2</v>
      </c>
      <c r="AG1651" s="14">
        <v>4.16745039790914E-2</v>
      </c>
      <c r="AH1651" s="14">
        <v>5.0207852257108998E-2</v>
      </c>
      <c r="AI1651" s="14">
        <v>2.506779819475E-2</v>
      </c>
      <c r="AJ1651" s="14">
        <v>6.4003741368168193E-2</v>
      </c>
      <c r="AK1651" s="14"/>
      <c r="AL1651" s="14">
        <v>3.0552284986549098E-2</v>
      </c>
      <c r="AM1651" s="14">
        <v>9.4355977298056407E-2</v>
      </c>
      <c r="AN1651" s="14">
        <v>5.9192781514715499E-2</v>
      </c>
      <c r="AO1651" s="14"/>
      <c r="AP1651" s="14">
        <v>3.6082758291829997E-2</v>
      </c>
      <c r="AQ1651" s="14">
        <v>4.4619057120551198E-2</v>
      </c>
      <c r="AR1651" s="14"/>
      <c r="AS1651" s="14">
        <v>3.6765384989392198E-2</v>
      </c>
      <c r="AT1651" s="14">
        <v>4.3918641998393099E-2</v>
      </c>
      <c r="AU1651" s="14"/>
      <c r="AV1651" s="14">
        <v>3.3024243192592298E-2</v>
      </c>
      <c r="AW1651" s="14">
        <v>4.1760077878798797E-2</v>
      </c>
      <c r="AX1651" s="14"/>
      <c r="AY1651" s="14">
        <v>4.1239678069136303E-2</v>
      </c>
      <c r="AZ1651" s="14">
        <v>6.1326115050210503E-2</v>
      </c>
      <c r="BA1651" s="14"/>
      <c r="BB1651" s="14">
        <v>3.7184559103800002E-2</v>
      </c>
      <c r="BC1651" s="14">
        <v>4.6874112674396E-2</v>
      </c>
    </row>
    <row r="1652" spans="2:55" x14ac:dyDescent="0.35">
      <c r="B1652" t="s">
        <v>619</v>
      </c>
      <c r="C1652" s="14">
        <v>1.6139495164558999E-2</v>
      </c>
      <c r="D1652" s="14">
        <v>1.3856370059545899E-2</v>
      </c>
      <c r="E1652" s="14">
        <v>1.86907744982189E-2</v>
      </c>
      <c r="F1652" s="14"/>
      <c r="G1652" s="14">
        <v>2.6109613429262001E-2</v>
      </c>
      <c r="H1652" s="14">
        <v>1.02845494788568E-2</v>
      </c>
      <c r="I1652" s="14">
        <v>1.6586492308195099E-2</v>
      </c>
      <c r="J1652" s="14">
        <v>1.49366668841634E-2</v>
      </c>
      <c r="K1652" s="14">
        <v>2.3149408381514299E-2</v>
      </c>
      <c r="L1652" s="14">
        <v>0</v>
      </c>
      <c r="M1652" s="14"/>
      <c r="N1652" s="14">
        <v>1.7724410097521199E-2</v>
      </c>
      <c r="O1652" s="14">
        <v>7.56425824687841E-3</v>
      </c>
      <c r="P1652" s="14">
        <v>1.9350867181500399E-2</v>
      </c>
      <c r="Q1652" s="14">
        <v>2.2321162971951601E-2</v>
      </c>
      <c r="R1652" s="14"/>
      <c r="S1652" s="14">
        <v>3.1466065742676803E-2</v>
      </c>
      <c r="T1652" s="14">
        <v>2.0048027243641599E-2</v>
      </c>
      <c r="U1652" s="14">
        <v>0</v>
      </c>
      <c r="V1652" s="14">
        <v>7.27629720837505E-3</v>
      </c>
      <c r="W1652" s="14">
        <v>2.6171304623573699E-2</v>
      </c>
      <c r="X1652" s="14">
        <v>8.8378270262430107E-3</v>
      </c>
      <c r="Y1652" s="14">
        <v>2.0859568544112798E-2</v>
      </c>
      <c r="Z1652" s="14">
        <v>1.7779819240242498E-2</v>
      </c>
      <c r="AA1652" s="14">
        <v>0</v>
      </c>
      <c r="AB1652" s="14">
        <v>0</v>
      </c>
      <c r="AC1652" s="14">
        <v>3.06732625444078E-2</v>
      </c>
      <c r="AD1652" s="14">
        <v>4.5856471092028103E-2</v>
      </c>
      <c r="AE1652" s="14"/>
      <c r="AF1652" s="14">
        <v>9.2275709717484205E-3</v>
      </c>
      <c r="AG1652" s="14">
        <v>1.8123930505839499E-2</v>
      </c>
      <c r="AH1652" s="14">
        <v>1.83657806938471E-2</v>
      </c>
      <c r="AI1652" s="14">
        <v>1.1763127909407801E-2</v>
      </c>
      <c r="AJ1652" s="14">
        <v>0</v>
      </c>
      <c r="AK1652" s="14"/>
      <c r="AL1652" s="14">
        <v>1.47211196658775E-2</v>
      </c>
      <c r="AM1652" s="14">
        <v>3.0931712594324201E-2</v>
      </c>
      <c r="AN1652" s="14">
        <v>0</v>
      </c>
      <c r="AO1652" s="14"/>
      <c r="AP1652" s="14">
        <v>1.4440990934411899E-2</v>
      </c>
      <c r="AQ1652" s="14">
        <v>1.66543241967399E-2</v>
      </c>
      <c r="AR1652" s="14"/>
      <c r="AS1652" s="14">
        <v>1.2305786125866899E-2</v>
      </c>
      <c r="AT1652" s="14">
        <v>2.06064946624669E-2</v>
      </c>
      <c r="AU1652" s="14"/>
      <c r="AV1652" s="14">
        <v>7.3381105835566502E-3</v>
      </c>
      <c r="AW1652" s="14">
        <v>1.96256651914847E-2</v>
      </c>
      <c r="AX1652" s="14"/>
      <c r="AY1652" s="14">
        <v>1.18004133151908E-2</v>
      </c>
      <c r="AZ1652" s="14">
        <v>5.2288095213296797E-2</v>
      </c>
      <c r="BA1652" s="14"/>
      <c r="BB1652" s="14">
        <v>1.55030704324136E-2</v>
      </c>
      <c r="BC1652" s="14">
        <v>3.72825305065334E-2</v>
      </c>
    </row>
    <row r="1653" spans="2:55" x14ac:dyDescent="0.35">
      <c r="B1653" t="s">
        <v>620</v>
      </c>
      <c r="C1653" s="14">
        <v>1.43536373933858E-2</v>
      </c>
      <c r="D1653" s="14">
        <v>1.92628036926949E-2</v>
      </c>
      <c r="E1653" s="14">
        <v>9.0283911502848906E-3</v>
      </c>
      <c r="F1653" s="14"/>
      <c r="G1653" s="14">
        <v>6.9618324836884203E-3</v>
      </c>
      <c r="H1653" s="14">
        <v>1.4894156588055801E-2</v>
      </c>
      <c r="I1653" s="14">
        <v>8.6359030612397497E-3</v>
      </c>
      <c r="J1653" s="14">
        <v>2.2592501562801501E-2</v>
      </c>
      <c r="K1653" s="14">
        <v>2.3347144881355999E-2</v>
      </c>
      <c r="L1653" s="14">
        <v>0</v>
      </c>
      <c r="M1653" s="14"/>
      <c r="N1653" s="14">
        <v>2.5125645447236E-2</v>
      </c>
      <c r="O1653" s="14">
        <v>2.31088321234165E-3</v>
      </c>
      <c r="P1653" s="14">
        <v>1.3159406838892201E-2</v>
      </c>
      <c r="Q1653" s="14">
        <v>1.76306283424312E-2</v>
      </c>
      <c r="R1653" s="14"/>
      <c r="S1653" s="14">
        <v>2.3889180345920202E-2</v>
      </c>
      <c r="T1653" s="14">
        <v>1.0795825720269801E-2</v>
      </c>
      <c r="U1653" s="14">
        <v>4.1014635075176997E-2</v>
      </c>
      <c r="V1653" s="14">
        <v>9.5737477522240908E-3</v>
      </c>
      <c r="W1653" s="14">
        <v>1.08261099579776E-2</v>
      </c>
      <c r="X1653" s="14">
        <v>0</v>
      </c>
      <c r="Y1653" s="14">
        <v>1.03562831072738E-2</v>
      </c>
      <c r="Z1653" s="14">
        <v>0</v>
      </c>
      <c r="AA1653" s="14">
        <v>3.2561246951100603E-2</v>
      </c>
      <c r="AB1653" s="14">
        <v>0</v>
      </c>
      <c r="AC1653" s="14">
        <v>0</v>
      </c>
      <c r="AD1653" s="14">
        <v>0</v>
      </c>
      <c r="AE1653" s="14"/>
      <c r="AF1653" s="14">
        <v>1.20400731559955E-2</v>
      </c>
      <c r="AG1653" s="14">
        <v>1.35597750972298E-2</v>
      </c>
      <c r="AH1653" s="14">
        <v>3.3531128762456001E-2</v>
      </c>
      <c r="AI1653" s="14">
        <v>1.8264545583984899E-2</v>
      </c>
      <c r="AJ1653" s="14">
        <v>1.1915042249925E-2</v>
      </c>
      <c r="AK1653" s="14"/>
      <c r="AL1653" s="14">
        <v>1.0375814261034301E-2</v>
      </c>
      <c r="AM1653" s="14">
        <v>3.7592235768915599E-2</v>
      </c>
      <c r="AN1653" s="14">
        <v>2.4231278363307102E-2</v>
      </c>
      <c r="AO1653" s="14"/>
      <c r="AP1653" s="14">
        <v>1.1043383527420301E-2</v>
      </c>
      <c r="AQ1653" s="14">
        <v>1.80126009134121E-2</v>
      </c>
      <c r="AR1653" s="14"/>
      <c r="AS1653" s="14">
        <v>8.4188018178863993E-3</v>
      </c>
      <c r="AT1653" s="14">
        <v>2.7641978884001599E-2</v>
      </c>
      <c r="AU1653" s="14"/>
      <c r="AV1653" s="14">
        <v>1.6643350746446298E-2</v>
      </c>
      <c r="AW1653" s="14">
        <v>1.38314231038737E-2</v>
      </c>
      <c r="AX1653" s="14"/>
      <c r="AY1653" s="14">
        <v>1.0388304523277299E-2</v>
      </c>
      <c r="AZ1653" s="14">
        <v>4.2122376780711901E-2</v>
      </c>
      <c r="BA1653" s="14"/>
      <c r="BB1653" s="14">
        <v>1.36786169985536E-2</v>
      </c>
      <c r="BC1653" s="14">
        <v>6.2244782281251996E-3</v>
      </c>
    </row>
    <row r="1654" spans="2:55" x14ac:dyDescent="0.35">
      <c r="B1654" t="s">
        <v>621</v>
      </c>
      <c r="C1654" s="14">
        <v>8.4156764366595804E-3</v>
      </c>
      <c r="D1654" s="14">
        <v>1.0357202864767901E-2</v>
      </c>
      <c r="E1654" s="14">
        <v>6.3185558695924397E-3</v>
      </c>
      <c r="F1654" s="14"/>
      <c r="G1654" s="14">
        <v>3.8939087460967301E-3</v>
      </c>
      <c r="H1654" s="14">
        <v>1.0527738282864799E-2</v>
      </c>
      <c r="I1654" s="14">
        <v>7.5749282987895503E-3</v>
      </c>
      <c r="J1654" s="14">
        <v>7.9994359237428696E-3</v>
      </c>
      <c r="K1654" s="14">
        <v>1.4916064804629999E-2</v>
      </c>
      <c r="L1654" s="14">
        <v>0</v>
      </c>
      <c r="M1654" s="14"/>
      <c r="N1654" s="14">
        <v>8.7692492100760692E-3</v>
      </c>
      <c r="O1654" s="14">
        <v>5.3514782828186502E-3</v>
      </c>
      <c r="P1654" s="14">
        <v>1.0713445814370301E-2</v>
      </c>
      <c r="Q1654" s="14">
        <v>9.4793940886284903E-3</v>
      </c>
      <c r="R1654" s="14"/>
      <c r="S1654" s="14">
        <v>1.0033633782221701E-2</v>
      </c>
      <c r="T1654" s="14">
        <v>1.9599440266929901E-2</v>
      </c>
      <c r="U1654" s="14">
        <v>0</v>
      </c>
      <c r="V1654" s="14">
        <v>0</v>
      </c>
      <c r="W1654" s="14">
        <v>0</v>
      </c>
      <c r="X1654" s="14">
        <v>6.1171658244708396E-3</v>
      </c>
      <c r="Y1654" s="14">
        <v>0</v>
      </c>
      <c r="Z1654" s="14">
        <v>0</v>
      </c>
      <c r="AA1654" s="14">
        <v>8.2783507309553608E-3</v>
      </c>
      <c r="AB1654" s="14">
        <v>1.0019511186543499E-2</v>
      </c>
      <c r="AC1654" s="14">
        <v>2.17541857341393E-2</v>
      </c>
      <c r="AD1654" s="14">
        <v>3.4691172908563501E-2</v>
      </c>
      <c r="AE1654" s="14"/>
      <c r="AF1654" s="14">
        <v>1.7637405452077801E-2</v>
      </c>
      <c r="AG1654" s="14">
        <v>9.2507921813468792E-3</v>
      </c>
      <c r="AH1654" s="14">
        <v>1.00022060262943E-2</v>
      </c>
      <c r="AI1654" s="14">
        <v>0</v>
      </c>
      <c r="AJ1654" s="14">
        <v>0</v>
      </c>
      <c r="AK1654" s="14"/>
      <c r="AL1654" s="14">
        <v>6.4171372608185003E-3</v>
      </c>
      <c r="AM1654" s="14">
        <v>1.3689829106789101E-2</v>
      </c>
      <c r="AN1654" s="14">
        <v>3.2723806496411399E-2</v>
      </c>
      <c r="AO1654" s="14"/>
      <c r="AP1654" s="14">
        <v>3.56767736499395E-3</v>
      </c>
      <c r="AQ1654" s="14">
        <v>1.3310360882142601E-2</v>
      </c>
      <c r="AR1654" s="14"/>
      <c r="AS1654" s="14">
        <v>2.4211486251300199E-3</v>
      </c>
      <c r="AT1654" s="14">
        <v>2.13004482560675E-2</v>
      </c>
      <c r="AU1654" s="14"/>
      <c r="AV1654" s="14">
        <v>1.1959542707894301E-2</v>
      </c>
      <c r="AW1654" s="14">
        <v>5.3843205976273397E-3</v>
      </c>
      <c r="AX1654" s="14"/>
      <c r="AY1654" s="14">
        <v>8.5864873011925295E-3</v>
      </c>
      <c r="AZ1654" s="14">
        <v>0</v>
      </c>
      <c r="BA1654" s="14"/>
      <c r="BB1654" s="14">
        <v>8.3316519405388506E-3</v>
      </c>
      <c r="BC1654" s="14">
        <v>1.7608943498446501E-2</v>
      </c>
    </row>
    <row r="1655" spans="2:55" x14ac:dyDescent="0.35">
      <c r="B1655" t="s">
        <v>622</v>
      </c>
      <c r="C1655" s="14">
        <v>2.0518297980059899E-2</v>
      </c>
      <c r="D1655" s="14">
        <v>1.20423666443029E-2</v>
      </c>
      <c r="E1655" s="14">
        <v>2.9860827913641901E-2</v>
      </c>
      <c r="F1655" s="14"/>
      <c r="G1655" s="14">
        <v>1.5358962146931599E-2</v>
      </c>
      <c r="H1655" s="14">
        <v>1.9684554543690402E-2</v>
      </c>
      <c r="I1655" s="14">
        <v>2.12950631093176E-2</v>
      </c>
      <c r="J1655" s="14">
        <v>1.59528728288152E-2</v>
      </c>
      <c r="K1655" s="14">
        <v>3.1240612755160602E-2</v>
      </c>
      <c r="L1655" s="14">
        <v>2.7538791522196199E-2</v>
      </c>
      <c r="M1655" s="14"/>
      <c r="N1655" s="14">
        <v>9.7290244533979504E-3</v>
      </c>
      <c r="O1655" s="14">
        <v>1.18842549727453E-2</v>
      </c>
      <c r="P1655" s="14">
        <v>3.05038160789971E-2</v>
      </c>
      <c r="Q1655" s="14">
        <v>3.2163276460127503E-2</v>
      </c>
      <c r="R1655" s="14"/>
      <c r="S1655" s="14">
        <v>1.3480995238681501E-2</v>
      </c>
      <c r="T1655" s="14">
        <v>0</v>
      </c>
      <c r="U1655" s="14">
        <v>4.1567260564576103E-2</v>
      </c>
      <c r="V1655" s="14">
        <v>1.03214744932183E-2</v>
      </c>
      <c r="W1655" s="14">
        <v>2.2402744617336701E-2</v>
      </c>
      <c r="X1655" s="14">
        <v>1.8549147972266498E-2</v>
      </c>
      <c r="Y1655" s="14">
        <v>4.0209063876199699E-2</v>
      </c>
      <c r="Z1655" s="14">
        <v>3.4678951561532903E-2</v>
      </c>
      <c r="AA1655" s="14">
        <v>1.9907004270201901E-2</v>
      </c>
      <c r="AB1655" s="14">
        <v>4.3133459685347202E-2</v>
      </c>
      <c r="AC1655" s="14">
        <v>1.50203604258244E-2</v>
      </c>
      <c r="AD1655" s="14">
        <v>0</v>
      </c>
      <c r="AE1655" s="14"/>
      <c r="AF1655" s="14">
        <v>2.1041993916554501E-2</v>
      </c>
      <c r="AG1655" s="14">
        <v>1.23718451141791E-2</v>
      </c>
      <c r="AH1655" s="14">
        <v>3.17157326904536E-2</v>
      </c>
      <c r="AI1655" s="14">
        <v>3.05236533406868E-2</v>
      </c>
      <c r="AJ1655" s="14">
        <v>3.2796929312917202E-2</v>
      </c>
      <c r="AK1655" s="14"/>
      <c r="AL1655" s="14">
        <v>2.3632796845053199E-2</v>
      </c>
      <c r="AM1655" s="14">
        <v>6.5536448912235697E-3</v>
      </c>
      <c r="AN1655" s="14">
        <v>0</v>
      </c>
      <c r="AO1655" s="14"/>
      <c r="AP1655" s="14">
        <v>1.4306679207157001E-2</v>
      </c>
      <c r="AQ1655" s="14">
        <v>2.7148093119354299E-2</v>
      </c>
      <c r="AR1655" s="14"/>
      <c r="AS1655" s="14">
        <v>8.4344211918781897E-3</v>
      </c>
      <c r="AT1655" s="14">
        <v>4.6805544838338597E-2</v>
      </c>
      <c r="AU1655" s="14"/>
      <c r="AV1655" s="14">
        <v>1.7468687672499698E-2</v>
      </c>
      <c r="AW1655" s="14">
        <v>2.2670559462336402E-2</v>
      </c>
      <c r="AX1655" s="14"/>
      <c r="AY1655" s="14">
        <v>1.16227441044715E-2</v>
      </c>
      <c r="AZ1655" s="14">
        <v>0.107696716538287</v>
      </c>
      <c r="BA1655" s="14"/>
      <c r="BB1655" s="14">
        <v>1.2900536627326801E-2</v>
      </c>
      <c r="BC1655" s="14">
        <v>2.2190545446586701E-2</v>
      </c>
    </row>
    <row r="1656" spans="2:55" x14ac:dyDescent="0.35">
      <c r="B1656" t="s">
        <v>490</v>
      </c>
      <c r="C1656" s="14">
        <v>2.86202280938978E-2</v>
      </c>
      <c r="D1656" s="14">
        <v>2.9761746827190301E-2</v>
      </c>
      <c r="E1656" s="14">
        <v>2.7464678962551201E-2</v>
      </c>
      <c r="F1656" s="14"/>
      <c r="G1656" s="14">
        <v>4.57138486455929E-2</v>
      </c>
      <c r="H1656" s="14">
        <v>1.55740273567539E-2</v>
      </c>
      <c r="I1656" s="14">
        <v>3.9134214044830203E-2</v>
      </c>
      <c r="J1656" s="14">
        <v>2.20959299066554E-2</v>
      </c>
      <c r="K1656" s="14">
        <v>3.1563748230876598E-2</v>
      </c>
      <c r="L1656" s="14">
        <v>1.42434218148269E-2</v>
      </c>
      <c r="M1656" s="14"/>
      <c r="N1656" s="14">
        <v>9.7287741465877705E-3</v>
      </c>
      <c r="O1656" s="14">
        <v>2.8980518404100999E-2</v>
      </c>
      <c r="P1656" s="14">
        <v>3.8754502111084999E-2</v>
      </c>
      <c r="Q1656" s="14">
        <v>4.3313505052948002E-2</v>
      </c>
      <c r="R1656" s="14"/>
      <c r="S1656" s="14">
        <v>2.79755657050078E-2</v>
      </c>
      <c r="T1656" s="14">
        <v>4.0642112586954299E-2</v>
      </c>
      <c r="U1656" s="14">
        <v>1.9781811282261599E-2</v>
      </c>
      <c r="V1656" s="14">
        <v>1.8954379692984202E-2</v>
      </c>
      <c r="W1656" s="14">
        <v>1.27705321493516E-2</v>
      </c>
      <c r="X1656" s="14">
        <v>7.1702054453456898E-3</v>
      </c>
      <c r="Y1656" s="14">
        <v>1.9513880063864002E-2</v>
      </c>
      <c r="Z1656" s="14">
        <v>0</v>
      </c>
      <c r="AA1656" s="14">
        <v>4.7144121483859797E-2</v>
      </c>
      <c r="AB1656" s="14">
        <v>6.3985477474917299E-2</v>
      </c>
      <c r="AC1656" s="14">
        <v>1.97456535426596E-2</v>
      </c>
      <c r="AD1656" s="14">
        <v>4.7954832738582399E-2</v>
      </c>
      <c r="AE1656" s="14"/>
      <c r="AF1656" s="14">
        <v>7.7797413432013802E-3</v>
      </c>
      <c r="AG1656" s="14">
        <v>3.0279391485023999E-2</v>
      </c>
      <c r="AH1656" s="14">
        <v>9.1855979664061498E-3</v>
      </c>
      <c r="AI1656" s="14">
        <v>1.90569838778923E-2</v>
      </c>
      <c r="AJ1656" s="14">
        <v>6.3596754871139999E-2</v>
      </c>
      <c r="AK1656" s="14"/>
      <c r="AL1656" s="14">
        <v>2.6611335580544099E-2</v>
      </c>
      <c r="AM1656" s="14">
        <v>3.4355834032388899E-2</v>
      </c>
      <c r="AN1656" s="14">
        <v>5.17423151084326E-2</v>
      </c>
      <c r="AO1656" s="14"/>
      <c r="AP1656" s="14">
        <v>2.2896399878223901E-2</v>
      </c>
      <c r="AQ1656" s="14">
        <v>2.6992667668943201E-2</v>
      </c>
      <c r="AR1656" s="14"/>
      <c r="AS1656" s="14">
        <v>2.1655557412338201E-2</v>
      </c>
      <c r="AT1656" s="14">
        <v>2.7509681241512301E-2</v>
      </c>
      <c r="AU1656" s="14"/>
      <c r="AV1656" s="14">
        <v>1.2895085951965901E-2</v>
      </c>
      <c r="AW1656" s="14">
        <v>3.4341387614334098E-2</v>
      </c>
      <c r="AX1656" s="14"/>
      <c r="AY1656" s="14">
        <v>1.4508693248033401E-2</v>
      </c>
      <c r="AZ1656" s="14">
        <v>9.8754873346406202E-2</v>
      </c>
      <c r="BA1656" s="14"/>
      <c r="BB1656" s="14">
        <v>1.09712876183365E-2</v>
      </c>
      <c r="BC1656" s="14">
        <v>0.105616323998418</v>
      </c>
    </row>
    <row r="1657" spans="2:55" x14ac:dyDescent="0.35">
      <c r="C1657" s="14"/>
      <c r="D1657" s="14"/>
      <c r="E1657" s="14"/>
      <c r="F1657" s="14"/>
      <c r="G1657" s="14"/>
      <c r="H1657" s="14"/>
      <c r="I1657" s="14"/>
      <c r="J1657" s="14"/>
      <c r="K1657" s="14"/>
      <c r="L1657" s="14"/>
      <c r="M1657" s="14"/>
      <c r="N1657" s="14"/>
      <c r="O1657" s="14"/>
      <c r="P1657" s="14"/>
      <c r="Q1657" s="14"/>
      <c r="R1657" s="14"/>
      <c r="S1657" s="14"/>
      <c r="T1657" s="14"/>
      <c r="U1657" s="14"/>
      <c r="V1657" s="14"/>
      <c r="W1657" s="14"/>
      <c r="X1657" s="14"/>
      <c r="Y1657" s="14"/>
      <c r="Z1657" s="14"/>
      <c r="AA1657" s="14"/>
      <c r="AB1657" s="14"/>
      <c r="AC1657" s="14"/>
      <c r="AD1657" s="14"/>
      <c r="AE1657" s="14"/>
      <c r="AF1657" s="14"/>
      <c r="AG1657" s="14"/>
      <c r="AH1657" s="14"/>
      <c r="AI1657" s="14"/>
      <c r="AJ1657" s="14"/>
      <c r="AK1657" s="14"/>
      <c r="AL1657" s="14"/>
      <c r="AM1657" s="14"/>
      <c r="AN1657" s="14"/>
      <c r="AO1657" s="14"/>
      <c r="AP1657" s="14"/>
      <c r="AQ1657" s="14"/>
      <c r="AR1657" s="14"/>
      <c r="AS1657" s="14"/>
      <c r="AT1657" s="14"/>
      <c r="AU1657" s="14"/>
      <c r="AV1657" s="14"/>
      <c r="AW1657" s="14"/>
      <c r="AX1657" s="14"/>
      <c r="AY1657" s="14"/>
      <c r="AZ1657" s="14"/>
      <c r="BA1657" s="14"/>
      <c r="BB1657" s="14"/>
      <c r="BC1657" s="14"/>
    </row>
    <row r="1658" spans="2:55" x14ac:dyDescent="0.35">
      <c r="C1658" s="14"/>
      <c r="D1658" s="14"/>
      <c r="E1658" s="14"/>
      <c r="F1658" s="14"/>
      <c r="G1658" s="14"/>
      <c r="H1658" s="14"/>
      <c r="I1658" s="14"/>
      <c r="J1658" s="14"/>
      <c r="K1658" s="14"/>
      <c r="L1658" s="14"/>
      <c r="M1658" s="14"/>
      <c r="N1658" s="14"/>
      <c r="O1658" s="14"/>
      <c r="P1658" s="14"/>
      <c r="Q1658" s="14"/>
      <c r="R1658" s="14"/>
      <c r="S1658" s="14"/>
      <c r="T1658" s="14"/>
      <c r="U1658" s="14"/>
      <c r="V1658" s="14"/>
      <c r="W1658" s="14"/>
      <c r="X1658" s="14"/>
      <c r="Y1658" s="14"/>
      <c r="Z1658" s="14"/>
      <c r="AA1658" s="14"/>
      <c r="AB1658" s="14"/>
      <c r="AC1658" s="14"/>
      <c r="AD1658" s="14"/>
      <c r="AE1658" s="14"/>
      <c r="AF1658" s="14"/>
      <c r="AG1658" s="14"/>
      <c r="AH1658" s="14"/>
      <c r="AI1658" s="14"/>
      <c r="AJ1658" s="14"/>
      <c r="AK1658" s="14"/>
      <c r="AL1658" s="14"/>
      <c r="AM1658" s="14"/>
      <c r="AN1658" s="14"/>
      <c r="AO1658" s="14"/>
      <c r="AP1658" s="14"/>
      <c r="AQ1658" s="14"/>
      <c r="AR1658" s="14"/>
      <c r="AS1658" s="14"/>
      <c r="AT1658" s="14"/>
      <c r="AU1658" s="14"/>
      <c r="AV1658" s="14"/>
      <c r="AW1658" s="14"/>
      <c r="AX1658" s="14"/>
      <c r="AY1658" s="14"/>
      <c r="AZ1658" s="14"/>
      <c r="BA1658" s="14"/>
      <c r="BB1658" s="14"/>
      <c r="BC1658" s="14"/>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BC17"/>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164</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0.44785854374883499</v>
      </c>
      <c r="D9" s="14">
        <v>0.43235794258121002</v>
      </c>
      <c r="E9" s="14">
        <v>0.461369443684157</v>
      </c>
      <c r="F9" s="14"/>
      <c r="G9" s="14">
        <v>0.347507892374953</v>
      </c>
      <c r="H9" s="14">
        <v>0.46866452209179998</v>
      </c>
      <c r="I9" s="14">
        <v>0.43322239333753099</v>
      </c>
      <c r="J9" s="14">
        <v>0.50727826946803301</v>
      </c>
      <c r="K9" s="14">
        <v>0.49950075286825502</v>
      </c>
      <c r="L9" s="14">
        <v>0.42617137278402301</v>
      </c>
      <c r="M9" s="14"/>
      <c r="N9" s="14">
        <v>0.42070576232115803</v>
      </c>
      <c r="O9" s="14">
        <v>0.46062352433867898</v>
      </c>
      <c r="P9" s="14">
        <v>0.477060333210577</v>
      </c>
      <c r="Q9" s="14">
        <v>0.435816985698324</v>
      </c>
      <c r="R9" s="14"/>
      <c r="S9" s="14">
        <v>0.41846430316943301</v>
      </c>
      <c r="T9" s="14">
        <v>0.49576918736300801</v>
      </c>
      <c r="U9" s="14">
        <v>0.44178387652217199</v>
      </c>
      <c r="V9" s="14">
        <v>0.48831105276013398</v>
      </c>
      <c r="W9" s="14">
        <v>0.36425329128262901</v>
      </c>
      <c r="X9" s="14">
        <v>0.50217032471260803</v>
      </c>
      <c r="Y9" s="14">
        <v>0.416486795596405</v>
      </c>
      <c r="Z9" s="14">
        <v>0.45908870802024598</v>
      </c>
      <c r="AA9" s="14">
        <v>0.44682036267997599</v>
      </c>
      <c r="AB9" s="14">
        <v>0.45923525979771201</v>
      </c>
      <c r="AC9" s="14">
        <v>0.416824542489239</v>
      </c>
      <c r="AD9" s="14">
        <v>0.395381373431411</v>
      </c>
      <c r="AE9" s="14"/>
      <c r="AF9" s="14">
        <v>0.46475401773214198</v>
      </c>
      <c r="AG9" s="14">
        <v>0.46481701052093499</v>
      </c>
      <c r="AH9" s="14">
        <v>0.481955572945092</v>
      </c>
      <c r="AI9" s="14">
        <v>0.46925447314993401</v>
      </c>
      <c r="AJ9" s="14">
        <v>0.39243615713476299</v>
      </c>
      <c r="AK9" s="14"/>
      <c r="AL9" s="14">
        <v>0.45331962220522498</v>
      </c>
      <c r="AM9" s="14">
        <v>0.48576359487666099</v>
      </c>
      <c r="AN9" s="14">
        <v>0.30233788874208201</v>
      </c>
      <c r="AO9" s="14"/>
      <c r="AP9" s="14">
        <v>0.42750887446244301</v>
      </c>
      <c r="AQ9" s="14">
        <v>0.46551984769420401</v>
      </c>
      <c r="AR9" s="14"/>
      <c r="AS9" s="14">
        <v>0.44392130456207002</v>
      </c>
      <c r="AT9" s="14">
        <v>0.46128218814018102</v>
      </c>
      <c r="AU9" s="14"/>
      <c r="AV9" s="14">
        <v>0.437065271292786</v>
      </c>
      <c r="AW9" s="14">
        <v>0.45629599301936902</v>
      </c>
      <c r="AX9" s="14"/>
      <c r="AY9" s="14">
        <v>0.459992555771984</v>
      </c>
      <c r="AZ9" s="14">
        <v>0.49377105703407798</v>
      </c>
      <c r="BA9" s="14"/>
      <c r="BB9" s="14">
        <v>0.458587168551224</v>
      </c>
      <c r="BC9" s="14">
        <v>0.45254305721262</v>
      </c>
    </row>
    <row r="10" spans="2:55" x14ac:dyDescent="0.35">
      <c r="B10" s="15" t="s">
        <v>158</v>
      </c>
      <c r="C10" s="14">
        <v>0.47822791814264698</v>
      </c>
      <c r="D10" s="14">
        <v>0.49062703722207401</v>
      </c>
      <c r="E10" s="14">
        <v>0.46752799522245497</v>
      </c>
      <c r="F10" s="14"/>
      <c r="G10" s="14">
        <v>0.52043808711996797</v>
      </c>
      <c r="H10" s="14">
        <v>0.46438413995329297</v>
      </c>
      <c r="I10" s="14">
        <v>0.49001605370632201</v>
      </c>
      <c r="J10" s="14">
        <v>0.44560101644551903</v>
      </c>
      <c r="K10" s="14">
        <v>0.45670775138170799</v>
      </c>
      <c r="L10" s="14">
        <v>0.493011862185256</v>
      </c>
      <c r="M10" s="14"/>
      <c r="N10" s="14">
        <v>0.49650470604337099</v>
      </c>
      <c r="O10" s="14">
        <v>0.47799843057844799</v>
      </c>
      <c r="P10" s="14">
        <v>0.47198400370424998</v>
      </c>
      <c r="Q10" s="14">
        <v>0.46605589114339901</v>
      </c>
      <c r="R10" s="14"/>
      <c r="S10" s="14">
        <v>0.47939916871232202</v>
      </c>
      <c r="T10" s="14">
        <v>0.43760443838006102</v>
      </c>
      <c r="U10" s="14">
        <v>0.51211842209735103</v>
      </c>
      <c r="V10" s="14">
        <v>0.43832494163233998</v>
      </c>
      <c r="W10" s="14">
        <v>0.56784893516963697</v>
      </c>
      <c r="X10" s="14">
        <v>0.43693227552170699</v>
      </c>
      <c r="Y10" s="14">
        <v>0.47601729009395599</v>
      </c>
      <c r="Z10" s="14">
        <v>0.49211247616878401</v>
      </c>
      <c r="AA10" s="14">
        <v>0.48424251194133999</v>
      </c>
      <c r="AB10" s="14">
        <v>0.46555088699147301</v>
      </c>
      <c r="AC10" s="14">
        <v>0.50426276898436195</v>
      </c>
      <c r="AD10" s="14">
        <v>0.55160822246544605</v>
      </c>
      <c r="AE10" s="14"/>
      <c r="AF10" s="14">
        <v>0.46335807431755299</v>
      </c>
      <c r="AG10" s="14">
        <v>0.469909727564294</v>
      </c>
      <c r="AH10" s="14">
        <v>0.48068393136007698</v>
      </c>
      <c r="AI10" s="14">
        <v>0.46947279188308999</v>
      </c>
      <c r="AJ10" s="14">
        <v>0.54283569167315604</v>
      </c>
      <c r="AK10" s="14"/>
      <c r="AL10" s="14">
        <v>0.47887681584510799</v>
      </c>
      <c r="AM10" s="14">
        <v>0.44742043911013901</v>
      </c>
      <c r="AN10" s="14">
        <v>0.52341794353358695</v>
      </c>
      <c r="AO10" s="14"/>
      <c r="AP10" s="14">
        <v>0.48286452042767902</v>
      </c>
      <c r="AQ10" s="14">
        <v>0.47467775981077398</v>
      </c>
      <c r="AR10" s="14"/>
      <c r="AS10" s="14">
        <v>0.48067759685093098</v>
      </c>
      <c r="AT10" s="14">
        <v>0.46975298526075399</v>
      </c>
      <c r="AU10" s="14"/>
      <c r="AV10" s="14">
        <v>0.503000096627645</v>
      </c>
      <c r="AW10" s="14">
        <v>0.469229029852893</v>
      </c>
      <c r="AX10" s="14"/>
      <c r="AY10" s="14">
        <v>0.47360386841264102</v>
      </c>
      <c r="AZ10" s="14">
        <v>0.40209496550125401</v>
      </c>
      <c r="BA10" s="14"/>
      <c r="BB10" s="14">
        <v>0.472523467763311</v>
      </c>
      <c r="BC10" s="14">
        <v>0.43204277255151902</v>
      </c>
    </row>
    <row r="11" spans="2:55" x14ac:dyDescent="0.35">
      <c r="B11" s="15" t="s">
        <v>159</v>
      </c>
      <c r="C11" s="14">
        <v>6.5722507045297598E-2</v>
      </c>
      <c r="D11" s="14">
        <v>6.9280575190622501E-2</v>
      </c>
      <c r="E11" s="14">
        <v>6.2441578944492503E-2</v>
      </c>
      <c r="F11" s="14"/>
      <c r="G11" s="14">
        <v>0.110787362843937</v>
      </c>
      <c r="H11" s="14">
        <v>6.33104562815337E-2</v>
      </c>
      <c r="I11" s="14">
        <v>7.3487703642939106E-2</v>
      </c>
      <c r="J11" s="14">
        <v>4.1445737840671501E-2</v>
      </c>
      <c r="K11" s="14">
        <v>4.3791495750037601E-2</v>
      </c>
      <c r="L11" s="14">
        <v>6.6014226205448001E-2</v>
      </c>
      <c r="M11" s="14"/>
      <c r="N11" s="14">
        <v>7.8149409846058601E-2</v>
      </c>
      <c r="O11" s="14">
        <v>5.9735691088831797E-2</v>
      </c>
      <c r="P11" s="14">
        <v>4.27974857611126E-2</v>
      </c>
      <c r="Q11" s="14">
        <v>7.9199735594421602E-2</v>
      </c>
      <c r="R11" s="14"/>
      <c r="S11" s="14">
        <v>8.5257298726163902E-2</v>
      </c>
      <c r="T11" s="14">
        <v>5.2529800402283298E-2</v>
      </c>
      <c r="U11" s="14">
        <v>2.9891525587514099E-2</v>
      </c>
      <c r="V11" s="14">
        <v>7.3364005607525304E-2</v>
      </c>
      <c r="W11" s="14">
        <v>5.18588483711864E-2</v>
      </c>
      <c r="X11" s="14">
        <v>6.0897399765684701E-2</v>
      </c>
      <c r="Y11" s="14">
        <v>9.4494213802558194E-2</v>
      </c>
      <c r="Z11" s="14">
        <v>4.8798815810970703E-2</v>
      </c>
      <c r="AA11" s="14">
        <v>6.4036515718321405E-2</v>
      </c>
      <c r="AB11" s="14">
        <v>7.5213853210815404E-2</v>
      </c>
      <c r="AC11" s="14">
        <v>7.8912688526399294E-2</v>
      </c>
      <c r="AD11" s="14">
        <v>5.3010404103142499E-2</v>
      </c>
      <c r="AE11" s="14"/>
      <c r="AF11" s="14">
        <v>6.3442197295212402E-2</v>
      </c>
      <c r="AG11" s="14">
        <v>5.5684518128822899E-2</v>
      </c>
      <c r="AH11" s="14">
        <v>3.73604956948307E-2</v>
      </c>
      <c r="AI11" s="14">
        <v>5.6120245590729499E-2</v>
      </c>
      <c r="AJ11" s="14">
        <v>6.4728151192081806E-2</v>
      </c>
      <c r="AK11" s="14"/>
      <c r="AL11" s="14">
        <v>5.9657650982266199E-2</v>
      </c>
      <c r="AM11" s="14">
        <v>6.6815966013200098E-2</v>
      </c>
      <c r="AN11" s="14">
        <v>0.15091151615478399</v>
      </c>
      <c r="AO11" s="14"/>
      <c r="AP11" s="14">
        <v>8.1996193911522103E-2</v>
      </c>
      <c r="AQ11" s="14">
        <v>5.09009649049166E-2</v>
      </c>
      <c r="AR11" s="14"/>
      <c r="AS11" s="14">
        <v>6.5674740277212207E-2</v>
      </c>
      <c r="AT11" s="14">
        <v>6.3929901442450393E-2</v>
      </c>
      <c r="AU11" s="14"/>
      <c r="AV11" s="14">
        <v>5.3560904519173599E-2</v>
      </c>
      <c r="AW11" s="14">
        <v>6.6750435476749401E-2</v>
      </c>
      <c r="AX11" s="14"/>
      <c r="AY11" s="14">
        <v>5.9749998970591502E-2</v>
      </c>
      <c r="AZ11" s="14">
        <v>8.6959166848336197E-2</v>
      </c>
      <c r="BA11" s="14"/>
      <c r="BB11" s="14">
        <v>6.2134410155135801E-2</v>
      </c>
      <c r="BC11" s="14">
        <v>9.9300503407914797E-2</v>
      </c>
    </row>
    <row r="12" spans="2:55" x14ac:dyDescent="0.35">
      <c r="B12" s="15" t="s">
        <v>160</v>
      </c>
      <c r="C12" s="20">
        <v>8.1910310632203297E-3</v>
      </c>
      <c r="D12" s="20">
        <v>7.7344450060929599E-3</v>
      </c>
      <c r="E12" s="20">
        <v>8.6609821488956105E-3</v>
      </c>
      <c r="F12" s="20"/>
      <c r="G12" s="20">
        <v>2.1266657661141799E-2</v>
      </c>
      <c r="H12" s="20">
        <v>3.64088167337353E-3</v>
      </c>
      <c r="I12" s="20">
        <v>3.2738493132077398E-3</v>
      </c>
      <c r="J12" s="20">
        <v>5.6749762457770402E-3</v>
      </c>
      <c r="K12" s="20">
        <v>0</v>
      </c>
      <c r="L12" s="20">
        <v>1.4802538825272601E-2</v>
      </c>
      <c r="M12" s="20"/>
      <c r="N12" s="20">
        <v>4.6401217894126599E-3</v>
      </c>
      <c r="O12" s="20">
        <v>1.6423539940419801E-3</v>
      </c>
      <c r="P12" s="20">
        <v>8.1581773240600192E-3</v>
      </c>
      <c r="Q12" s="20">
        <v>1.8927387563855699E-2</v>
      </c>
      <c r="R12" s="20"/>
      <c r="S12" s="20">
        <v>1.6879229392081301E-2</v>
      </c>
      <c r="T12" s="20">
        <v>1.40965738546473E-2</v>
      </c>
      <c r="U12" s="20">
        <v>1.6206175792962001E-2</v>
      </c>
      <c r="V12" s="20">
        <v>0</v>
      </c>
      <c r="W12" s="20">
        <v>1.6038925176547699E-2</v>
      </c>
      <c r="X12" s="20">
        <v>0</v>
      </c>
      <c r="Y12" s="20">
        <v>1.3001700507081699E-2</v>
      </c>
      <c r="Z12" s="20">
        <v>0</v>
      </c>
      <c r="AA12" s="20">
        <v>4.9006096603620899E-3</v>
      </c>
      <c r="AB12" s="20">
        <v>0</v>
      </c>
      <c r="AC12" s="20">
        <v>0</v>
      </c>
      <c r="AD12" s="20">
        <v>0</v>
      </c>
      <c r="AE12" s="20"/>
      <c r="AF12" s="20">
        <v>8.4457106550926992E-3</v>
      </c>
      <c r="AG12" s="20">
        <v>9.5887437859480604E-3</v>
      </c>
      <c r="AH12" s="20">
        <v>0</v>
      </c>
      <c r="AI12" s="20">
        <v>5.1524893762461502E-3</v>
      </c>
      <c r="AJ12" s="20">
        <v>0</v>
      </c>
      <c r="AK12" s="20"/>
      <c r="AL12" s="20">
        <v>8.1459109674008202E-3</v>
      </c>
      <c r="AM12" s="20">
        <v>0</v>
      </c>
      <c r="AN12" s="20">
        <v>2.3332651569547402E-2</v>
      </c>
      <c r="AO12" s="20"/>
      <c r="AP12" s="20">
        <v>7.63041119835572E-3</v>
      </c>
      <c r="AQ12" s="20">
        <v>8.9014275901053604E-3</v>
      </c>
      <c r="AR12" s="20"/>
      <c r="AS12" s="20">
        <v>9.7263583097862896E-3</v>
      </c>
      <c r="AT12" s="20">
        <v>5.0349251566145503E-3</v>
      </c>
      <c r="AU12" s="20"/>
      <c r="AV12" s="20">
        <v>6.3737275603957004E-3</v>
      </c>
      <c r="AW12" s="20">
        <v>7.7245416509888901E-3</v>
      </c>
      <c r="AX12" s="20"/>
      <c r="AY12" s="20">
        <v>6.65357684478338E-3</v>
      </c>
      <c r="AZ12" s="20">
        <v>1.7174810616332199E-2</v>
      </c>
      <c r="BA12" s="20"/>
      <c r="BB12" s="20">
        <v>6.7549535303290699E-3</v>
      </c>
      <c r="BC12" s="20">
        <v>1.6113666827946699E-2</v>
      </c>
    </row>
    <row r="13" spans="2:55" x14ac:dyDescent="0.35">
      <c r="B13" s="16"/>
    </row>
    <row r="14" spans="2:55" x14ac:dyDescent="0.35">
      <c r="B14" t="s">
        <v>81</v>
      </c>
    </row>
    <row r="15" spans="2:55" x14ac:dyDescent="0.35">
      <c r="B15" t="s">
        <v>630</v>
      </c>
    </row>
    <row r="17" spans="2:2" x14ac:dyDescent="0.35">
      <c r="B17"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BC17"/>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165</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0.26850403654800897</v>
      </c>
      <c r="D9" s="14">
        <v>0.25493233890496397</v>
      </c>
      <c r="E9" s="14">
        <v>0.28254667065872102</v>
      </c>
      <c r="F9" s="14"/>
      <c r="G9" s="14">
        <v>0.339352434729775</v>
      </c>
      <c r="H9" s="14">
        <v>0.35224999374249899</v>
      </c>
      <c r="I9" s="14">
        <v>0.32501577461569198</v>
      </c>
      <c r="J9" s="14">
        <v>0.264082707079146</v>
      </c>
      <c r="K9" s="14">
        <v>0.18014566320248901</v>
      </c>
      <c r="L9" s="14">
        <v>0.16996278400328099</v>
      </c>
      <c r="M9" s="14"/>
      <c r="N9" s="14">
        <v>0.29120014213665302</v>
      </c>
      <c r="O9" s="14">
        <v>0.251829660402272</v>
      </c>
      <c r="P9" s="14">
        <v>0.27845365859089</v>
      </c>
      <c r="Q9" s="14">
        <v>0.25473265800491801</v>
      </c>
      <c r="R9" s="14"/>
      <c r="S9" s="14">
        <v>0.32258997694693098</v>
      </c>
      <c r="T9" s="14">
        <v>0.21118369806617601</v>
      </c>
      <c r="U9" s="14">
        <v>0.19841362012771599</v>
      </c>
      <c r="V9" s="14">
        <v>0.25554448648260197</v>
      </c>
      <c r="W9" s="14">
        <v>0.27242304922133398</v>
      </c>
      <c r="X9" s="14">
        <v>0.31275487157549198</v>
      </c>
      <c r="Y9" s="14">
        <v>0.23344209264191901</v>
      </c>
      <c r="Z9" s="14">
        <v>0.23694928468711199</v>
      </c>
      <c r="AA9" s="14">
        <v>0.37732657031586198</v>
      </c>
      <c r="AB9" s="14">
        <v>0.22506452964520701</v>
      </c>
      <c r="AC9" s="14">
        <v>0.31080711877955702</v>
      </c>
      <c r="AD9" s="14">
        <v>0.145153500426111</v>
      </c>
      <c r="AE9" s="14"/>
      <c r="AF9" s="14">
        <v>0.26917505416908999</v>
      </c>
      <c r="AG9" s="14">
        <v>0.33280903858107203</v>
      </c>
      <c r="AH9" s="14">
        <v>0.21236687967974099</v>
      </c>
      <c r="AI9" s="14">
        <v>0.21271236502183499</v>
      </c>
      <c r="AJ9" s="14">
        <v>0.24995731391467099</v>
      </c>
      <c r="AK9" s="14"/>
      <c r="AL9" s="14">
        <v>0.260580888881566</v>
      </c>
      <c r="AM9" s="14">
        <v>0.39496779624095202</v>
      </c>
      <c r="AN9" s="14">
        <v>0.15855411929021099</v>
      </c>
      <c r="AO9" s="14"/>
      <c r="AP9" s="14">
        <v>0.26285295560008398</v>
      </c>
      <c r="AQ9" s="14">
        <v>0.27191515156448798</v>
      </c>
      <c r="AR9" s="14"/>
      <c r="AS9" s="14">
        <v>0.27657593611098902</v>
      </c>
      <c r="AT9" s="14">
        <v>0.25977907146658902</v>
      </c>
      <c r="AU9" s="14"/>
      <c r="AV9" s="14">
        <v>0.36475293297000499</v>
      </c>
      <c r="AW9" s="14">
        <v>0.23897537692880999</v>
      </c>
      <c r="AX9" s="14"/>
      <c r="AY9" s="14">
        <v>0.28645441787446402</v>
      </c>
      <c r="AZ9" s="14">
        <v>0.27317276585549599</v>
      </c>
      <c r="BA9" s="14"/>
      <c r="BB9" s="14">
        <v>0.27498303492365</v>
      </c>
      <c r="BC9" s="14">
        <v>0.309903682785997</v>
      </c>
    </row>
    <row r="10" spans="2:55" x14ac:dyDescent="0.35">
      <c r="B10" s="15" t="s">
        <v>158</v>
      </c>
      <c r="C10" s="14">
        <v>0.45032555481301101</v>
      </c>
      <c r="D10" s="14">
        <v>0.43242057764355601</v>
      </c>
      <c r="E10" s="14">
        <v>0.46720871629826199</v>
      </c>
      <c r="F10" s="14"/>
      <c r="G10" s="14">
        <v>0.41948720810123702</v>
      </c>
      <c r="H10" s="14">
        <v>0.45688876366502601</v>
      </c>
      <c r="I10" s="14">
        <v>0.45527797146732502</v>
      </c>
      <c r="J10" s="14">
        <v>0.48770397723775</v>
      </c>
      <c r="K10" s="14">
        <v>0.49308697487686998</v>
      </c>
      <c r="L10" s="14">
        <v>0.40224197755820001</v>
      </c>
      <c r="M10" s="14"/>
      <c r="N10" s="14">
        <v>0.41197487723297599</v>
      </c>
      <c r="O10" s="14">
        <v>0.44083397015964199</v>
      </c>
      <c r="P10" s="14">
        <v>0.464523364808128</v>
      </c>
      <c r="Q10" s="14">
        <v>0.48884927081319901</v>
      </c>
      <c r="R10" s="14"/>
      <c r="S10" s="14">
        <v>0.42834497455887</v>
      </c>
      <c r="T10" s="14">
        <v>0.45438014478681599</v>
      </c>
      <c r="U10" s="14">
        <v>0.47761061173473002</v>
      </c>
      <c r="V10" s="14">
        <v>0.46681226790815999</v>
      </c>
      <c r="W10" s="14">
        <v>0.45468972196535301</v>
      </c>
      <c r="X10" s="14">
        <v>0.45482415676049298</v>
      </c>
      <c r="Y10" s="14">
        <v>0.42955037597383899</v>
      </c>
      <c r="Z10" s="14">
        <v>0.45918131495294501</v>
      </c>
      <c r="AA10" s="14">
        <v>0.413689601578344</v>
      </c>
      <c r="AB10" s="14">
        <v>0.51591198591780596</v>
      </c>
      <c r="AC10" s="14">
        <v>0.44030619272383098</v>
      </c>
      <c r="AD10" s="14">
        <v>0.38850334826482902</v>
      </c>
      <c r="AE10" s="14"/>
      <c r="AF10" s="14">
        <v>0.41112516579555197</v>
      </c>
      <c r="AG10" s="14">
        <v>0.451163413810447</v>
      </c>
      <c r="AH10" s="14">
        <v>0.46361543575265002</v>
      </c>
      <c r="AI10" s="14">
        <v>0.47564238450276902</v>
      </c>
      <c r="AJ10" s="14">
        <v>0.54289333309314702</v>
      </c>
      <c r="AK10" s="14"/>
      <c r="AL10" s="14">
        <v>0.45201492567620899</v>
      </c>
      <c r="AM10" s="14">
        <v>0.44495364122150899</v>
      </c>
      <c r="AN10" s="14">
        <v>0.43556236721254699</v>
      </c>
      <c r="AO10" s="14"/>
      <c r="AP10" s="14">
        <v>0.44616811744752399</v>
      </c>
      <c r="AQ10" s="14">
        <v>0.45319299453130801</v>
      </c>
      <c r="AR10" s="14"/>
      <c r="AS10" s="14">
        <v>0.465363883340979</v>
      </c>
      <c r="AT10" s="14">
        <v>0.41481444798351202</v>
      </c>
      <c r="AU10" s="14"/>
      <c r="AV10" s="14">
        <v>0.46827592782161498</v>
      </c>
      <c r="AW10" s="14">
        <v>0.440856435194387</v>
      </c>
      <c r="AX10" s="14"/>
      <c r="AY10" s="14">
        <v>0.45220339792047198</v>
      </c>
      <c r="AZ10" s="14">
        <v>0.3891181221351</v>
      </c>
      <c r="BA10" s="14"/>
      <c r="BB10" s="14">
        <v>0.45517040950023102</v>
      </c>
      <c r="BC10" s="14">
        <v>0.37626980285387801</v>
      </c>
    </row>
    <row r="11" spans="2:55" x14ac:dyDescent="0.35">
      <c r="B11" s="15" t="s">
        <v>159</v>
      </c>
      <c r="C11" s="14">
        <v>0.22000687417415399</v>
      </c>
      <c r="D11" s="14">
        <v>0.23936446512165899</v>
      </c>
      <c r="E11" s="14">
        <v>0.20073502423853701</v>
      </c>
      <c r="F11" s="14"/>
      <c r="G11" s="14">
        <v>0.20455590887873201</v>
      </c>
      <c r="H11" s="14">
        <v>0.156805742964715</v>
      </c>
      <c r="I11" s="14">
        <v>0.174005100242802</v>
      </c>
      <c r="J11" s="14">
        <v>0.182129392049624</v>
      </c>
      <c r="K11" s="14">
        <v>0.25655942320269298</v>
      </c>
      <c r="L11" s="14">
        <v>0.32567899517090199</v>
      </c>
      <c r="M11" s="14"/>
      <c r="N11" s="14">
        <v>0.229412755551576</v>
      </c>
      <c r="O11" s="14">
        <v>0.24798857496813001</v>
      </c>
      <c r="P11" s="14">
        <v>0.20983742491219601</v>
      </c>
      <c r="Q11" s="14">
        <v>0.18734297500969799</v>
      </c>
      <c r="R11" s="14"/>
      <c r="S11" s="14">
        <v>0.17972617516803999</v>
      </c>
      <c r="T11" s="14">
        <v>0.23978702248178399</v>
      </c>
      <c r="U11" s="14">
        <v>0.25259514282048701</v>
      </c>
      <c r="V11" s="14">
        <v>0.232707855459791</v>
      </c>
      <c r="W11" s="14">
        <v>0.21994122102213101</v>
      </c>
      <c r="X11" s="14">
        <v>0.14305815414228401</v>
      </c>
      <c r="Y11" s="14">
        <v>0.288495560383279</v>
      </c>
      <c r="Z11" s="14">
        <v>0.278818845299589</v>
      </c>
      <c r="AA11" s="14">
        <v>0.18024811093458001</v>
      </c>
      <c r="AB11" s="14">
        <v>0.213019637035472</v>
      </c>
      <c r="AC11" s="14">
        <v>0.195788434794442</v>
      </c>
      <c r="AD11" s="14">
        <v>0.37258213980972998</v>
      </c>
      <c r="AE11" s="14"/>
      <c r="AF11" s="14">
        <v>0.24179888204784</v>
      </c>
      <c r="AG11" s="14">
        <v>0.16631278851883399</v>
      </c>
      <c r="AH11" s="14">
        <v>0.27021489988816799</v>
      </c>
      <c r="AI11" s="14">
        <v>0.232412337420357</v>
      </c>
      <c r="AJ11" s="14">
        <v>0.15888349902399601</v>
      </c>
      <c r="AK11" s="14"/>
      <c r="AL11" s="14">
        <v>0.22642542149349201</v>
      </c>
      <c r="AM11" s="14">
        <v>0.12545093403779201</v>
      </c>
      <c r="AN11" s="14">
        <v>0.29511226267149498</v>
      </c>
      <c r="AO11" s="14"/>
      <c r="AP11" s="14">
        <v>0.21877515948256299</v>
      </c>
      <c r="AQ11" s="14">
        <v>0.22399663903719</v>
      </c>
      <c r="AR11" s="14"/>
      <c r="AS11" s="14">
        <v>0.204284394646818</v>
      </c>
      <c r="AT11" s="14">
        <v>0.25273895794640899</v>
      </c>
      <c r="AU11" s="14"/>
      <c r="AV11" s="14">
        <v>0.12709937756185199</v>
      </c>
      <c r="AW11" s="14">
        <v>0.25296002500960701</v>
      </c>
      <c r="AX11" s="14"/>
      <c r="AY11" s="14">
        <v>0.20597970893082701</v>
      </c>
      <c r="AZ11" s="14">
        <v>0.243383565366837</v>
      </c>
      <c r="BA11" s="14"/>
      <c r="BB11" s="14">
        <v>0.20849530658981</v>
      </c>
      <c r="BC11" s="14">
        <v>0.240567431654305</v>
      </c>
    </row>
    <row r="12" spans="2:55" x14ac:dyDescent="0.35">
      <c r="B12" s="15" t="s">
        <v>160</v>
      </c>
      <c r="C12" s="20">
        <v>6.1163534464826801E-2</v>
      </c>
      <c r="D12" s="20">
        <v>7.3282618329821095E-2</v>
      </c>
      <c r="E12" s="20">
        <v>4.9509588804480503E-2</v>
      </c>
      <c r="F12" s="20"/>
      <c r="G12" s="20">
        <v>3.6604448290256303E-2</v>
      </c>
      <c r="H12" s="20">
        <v>3.40554996277595E-2</v>
      </c>
      <c r="I12" s="20">
        <v>4.5701153674181302E-2</v>
      </c>
      <c r="J12" s="20">
        <v>6.6083923633480202E-2</v>
      </c>
      <c r="K12" s="20">
        <v>7.0207938717948698E-2</v>
      </c>
      <c r="L12" s="20">
        <v>0.10211624326761699</v>
      </c>
      <c r="M12" s="20"/>
      <c r="N12" s="20">
        <v>6.7412225078795296E-2</v>
      </c>
      <c r="O12" s="20">
        <v>5.9347794469956E-2</v>
      </c>
      <c r="P12" s="20">
        <v>4.7185551688785701E-2</v>
      </c>
      <c r="Q12" s="20">
        <v>6.9075096172186407E-2</v>
      </c>
      <c r="R12" s="20"/>
      <c r="S12" s="20">
        <v>6.9338873326158595E-2</v>
      </c>
      <c r="T12" s="20">
        <v>9.4649134665225204E-2</v>
      </c>
      <c r="U12" s="20">
        <v>7.1380625317066099E-2</v>
      </c>
      <c r="V12" s="20">
        <v>4.4935390149446801E-2</v>
      </c>
      <c r="W12" s="20">
        <v>5.2946007791181998E-2</v>
      </c>
      <c r="X12" s="20">
        <v>8.9362817521730795E-2</v>
      </c>
      <c r="Y12" s="20">
        <v>4.8511971000963099E-2</v>
      </c>
      <c r="Z12" s="20">
        <v>2.5050555060355001E-2</v>
      </c>
      <c r="AA12" s="20">
        <v>2.87357171712142E-2</v>
      </c>
      <c r="AB12" s="20">
        <v>4.6003847401516501E-2</v>
      </c>
      <c r="AC12" s="20">
        <v>5.3098253702170098E-2</v>
      </c>
      <c r="AD12" s="20">
        <v>9.3761011499330096E-2</v>
      </c>
      <c r="AE12" s="20"/>
      <c r="AF12" s="20">
        <v>7.7900897987517495E-2</v>
      </c>
      <c r="AG12" s="20">
        <v>4.9714759089647301E-2</v>
      </c>
      <c r="AH12" s="20">
        <v>5.38027846794406E-2</v>
      </c>
      <c r="AI12" s="20">
        <v>7.9232913055038601E-2</v>
      </c>
      <c r="AJ12" s="20">
        <v>4.8265853968186001E-2</v>
      </c>
      <c r="AK12" s="20"/>
      <c r="AL12" s="20">
        <v>6.0978763948733201E-2</v>
      </c>
      <c r="AM12" s="20">
        <v>3.4627628499747397E-2</v>
      </c>
      <c r="AN12" s="20">
        <v>0.110771250825747</v>
      </c>
      <c r="AO12" s="20"/>
      <c r="AP12" s="20">
        <v>7.2203767469828997E-2</v>
      </c>
      <c r="AQ12" s="20">
        <v>5.0895214867014198E-2</v>
      </c>
      <c r="AR12" s="20"/>
      <c r="AS12" s="20">
        <v>5.3775785901213603E-2</v>
      </c>
      <c r="AT12" s="20">
        <v>7.2667522603490603E-2</v>
      </c>
      <c r="AU12" s="20"/>
      <c r="AV12" s="20">
        <v>3.9871761646527198E-2</v>
      </c>
      <c r="AW12" s="20">
        <v>6.7208162867196206E-2</v>
      </c>
      <c r="AX12" s="20"/>
      <c r="AY12" s="20">
        <v>5.5362475274237398E-2</v>
      </c>
      <c r="AZ12" s="20">
        <v>9.4325546642567398E-2</v>
      </c>
      <c r="BA12" s="20"/>
      <c r="BB12" s="20">
        <v>6.1351248986308601E-2</v>
      </c>
      <c r="BC12" s="20">
        <v>7.3259082705821293E-2</v>
      </c>
    </row>
    <row r="13" spans="2:55" x14ac:dyDescent="0.35">
      <c r="B13" s="16"/>
    </row>
    <row r="14" spans="2:55" x14ac:dyDescent="0.35">
      <c r="B14" t="s">
        <v>81</v>
      </c>
    </row>
    <row r="15" spans="2:55" x14ac:dyDescent="0.35">
      <c r="B15" t="s">
        <v>630</v>
      </c>
    </row>
    <row r="17" spans="2:2" x14ac:dyDescent="0.35">
      <c r="B17"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BC17"/>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166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0.28352330703268203</v>
      </c>
      <c r="D9" s="14">
        <v>0.28025039313142702</v>
      </c>
      <c r="E9" s="14">
        <v>0.28661439064176603</v>
      </c>
      <c r="F9" s="14"/>
      <c r="G9" s="14">
        <v>0.36064692379144497</v>
      </c>
      <c r="H9" s="14">
        <v>0.35749156017801198</v>
      </c>
      <c r="I9" s="14">
        <v>0.30508447126743998</v>
      </c>
      <c r="J9" s="14">
        <v>0.26778186908902002</v>
      </c>
      <c r="K9" s="14">
        <v>0.223813986689057</v>
      </c>
      <c r="L9" s="14">
        <v>0.207250790562055</v>
      </c>
      <c r="M9" s="14"/>
      <c r="N9" s="14">
        <v>0.27165222839448699</v>
      </c>
      <c r="O9" s="14">
        <v>0.26013613766199101</v>
      </c>
      <c r="P9" s="14">
        <v>0.32728052744390101</v>
      </c>
      <c r="Q9" s="14">
        <v>0.28252942951266702</v>
      </c>
      <c r="R9" s="14"/>
      <c r="S9" s="14">
        <v>0.34293115812667502</v>
      </c>
      <c r="T9" s="14">
        <v>0.28263118838074602</v>
      </c>
      <c r="U9" s="14">
        <v>0.21889804762227599</v>
      </c>
      <c r="V9" s="14">
        <v>0.213819209185725</v>
      </c>
      <c r="W9" s="14">
        <v>0.29995556341691898</v>
      </c>
      <c r="X9" s="14">
        <v>0.339288021875565</v>
      </c>
      <c r="Y9" s="14">
        <v>0.224380794021767</v>
      </c>
      <c r="Z9" s="14">
        <v>0.27450733123457699</v>
      </c>
      <c r="AA9" s="14">
        <v>0.41062035211805498</v>
      </c>
      <c r="AB9" s="14">
        <v>0.21371012526554301</v>
      </c>
      <c r="AC9" s="14">
        <v>0.25489546770566102</v>
      </c>
      <c r="AD9" s="14">
        <v>0.14696247120459199</v>
      </c>
      <c r="AE9" s="14"/>
      <c r="AF9" s="14">
        <v>0.307605609807585</v>
      </c>
      <c r="AG9" s="14">
        <v>0.33603380710863401</v>
      </c>
      <c r="AH9" s="14">
        <v>0.226296046723577</v>
      </c>
      <c r="AI9" s="14">
        <v>0.245235433944576</v>
      </c>
      <c r="AJ9" s="14">
        <v>0.24621704853281701</v>
      </c>
      <c r="AK9" s="14"/>
      <c r="AL9" s="14">
        <v>0.26897204790864998</v>
      </c>
      <c r="AM9" s="14">
        <v>0.44855438327163699</v>
      </c>
      <c r="AN9" s="14">
        <v>0.20054640261703499</v>
      </c>
      <c r="AO9" s="14"/>
      <c r="AP9" s="14">
        <v>0.274971315378846</v>
      </c>
      <c r="AQ9" s="14">
        <v>0.28890526620419998</v>
      </c>
      <c r="AR9" s="14"/>
      <c r="AS9" s="14">
        <v>0.29178755151080898</v>
      </c>
      <c r="AT9" s="14">
        <v>0.27221480460763497</v>
      </c>
      <c r="AU9" s="14"/>
      <c r="AV9" s="14">
        <v>0.36369176189466901</v>
      </c>
      <c r="AW9" s="14">
        <v>0.25969404285317399</v>
      </c>
      <c r="AX9" s="14"/>
      <c r="AY9" s="14">
        <v>0.29878292738141299</v>
      </c>
      <c r="AZ9" s="14">
        <v>0.30714352116304799</v>
      </c>
      <c r="BA9" s="14"/>
      <c r="BB9" s="14">
        <v>0.29019705498179799</v>
      </c>
      <c r="BC9" s="14">
        <v>0.30467252705650599</v>
      </c>
    </row>
    <row r="10" spans="2:55" x14ac:dyDescent="0.35">
      <c r="B10" s="15" t="s">
        <v>158</v>
      </c>
      <c r="C10" s="14">
        <v>0.48817269191976298</v>
      </c>
      <c r="D10" s="14">
        <v>0.47061999857026598</v>
      </c>
      <c r="E10" s="14">
        <v>0.50674917120195795</v>
      </c>
      <c r="F10" s="14"/>
      <c r="G10" s="14">
        <v>0.41299551640318499</v>
      </c>
      <c r="H10" s="14">
        <v>0.49819318468059798</v>
      </c>
      <c r="I10" s="14">
        <v>0.51117774477309696</v>
      </c>
      <c r="J10" s="14">
        <v>0.51672712327780301</v>
      </c>
      <c r="K10" s="14">
        <v>0.52307893256014004</v>
      </c>
      <c r="L10" s="14">
        <v>0.46437076647856101</v>
      </c>
      <c r="M10" s="14"/>
      <c r="N10" s="14">
        <v>0.49383798130706502</v>
      </c>
      <c r="O10" s="14">
        <v>0.50877917322162103</v>
      </c>
      <c r="P10" s="14">
        <v>0.48076636505774001</v>
      </c>
      <c r="Q10" s="14">
        <v>0.46910051519984403</v>
      </c>
      <c r="R10" s="14"/>
      <c r="S10" s="14">
        <v>0.49133707358309803</v>
      </c>
      <c r="T10" s="14">
        <v>0.47024724961520897</v>
      </c>
      <c r="U10" s="14">
        <v>0.504391676412001</v>
      </c>
      <c r="V10" s="14">
        <v>0.52869660554966902</v>
      </c>
      <c r="W10" s="14">
        <v>0.44170591162060802</v>
      </c>
      <c r="X10" s="14">
        <v>0.46210278756436302</v>
      </c>
      <c r="Y10" s="14">
        <v>0.51309706834250701</v>
      </c>
      <c r="Z10" s="14">
        <v>0.49944147523627502</v>
      </c>
      <c r="AA10" s="14">
        <v>0.42893009265425203</v>
      </c>
      <c r="AB10" s="14">
        <v>0.53466441662848097</v>
      </c>
      <c r="AC10" s="14">
        <v>0.547193530320632</v>
      </c>
      <c r="AD10" s="14">
        <v>0.47134991797437897</v>
      </c>
      <c r="AE10" s="14"/>
      <c r="AF10" s="14">
        <v>0.45435231639773299</v>
      </c>
      <c r="AG10" s="14">
        <v>0.481819699239115</v>
      </c>
      <c r="AH10" s="14">
        <v>0.512948765212216</v>
      </c>
      <c r="AI10" s="14">
        <v>0.49097261450889701</v>
      </c>
      <c r="AJ10" s="14">
        <v>0.61836898871308199</v>
      </c>
      <c r="AK10" s="14"/>
      <c r="AL10" s="14">
        <v>0.49898435453689699</v>
      </c>
      <c r="AM10" s="14">
        <v>0.45144947535889102</v>
      </c>
      <c r="AN10" s="14">
        <v>0.39783847772180603</v>
      </c>
      <c r="AO10" s="14"/>
      <c r="AP10" s="14">
        <v>0.46892058601791198</v>
      </c>
      <c r="AQ10" s="14">
        <v>0.50443454175553804</v>
      </c>
      <c r="AR10" s="14"/>
      <c r="AS10" s="14">
        <v>0.49813877371337001</v>
      </c>
      <c r="AT10" s="14">
        <v>0.46825508163740398</v>
      </c>
      <c r="AU10" s="14"/>
      <c r="AV10" s="14">
        <v>0.486403461128812</v>
      </c>
      <c r="AW10" s="14">
        <v>0.486503154932871</v>
      </c>
      <c r="AX10" s="14"/>
      <c r="AY10" s="14">
        <v>0.49002910744001998</v>
      </c>
      <c r="AZ10" s="14">
        <v>0.41929135820102997</v>
      </c>
      <c r="BA10" s="14"/>
      <c r="BB10" s="14">
        <v>0.50131534928537003</v>
      </c>
      <c r="BC10" s="14">
        <v>0.40190515943310301</v>
      </c>
    </row>
    <row r="11" spans="2:55" x14ac:dyDescent="0.35">
      <c r="B11" s="15" t="s">
        <v>159</v>
      </c>
      <c r="C11" s="14">
        <v>0.18861741790032399</v>
      </c>
      <c r="D11" s="14">
        <v>0.197563686619602</v>
      </c>
      <c r="E11" s="14">
        <v>0.17843290503908299</v>
      </c>
      <c r="F11" s="14"/>
      <c r="G11" s="14">
        <v>0.208647825276462</v>
      </c>
      <c r="H11" s="14">
        <v>0.11629257027812399</v>
      </c>
      <c r="I11" s="14">
        <v>0.14937391204759101</v>
      </c>
      <c r="J11" s="14">
        <v>0.18114164414910899</v>
      </c>
      <c r="K11" s="14">
        <v>0.200448720397324</v>
      </c>
      <c r="L11" s="14">
        <v>0.26462848859599403</v>
      </c>
      <c r="M11" s="14"/>
      <c r="N11" s="14">
        <v>0.193357929537222</v>
      </c>
      <c r="O11" s="14">
        <v>0.198789880433004</v>
      </c>
      <c r="P11" s="14">
        <v>0.15974242264401101</v>
      </c>
      <c r="Q11" s="14">
        <v>0.19569471333660801</v>
      </c>
      <c r="R11" s="14"/>
      <c r="S11" s="14">
        <v>0.132509987036877</v>
      </c>
      <c r="T11" s="14">
        <v>0.183631459513519</v>
      </c>
      <c r="U11" s="14">
        <v>0.23975823725847001</v>
      </c>
      <c r="V11" s="14">
        <v>0.21241094003810301</v>
      </c>
      <c r="W11" s="14">
        <v>0.20076894560390501</v>
      </c>
      <c r="X11" s="14">
        <v>0.16309048093189099</v>
      </c>
      <c r="Y11" s="14">
        <v>0.24548158132071099</v>
      </c>
      <c r="Z11" s="14">
        <v>0.18958821928053299</v>
      </c>
      <c r="AA11" s="14">
        <v>0.143705093642603</v>
      </c>
      <c r="AB11" s="14">
        <v>0.22573368832419899</v>
      </c>
      <c r="AC11" s="14">
        <v>0.130249209619934</v>
      </c>
      <c r="AD11" s="14">
        <v>0.30993503275355699</v>
      </c>
      <c r="AE11" s="14"/>
      <c r="AF11" s="14">
        <v>0.193851087130711</v>
      </c>
      <c r="AG11" s="14">
        <v>0.15092240986508801</v>
      </c>
      <c r="AH11" s="14">
        <v>0.237442316740333</v>
      </c>
      <c r="AI11" s="14">
        <v>0.20233237483823399</v>
      </c>
      <c r="AJ11" s="14">
        <v>0.126655724066222</v>
      </c>
      <c r="AK11" s="14"/>
      <c r="AL11" s="14">
        <v>0.19423060734332701</v>
      </c>
      <c r="AM11" s="14">
        <v>9.5346196691681498E-2</v>
      </c>
      <c r="AN11" s="14">
        <v>0.27301883793981002</v>
      </c>
      <c r="AO11" s="14"/>
      <c r="AP11" s="14">
        <v>0.20176794141787399</v>
      </c>
      <c r="AQ11" s="14">
        <v>0.17793104099048801</v>
      </c>
      <c r="AR11" s="14"/>
      <c r="AS11" s="14">
        <v>0.17533449960775699</v>
      </c>
      <c r="AT11" s="14">
        <v>0.21354665555736499</v>
      </c>
      <c r="AU11" s="14"/>
      <c r="AV11" s="14">
        <v>0.126266491898955</v>
      </c>
      <c r="AW11" s="14">
        <v>0.20889130502198699</v>
      </c>
      <c r="AX11" s="14"/>
      <c r="AY11" s="14">
        <v>0.176018501621483</v>
      </c>
      <c r="AZ11" s="14">
        <v>0.214582641128854</v>
      </c>
      <c r="BA11" s="14"/>
      <c r="BB11" s="14">
        <v>0.169615684851149</v>
      </c>
      <c r="BC11" s="14">
        <v>0.25923224563682701</v>
      </c>
    </row>
    <row r="12" spans="2:55" x14ac:dyDescent="0.35">
      <c r="B12" s="15" t="s">
        <v>160</v>
      </c>
      <c r="C12" s="20">
        <v>3.9686583147230899E-2</v>
      </c>
      <c r="D12" s="20">
        <v>5.1565921678704302E-2</v>
      </c>
      <c r="E12" s="20">
        <v>2.8203533117193199E-2</v>
      </c>
      <c r="F12" s="20"/>
      <c r="G12" s="20">
        <v>1.77097345289066E-2</v>
      </c>
      <c r="H12" s="20">
        <v>2.8022684863265999E-2</v>
      </c>
      <c r="I12" s="20">
        <v>3.4363871911872602E-2</v>
      </c>
      <c r="J12" s="20">
        <v>3.4349363484067599E-2</v>
      </c>
      <c r="K12" s="20">
        <v>5.2658360353479802E-2</v>
      </c>
      <c r="L12" s="20">
        <v>6.3749954363389705E-2</v>
      </c>
      <c r="M12" s="20"/>
      <c r="N12" s="20">
        <v>4.1151860761226303E-2</v>
      </c>
      <c r="O12" s="20">
        <v>3.2294808683383899E-2</v>
      </c>
      <c r="P12" s="20">
        <v>3.2210684854347603E-2</v>
      </c>
      <c r="Q12" s="20">
        <v>5.2675341950880902E-2</v>
      </c>
      <c r="R12" s="20"/>
      <c r="S12" s="20">
        <v>3.3221781253350902E-2</v>
      </c>
      <c r="T12" s="20">
        <v>6.3490102490526404E-2</v>
      </c>
      <c r="U12" s="20">
        <v>3.69520387072527E-2</v>
      </c>
      <c r="V12" s="20">
        <v>4.5073245226503501E-2</v>
      </c>
      <c r="W12" s="20">
        <v>5.7569579358568601E-2</v>
      </c>
      <c r="X12" s="20">
        <v>3.55187096281811E-2</v>
      </c>
      <c r="Y12" s="20">
        <v>1.7040556315015401E-2</v>
      </c>
      <c r="Z12" s="20">
        <v>3.6462974248615797E-2</v>
      </c>
      <c r="AA12" s="20">
        <v>1.6744461585090901E-2</v>
      </c>
      <c r="AB12" s="20">
        <v>2.5891769781776899E-2</v>
      </c>
      <c r="AC12" s="20">
        <v>6.7661792353773703E-2</v>
      </c>
      <c r="AD12" s="20">
        <v>7.1752578067471803E-2</v>
      </c>
      <c r="AE12" s="20"/>
      <c r="AF12" s="20">
        <v>4.4190986663970602E-2</v>
      </c>
      <c r="AG12" s="20">
        <v>3.1224083787163799E-2</v>
      </c>
      <c r="AH12" s="20">
        <v>2.3312871323874201E-2</v>
      </c>
      <c r="AI12" s="20">
        <v>6.1459576708292198E-2</v>
      </c>
      <c r="AJ12" s="20">
        <v>8.7582386878795604E-3</v>
      </c>
      <c r="AK12" s="20"/>
      <c r="AL12" s="20">
        <v>3.7812990211126003E-2</v>
      </c>
      <c r="AM12" s="20">
        <v>4.6499446777901196E-3</v>
      </c>
      <c r="AN12" s="20">
        <v>0.12859628172134999</v>
      </c>
      <c r="AO12" s="20"/>
      <c r="AP12" s="20">
        <v>5.4340157185368401E-2</v>
      </c>
      <c r="AQ12" s="20">
        <v>2.8729151049773E-2</v>
      </c>
      <c r="AR12" s="20"/>
      <c r="AS12" s="20">
        <v>3.4739175168063997E-2</v>
      </c>
      <c r="AT12" s="20">
        <v>4.5983458197595403E-2</v>
      </c>
      <c r="AU12" s="20"/>
      <c r="AV12" s="20">
        <v>2.36382850775642E-2</v>
      </c>
      <c r="AW12" s="20">
        <v>4.4911497191968498E-2</v>
      </c>
      <c r="AX12" s="20"/>
      <c r="AY12" s="20">
        <v>3.5169463557084502E-2</v>
      </c>
      <c r="AZ12" s="20">
        <v>5.8982479507068399E-2</v>
      </c>
      <c r="BA12" s="20"/>
      <c r="BB12" s="20">
        <v>3.88719108816835E-2</v>
      </c>
      <c r="BC12" s="20">
        <v>3.4190067873564101E-2</v>
      </c>
    </row>
    <row r="13" spans="2:55" x14ac:dyDescent="0.35">
      <c r="B13" s="16"/>
    </row>
    <row r="14" spans="2:55" x14ac:dyDescent="0.35">
      <c r="B14" t="s">
        <v>81</v>
      </c>
    </row>
    <row r="15" spans="2:55" x14ac:dyDescent="0.35">
      <c r="B15" t="s">
        <v>630</v>
      </c>
    </row>
    <row r="17" spans="2:2" x14ac:dyDescent="0.35">
      <c r="B17"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2:BC17"/>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167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0.34857647095586503</v>
      </c>
      <c r="D9" s="14">
        <v>0.33428080488057099</v>
      </c>
      <c r="E9" s="14">
        <v>0.36262243261497301</v>
      </c>
      <c r="F9" s="14"/>
      <c r="G9" s="14">
        <v>0.33145504107104301</v>
      </c>
      <c r="H9" s="14">
        <v>0.41186612831230102</v>
      </c>
      <c r="I9" s="14">
        <v>0.36165983237110999</v>
      </c>
      <c r="J9" s="14">
        <v>0.34578316871246401</v>
      </c>
      <c r="K9" s="14">
        <v>0.324663376572005</v>
      </c>
      <c r="L9" s="14">
        <v>0.31577412309085001</v>
      </c>
      <c r="M9" s="14"/>
      <c r="N9" s="14">
        <v>0.360635842476908</v>
      </c>
      <c r="O9" s="14">
        <v>0.32246282827966699</v>
      </c>
      <c r="P9" s="14">
        <v>0.37553265280301401</v>
      </c>
      <c r="Q9" s="14">
        <v>0.33597395512519601</v>
      </c>
      <c r="R9" s="14"/>
      <c r="S9" s="14">
        <v>0.39296844089855598</v>
      </c>
      <c r="T9" s="14">
        <v>0.33069405347674702</v>
      </c>
      <c r="U9" s="14">
        <v>0.296100354099879</v>
      </c>
      <c r="V9" s="14">
        <v>0.349912875435064</v>
      </c>
      <c r="W9" s="14">
        <v>0.31899418044919797</v>
      </c>
      <c r="X9" s="14">
        <v>0.422927612398946</v>
      </c>
      <c r="Y9" s="14">
        <v>0.31961229324165702</v>
      </c>
      <c r="Z9" s="14">
        <v>0.311380906862949</v>
      </c>
      <c r="AA9" s="14">
        <v>0.422020667897474</v>
      </c>
      <c r="AB9" s="14">
        <v>0.347207260292067</v>
      </c>
      <c r="AC9" s="14">
        <v>0.298332126558285</v>
      </c>
      <c r="AD9" s="14">
        <v>0.148422720881594</v>
      </c>
      <c r="AE9" s="14"/>
      <c r="AF9" s="14">
        <v>0.377681916088834</v>
      </c>
      <c r="AG9" s="14">
        <v>0.39555465209188401</v>
      </c>
      <c r="AH9" s="14">
        <v>0.29985079690336802</v>
      </c>
      <c r="AI9" s="14">
        <v>0.34499829022909101</v>
      </c>
      <c r="AJ9" s="14">
        <v>0.31225096617801401</v>
      </c>
      <c r="AK9" s="14"/>
      <c r="AL9" s="14">
        <v>0.34000290214713802</v>
      </c>
      <c r="AM9" s="14">
        <v>0.47420470947881599</v>
      </c>
      <c r="AN9" s="14">
        <v>0.249448480093625</v>
      </c>
      <c r="AO9" s="14"/>
      <c r="AP9" s="14">
        <v>0.33089207195470199</v>
      </c>
      <c r="AQ9" s="14">
        <v>0.36458526184916101</v>
      </c>
      <c r="AR9" s="14"/>
      <c r="AS9" s="14">
        <v>0.34995316133795701</v>
      </c>
      <c r="AT9" s="14">
        <v>0.34584905062986898</v>
      </c>
      <c r="AU9" s="14"/>
      <c r="AV9" s="14">
        <v>0.40578022230049399</v>
      </c>
      <c r="AW9" s="14">
        <v>0.329841181162495</v>
      </c>
      <c r="AX9" s="14"/>
      <c r="AY9" s="14">
        <v>0.36368300628403299</v>
      </c>
      <c r="AZ9" s="14">
        <v>0.33334893724034498</v>
      </c>
      <c r="BA9" s="14"/>
      <c r="BB9" s="14">
        <v>0.36138181290778598</v>
      </c>
      <c r="BC9" s="14">
        <v>0.33399177720100898</v>
      </c>
    </row>
    <row r="10" spans="2:55" x14ac:dyDescent="0.35">
      <c r="B10" s="15" t="s">
        <v>158</v>
      </c>
      <c r="C10" s="14">
        <v>0.53300101081768803</v>
      </c>
      <c r="D10" s="14">
        <v>0.544714972062047</v>
      </c>
      <c r="E10" s="14">
        <v>0.52112748259640895</v>
      </c>
      <c r="F10" s="14"/>
      <c r="G10" s="14">
        <v>0.50395786949907895</v>
      </c>
      <c r="H10" s="14">
        <v>0.48411248774382398</v>
      </c>
      <c r="I10" s="14">
        <v>0.52038295357425701</v>
      </c>
      <c r="J10" s="14">
        <v>0.55806193747643695</v>
      </c>
      <c r="K10" s="14">
        <v>0.57048651372064596</v>
      </c>
      <c r="L10" s="14">
        <v>0.556972667486063</v>
      </c>
      <c r="M10" s="14"/>
      <c r="N10" s="14">
        <v>0.51193632120714505</v>
      </c>
      <c r="O10" s="14">
        <v>0.56217252015923802</v>
      </c>
      <c r="P10" s="14">
        <v>0.53717735310602299</v>
      </c>
      <c r="Q10" s="14">
        <v>0.52597812378929798</v>
      </c>
      <c r="R10" s="14"/>
      <c r="S10" s="14">
        <v>0.50145890841982199</v>
      </c>
      <c r="T10" s="14">
        <v>0.53851275877415306</v>
      </c>
      <c r="U10" s="14">
        <v>0.59897860147363602</v>
      </c>
      <c r="V10" s="14">
        <v>0.52315992784614795</v>
      </c>
      <c r="W10" s="14">
        <v>0.51733512358593403</v>
      </c>
      <c r="X10" s="14">
        <v>0.48988653280280398</v>
      </c>
      <c r="Y10" s="14">
        <v>0.54706262860507804</v>
      </c>
      <c r="Z10" s="14">
        <v>0.54989372753620702</v>
      </c>
      <c r="AA10" s="14">
        <v>0.47540261298034198</v>
      </c>
      <c r="AB10" s="14">
        <v>0.52337502526353596</v>
      </c>
      <c r="AC10" s="14">
        <v>0.60667577900871605</v>
      </c>
      <c r="AD10" s="14">
        <v>0.73085906196114403</v>
      </c>
      <c r="AE10" s="14"/>
      <c r="AF10" s="14">
        <v>0.50702564248164805</v>
      </c>
      <c r="AG10" s="14">
        <v>0.50489136655575595</v>
      </c>
      <c r="AH10" s="14">
        <v>0.58827449125416698</v>
      </c>
      <c r="AI10" s="14">
        <v>0.53486450149170095</v>
      </c>
      <c r="AJ10" s="14">
        <v>0.58803066497444301</v>
      </c>
      <c r="AK10" s="14"/>
      <c r="AL10" s="14">
        <v>0.54751192497329204</v>
      </c>
      <c r="AM10" s="14">
        <v>0.44066400666021399</v>
      </c>
      <c r="AN10" s="14">
        <v>0.48793042870466702</v>
      </c>
      <c r="AO10" s="14"/>
      <c r="AP10" s="14">
        <v>0.52483192412496005</v>
      </c>
      <c r="AQ10" s="14">
        <v>0.53838534849356501</v>
      </c>
      <c r="AR10" s="14"/>
      <c r="AS10" s="14">
        <v>0.53645805657149603</v>
      </c>
      <c r="AT10" s="14">
        <v>0.52507014022407295</v>
      </c>
      <c r="AU10" s="14"/>
      <c r="AV10" s="14">
        <v>0.48677617322568101</v>
      </c>
      <c r="AW10" s="14">
        <v>0.54944209963095703</v>
      </c>
      <c r="AX10" s="14"/>
      <c r="AY10" s="14">
        <v>0.53112445838467104</v>
      </c>
      <c r="AZ10" s="14">
        <v>0.52668387451647103</v>
      </c>
      <c r="BA10" s="14"/>
      <c r="BB10" s="14">
        <v>0.53561174736277695</v>
      </c>
      <c r="BC10" s="14">
        <v>0.51991887909977197</v>
      </c>
    </row>
    <row r="11" spans="2:55" x14ac:dyDescent="0.35">
      <c r="B11" s="15" t="s">
        <v>159</v>
      </c>
      <c r="C11" s="14">
        <v>0.100535303611717</v>
      </c>
      <c r="D11" s="14">
        <v>9.9728934763533006E-2</v>
      </c>
      <c r="E11" s="14">
        <v>0.101618588175574</v>
      </c>
      <c r="F11" s="14"/>
      <c r="G11" s="14">
        <v>0.13400759231513501</v>
      </c>
      <c r="H11" s="14">
        <v>9.3253784762227704E-2</v>
      </c>
      <c r="I11" s="14">
        <v>0.105101417260792</v>
      </c>
      <c r="J11" s="14">
        <v>8.2414763992394793E-2</v>
      </c>
      <c r="K11" s="14">
        <v>7.9601381044945893E-2</v>
      </c>
      <c r="L11" s="14">
        <v>0.109411343030087</v>
      </c>
      <c r="M11" s="14"/>
      <c r="N11" s="14">
        <v>0.115542002273432</v>
      </c>
      <c r="O11" s="14">
        <v>9.3793776163783399E-2</v>
      </c>
      <c r="P11" s="14">
        <v>7.3205884198000101E-2</v>
      </c>
      <c r="Q11" s="14">
        <v>0.11402806987653299</v>
      </c>
      <c r="R11" s="14"/>
      <c r="S11" s="14">
        <v>9.2388152828225503E-2</v>
      </c>
      <c r="T11" s="14">
        <v>0.10972636090781</v>
      </c>
      <c r="U11" s="14">
        <v>8.9116101646239898E-2</v>
      </c>
      <c r="V11" s="14">
        <v>0.100755052600092</v>
      </c>
      <c r="W11" s="14">
        <v>0.138307061650732</v>
      </c>
      <c r="X11" s="14">
        <v>6.6942846172308501E-2</v>
      </c>
      <c r="Y11" s="14">
        <v>0.12812831183478099</v>
      </c>
      <c r="Z11" s="14">
        <v>0.12787396233191001</v>
      </c>
      <c r="AA11" s="14">
        <v>8.5528645096074399E-2</v>
      </c>
      <c r="AB11" s="14">
        <v>0.114903462943635</v>
      </c>
      <c r="AC11" s="14">
        <v>7.3484798306725899E-2</v>
      </c>
      <c r="AD11" s="14">
        <v>8.8201885029321095E-2</v>
      </c>
      <c r="AE11" s="14"/>
      <c r="AF11" s="14">
        <v>0.10738983305612</v>
      </c>
      <c r="AG11" s="14">
        <v>8.0715478891051198E-2</v>
      </c>
      <c r="AH11" s="14">
        <v>0.100710418577646</v>
      </c>
      <c r="AI11" s="14">
        <v>0.1016018923912</v>
      </c>
      <c r="AJ11" s="14">
        <v>9.9718368847543606E-2</v>
      </c>
      <c r="AK11" s="14"/>
      <c r="AL11" s="14">
        <v>9.7808954011788796E-2</v>
      </c>
      <c r="AM11" s="14">
        <v>6.9429007565376899E-2</v>
      </c>
      <c r="AN11" s="14">
        <v>0.19474068910648101</v>
      </c>
      <c r="AO11" s="14"/>
      <c r="AP11" s="14">
        <v>0.118126343163894</v>
      </c>
      <c r="AQ11" s="14">
        <v>8.5455203993833898E-2</v>
      </c>
      <c r="AR11" s="14"/>
      <c r="AS11" s="14">
        <v>9.84347757096357E-2</v>
      </c>
      <c r="AT11" s="14">
        <v>0.109788736938919</v>
      </c>
      <c r="AU11" s="14"/>
      <c r="AV11" s="14">
        <v>9.8413000513351098E-2</v>
      </c>
      <c r="AW11" s="14">
        <v>0.10196460059362</v>
      </c>
      <c r="AX11" s="14"/>
      <c r="AY11" s="14">
        <v>9.0291794616199503E-2</v>
      </c>
      <c r="AZ11" s="14">
        <v>0.112993746280407</v>
      </c>
      <c r="BA11" s="14"/>
      <c r="BB11" s="14">
        <v>8.7761078820862301E-2</v>
      </c>
      <c r="BC11" s="14">
        <v>0.13341272680328001</v>
      </c>
    </row>
    <row r="12" spans="2:55" x14ac:dyDescent="0.35">
      <c r="B12" s="15" t="s">
        <v>160</v>
      </c>
      <c r="C12" s="20">
        <v>1.7887214614730799E-2</v>
      </c>
      <c r="D12" s="20">
        <v>2.1275288293848799E-2</v>
      </c>
      <c r="E12" s="20">
        <v>1.46314966130442E-2</v>
      </c>
      <c r="F12" s="20"/>
      <c r="G12" s="20">
        <v>3.0579497114743601E-2</v>
      </c>
      <c r="H12" s="20">
        <v>1.0767599181647E-2</v>
      </c>
      <c r="I12" s="20">
        <v>1.2855796793839899E-2</v>
      </c>
      <c r="J12" s="20">
        <v>1.3740129818704599E-2</v>
      </c>
      <c r="K12" s="20">
        <v>2.52487286624027E-2</v>
      </c>
      <c r="L12" s="20">
        <v>1.7841866393000502E-2</v>
      </c>
      <c r="M12" s="20"/>
      <c r="N12" s="20">
        <v>1.18858340425147E-2</v>
      </c>
      <c r="O12" s="20">
        <v>2.1570875397311E-2</v>
      </c>
      <c r="P12" s="20">
        <v>1.40841098929631E-2</v>
      </c>
      <c r="Q12" s="20">
        <v>2.4019851208973601E-2</v>
      </c>
      <c r="R12" s="20"/>
      <c r="S12" s="20">
        <v>1.31844978533967E-2</v>
      </c>
      <c r="T12" s="20">
        <v>2.10668268412901E-2</v>
      </c>
      <c r="U12" s="20">
        <v>1.5804942780245398E-2</v>
      </c>
      <c r="V12" s="20">
        <v>2.61721441186967E-2</v>
      </c>
      <c r="W12" s="20">
        <v>2.5363634314135498E-2</v>
      </c>
      <c r="X12" s="20">
        <v>2.0243008625941899E-2</v>
      </c>
      <c r="Y12" s="20">
        <v>5.1967663184848099E-3</v>
      </c>
      <c r="Z12" s="20">
        <v>1.08514032689336E-2</v>
      </c>
      <c r="AA12" s="20">
        <v>1.7048074026109802E-2</v>
      </c>
      <c r="AB12" s="20">
        <v>1.4514251500762101E-2</v>
      </c>
      <c r="AC12" s="20">
        <v>2.1507296126272699E-2</v>
      </c>
      <c r="AD12" s="20">
        <v>3.2516332127941201E-2</v>
      </c>
      <c r="AE12" s="20"/>
      <c r="AF12" s="20">
        <v>7.90260837339791E-3</v>
      </c>
      <c r="AG12" s="20">
        <v>1.8838502461309199E-2</v>
      </c>
      <c r="AH12" s="20">
        <v>1.11642932648184E-2</v>
      </c>
      <c r="AI12" s="20">
        <v>1.85353158880074E-2</v>
      </c>
      <c r="AJ12" s="20">
        <v>0</v>
      </c>
      <c r="AK12" s="20"/>
      <c r="AL12" s="20">
        <v>1.4676218867781299E-2</v>
      </c>
      <c r="AM12" s="20">
        <v>1.5702276295592701E-2</v>
      </c>
      <c r="AN12" s="20">
        <v>6.7880402095227305E-2</v>
      </c>
      <c r="AO12" s="20"/>
      <c r="AP12" s="20">
        <v>2.6149660756444499E-2</v>
      </c>
      <c r="AQ12" s="20">
        <v>1.15741856634401E-2</v>
      </c>
      <c r="AR12" s="20"/>
      <c r="AS12" s="20">
        <v>1.5154006380911701E-2</v>
      </c>
      <c r="AT12" s="20">
        <v>1.9292072207138598E-2</v>
      </c>
      <c r="AU12" s="20"/>
      <c r="AV12" s="20">
        <v>9.0306039604738098E-3</v>
      </c>
      <c r="AW12" s="20">
        <v>1.87521186129283E-2</v>
      </c>
      <c r="AX12" s="20"/>
      <c r="AY12" s="20">
        <v>1.49007407150965E-2</v>
      </c>
      <c r="AZ12" s="20">
        <v>2.6973441962777098E-2</v>
      </c>
      <c r="BA12" s="20"/>
      <c r="BB12" s="20">
        <v>1.5245360908574699E-2</v>
      </c>
      <c r="BC12" s="20">
        <v>1.26766168959384E-2</v>
      </c>
    </row>
    <row r="13" spans="2:55" x14ac:dyDescent="0.35">
      <c r="B13" s="16"/>
    </row>
    <row r="14" spans="2:55" x14ac:dyDescent="0.35">
      <c r="B14" t="s">
        <v>81</v>
      </c>
    </row>
    <row r="15" spans="2:55" x14ac:dyDescent="0.35">
      <c r="B15" t="s">
        <v>630</v>
      </c>
    </row>
    <row r="17" spans="2:2" x14ac:dyDescent="0.35">
      <c r="B17"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2:BC17"/>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168</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0.32551647097012498</v>
      </c>
      <c r="D9" s="14">
        <v>0.29286890951456301</v>
      </c>
      <c r="E9" s="14">
        <v>0.35741469309681101</v>
      </c>
      <c r="F9" s="14"/>
      <c r="G9" s="14">
        <v>0.365353325117311</v>
      </c>
      <c r="H9" s="14">
        <v>0.36037924442244501</v>
      </c>
      <c r="I9" s="14">
        <v>0.343405665748994</v>
      </c>
      <c r="J9" s="14">
        <v>0.35227658678971402</v>
      </c>
      <c r="K9" s="14">
        <v>0.31988828947410602</v>
      </c>
      <c r="L9" s="14">
        <v>0.23806557020223501</v>
      </c>
      <c r="M9" s="14"/>
      <c r="N9" s="14">
        <v>0.31059875453422298</v>
      </c>
      <c r="O9" s="14">
        <v>0.27815313316642998</v>
      </c>
      <c r="P9" s="14">
        <v>0.37135550915348797</v>
      </c>
      <c r="Q9" s="14">
        <v>0.35125485353518399</v>
      </c>
      <c r="R9" s="14"/>
      <c r="S9" s="14">
        <v>0.362295009709034</v>
      </c>
      <c r="T9" s="14">
        <v>0.31739083016358499</v>
      </c>
      <c r="U9" s="14">
        <v>0.30429448411180499</v>
      </c>
      <c r="V9" s="14">
        <v>0.319114630501458</v>
      </c>
      <c r="W9" s="14">
        <v>0.29195046042509099</v>
      </c>
      <c r="X9" s="14">
        <v>0.37881478462523299</v>
      </c>
      <c r="Y9" s="14">
        <v>0.31664299991417599</v>
      </c>
      <c r="Z9" s="14">
        <v>0.32045897927721001</v>
      </c>
      <c r="AA9" s="14">
        <v>0.34135633455776998</v>
      </c>
      <c r="AB9" s="14">
        <v>0.29273638615022202</v>
      </c>
      <c r="AC9" s="14">
        <v>0.37708865931268898</v>
      </c>
      <c r="AD9" s="14">
        <v>0.16929868644825299</v>
      </c>
      <c r="AE9" s="14"/>
      <c r="AF9" s="14">
        <v>0.29150472721880399</v>
      </c>
      <c r="AG9" s="14">
        <v>0.39999816211654399</v>
      </c>
      <c r="AH9" s="14">
        <v>0.28722070356617302</v>
      </c>
      <c r="AI9" s="14">
        <v>0.28099890999919203</v>
      </c>
      <c r="AJ9" s="14">
        <v>0.26089406845558</v>
      </c>
      <c r="AK9" s="14"/>
      <c r="AL9" s="14">
        <v>0.319428719358544</v>
      </c>
      <c r="AM9" s="14">
        <v>0.41234125969275098</v>
      </c>
      <c r="AN9" s="14">
        <v>0.25933881440985401</v>
      </c>
      <c r="AO9" s="14"/>
      <c r="AP9" s="14">
        <v>0.30265172454279399</v>
      </c>
      <c r="AQ9" s="14">
        <v>0.34377056157911601</v>
      </c>
      <c r="AR9" s="14"/>
      <c r="AS9" s="14">
        <v>0.32784142976790098</v>
      </c>
      <c r="AT9" s="14">
        <v>0.32167610633905702</v>
      </c>
      <c r="AU9" s="14"/>
      <c r="AV9" s="14">
        <v>0.37856065859420601</v>
      </c>
      <c r="AW9" s="14">
        <v>0.31031681928402499</v>
      </c>
      <c r="AX9" s="14"/>
      <c r="AY9" s="14">
        <v>0.33659287033473401</v>
      </c>
      <c r="AZ9" s="14">
        <v>0.35232638714460401</v>
      </c>
      <c r="BA9" s="14"/>
      <c r="BB9" s="14">
        <v>0.32859835856889502</v>
      </c>
      <c r="BC9" s="14">
        <v>0.38590766279122501</v>
      </c>
    </row>
    <row r="10" spans="2:55" x14ac:dyDescent="0.35">
      <c r="B10" s="15" t="s">
        <v>158</v>
      </c>
      <c r="C10" s="14">
        <v>0.49436186758159001</v>
      </c>
      <c r="D10" s="14">
        <v>0.50062160089707697</v>
      </c>
      <c r="E10" s="14">
        <v>0.48770052565605698</v>
      </c>
      <c r="F10" s="14"/>
      <c r="G10" s="14">
        <v>0.46327487248896099</v>
      </c>
      <c r="H10" s="14">
        <v>0.50658503761887397</v>
      </c>
      <c r="I10" s="14">
        <v>0.52361830136742404</v>
      </c>
      <c r="J10" s="14">
        <v>0.50597487667919705</v>
      </c>
      <c r="K10" s="14">
        <v>0.51810468365001605</v>
      </c>
      <c r="L10" s="14">
        <v>0.45575970277452199</v>
      </c>
      <c r="M10" s="14"/>
      <c r="N10" s="14">
        <v>0.50281682605062505</v>
      </c>
      <c r="O10" s="14">
        <v>0.52577960397434298</v>
      </c>
      <c r="P10" s="14">
        <v>0.461780194401818</v>
      </c>
      <c r="Q10" s="14">
        <v>0.48106794373919198</v>
      </c>
      <c r="R10" s="14"/>
      <c r="S10" s="14">
        <v>0.452798500279599</v>
      </c>
      <c r="T10" s="14">
        <v>0.51286753414033204</v>
      </c>
      <c r="U10" s="14">
        <v>0.47452774349217502</v>
      </c>
      <c r="V10" s="14">
        <v>0.49808187943062998</v>
      </c>
      <c r="W10" s="14">
        <v>0.490860756148979</v>
      </c>
      <c r="X10" s="14">
        <v>0.46595581457872498</v>
      </c>
      <c r="Y10" s="14">
        <v>0.464766177395108</v>
      </c>
      <c r="Z10" s="14">
        <v>0.53598263118046896</v>
      </c>
      <c r="AA10" s="14">
        <v>0.52904712552073396</v>
      </c>
      <c r="AB10" s="14">
        <v>0.52273945033354596</v>
      </c>
      <c r="AC10" s="14">
        <v>0.47302626804972198</v>
      </c>
      <c r="AD10" s="14">
        <v>0.58842815539025095</v>
      </c>
      <c r="AE10" s="14"/>
      <c r="AF10" s="14">
        <v>0.49178749479587203</v>
      </c>
      <c r="AG10" s="14">
        <v>0.46390404520691603</v>
      </c>
      <c r="AH10" s="14">
        <v>0.50257688148069102</v>
      </c>
      <c r="AI10" s="14">
        <v>0.49710144517868898</v>
      </c>
      <c r="AJ10" s="14">
        <v>0.59842589639177002</v>
      </c>
      <c r="AK10" s="14"/>
      <c r="AL10" s="14">
        <v>0.50169005351436702</v>
      </c>
      <c r="AM10" s="14">
        <v>0.44203294037947799</v>
      </c>
      <c r="AN10" s="14">
        <v>0.48168224043258301</v>
      </c>
      <c r="AO10" s="14"/>
      <c r="AP10" s="14">
        <v>0.50060954189015405</v>
      </c>
      <c r="AQ10" s="14">
        <v>0.492112303577525</v>
      </c>
      <c r="AR10" s="14"/>
      <c r="AS10" s="14">
        <v>0.50992869161535004</v>
      </c>
      <c r="AT10" s="14">
        <v>0.46987993263119898</v>
      </c>
      <c r="AU10" s="14"/>
      <c r="AV10" s="14">
        <v>0.46934033734388603</v>
      </c>
      <c r="AW10" s="14">
        <v>0.50224365646104896</v>
      </c>
      <c r="AX10" s="14"/>
      <c r="AY10" s="14">
        <v>0.49136306531549301</v>
      </c>
      <c r="AZ10" s="14">
        <v>0.46334787057057297</v>
      </c>
      <c r="BA10" s="14"/>
      <c r="BB10" s="14">
        <v>0.50567220880447095</v>
      </c>
      <c r="BC10" s="14">
        <v>0.43598614112197798</v>
      </c>
    </row>
    <row r="11" spans="2:55" x14ac:dyDescent="0.35">
      <c r="B11" s="15" t="s">
        <v>159</v>
      </c>
      <c r="C11" s="14">
        <v>0.15768591800097501</v>
      </c>
      <c r="D11" s="14">
        <v>0.18133052724017701</v>
      </c>
      <c r="E11" s="14">
        <v>0.13506168572164701</v>
      </c>
      <c r="F11" s="14"/>
      <c r="G11" s="14">
        <v>0.16729329328695999</v>
      </c>
      <c r="H11" s="14">
        <v>0.116563597739472</v>
      </c>
      <c r="I11" s="14">
        <v>0.121210153803886</v>
      </c>
      <c r="J11" s="14">
        <v>0.11707962744532099</v>
      </c>
      <c r="K11" s="14">
        <v>0.142418168878583</v>
      </c>
      <c r="L11" s="14">
        <v>0.25793444896987999</v>
      </c>
      <c r="M11" s="14"/>
      <c r="N11" s="14">
        <v>0.17000928981743599</v>
      </c>
      <c r="O11" s="14">
        <v>0.17943744468530301</v>
      </c>
      <c r="P11" s="14">
        <v>0.13266650593432999</v>
      </c>
      <c r="Q11" s="14">
        <v>0.14303523579873001</v>
      </c>
      <c r="R11" s="14"/>
      <c r="S11" s="14">
        <v>0.16159174402648899</v>
      </c>
      <c r="T11" s="14">
        <v>0.13814725333122099</v>
      </c>
      <c r="U11" s="14">
        <v>0.19296839479466599</v>
      </c>
      <c r="V11" s="14">
        <v>0.172565330197263</v>
      </c>
      <c r="W11" s="14">
        <v>0.18727945572910801</v>
      </c>
      <c r="X11" s="14">
        <v>0.12924148405442301</v>
      </c>
      <c r="Y11" s="14">
        <v>0.17330975431846601</v>
      </c>
      <c r="Z11" s="14">
        <v>0.143558389542321</v>
      </c>
      <c r="AA11" s="14">
        <v>0.112925491880318</v>
      </c>
      <c r="AB11" s="14">
        <v>0.17526135051566699</v>
      </c>
      <c r="AC11" s="14">
        <v>0.12640511577147701</v>
      </c>
      <c r="AD11" s="14">
        <v>0.242273158161497</v>
      </c>
      <c r="AE11" s="14"/>
      <c r="AF11" s="14">
        <v>0.19078020299138801</v>
      </c>
      <c r="AG11" s="14">
        <v>0.12034306021104201</v>
      </c>
      <c r="AH11" s="14">
        <v>0.18544178802887801</v>
      </c>
      <c r="AI11" s="14">
        <v>0.17934278215687699</v>
      </c>
      <c r="AJ11" s="14">
        <v>0.12201586261358199</v>
      </c>
      <c r="AK11" s="14"/>
      <c r="AL11" s="14">
        <v>0.159011661508381</v>
      </c>
      <c r="AM11" s="14">
        <v>0.145625799927772</v>
      </c>
      <c r="AN11" s="14">
        <v>0.159980674526228</v>
      </c>
      <c r="AO11" s="14"/>
      <c r="AP11" s="14">
        <v>0.17079066078242799</v>
      </c>
      <c r="AQ11" s="14">
        <v>0.144946024593225</v>
      </c>
      <c r="AR11" s="14"/>
      <c r="AS11" s="14">
        <v>0.14061689497006799</v>
      </c>
      <c r="AT11" s="14">
        <v>0.185783281512646</v>
      </c>
      <c r="AU11" s="14"/>
      <c r="AV11" s="14">
        <v>0.13937501292173299</v>
      </c>
      <c r="AW11" s="14">
        <v>0.16242606518051</v>
      </c>
      <c r="AX11" s="14"/>
      <c r="AY11" s="14">
        <v>0.15301141707475999</v>
      </c>
      <c r="AZ11" s="14">
        <v>0.15077063112963399</v>
      </c>
      <c r="BA11" s="14"/>
      <c r="BB11" s="14">
        <v>0.14334417235828201</v>
      </c>
      <c r="BC11" s="14">
        <v>0.15517693853407</v>
      </c>
    </row>
    <row r="12" spans="2:55" x14ac:dyDescent="0.35">
      <c r="B12" s="15" t="s">
        <v>160</v>
      </c>
      <c r="C12" s="20">
        <v>2.2435743447310301E-2</v>
      </c>
      <c r="D12" s="20">
        <v>2.5178962348183499E-2</v>
      </c>
      <c r="E12" s="20">
        <v>1.9823095525485501E-2</v>
      </c>
      <c r="F12" s="20"/>
      <c r="G12" s="20">
        <v>4.07850910676817E-3</v>
      </c>
      <c r="H12" s="20">
        <v>1.6472120219208599E-2</v>
      </c>
      <c r="I12" s="20">
        <v>1.17658790796966E-2</v>
      </c>
      <c r="J12" s="20">
        <v>2.4668909085767202E-2</v>
      </c>
      <c r="K12" s="20">
        <v>1.9588857997294599E-2</v>
      </c>
      <c r="L12" s="20">
        <v>4.8240278053362499E-2</v>
      </c>
      <c r="M12" s="20"/>
      <c r="N12" s="20">
        <v>1.6575129597715701E-2</v>
      </c>
      <c r="O12" s="20">
        <v>1.6629818173924501E-2</v>
      </c>
      <c r="P12" s="20">
        <v>3.4197790510363403E-2</v>
      </c>
      <c r="Q12" s="20">
        <v>2.46419669268934E-2</v>
      </c>
      <c r="R12" s="20"/>
      <c r="S12" s="20">
        <v>2.33147459848775E-2</v>
      </c>
      <c r="T12" s="20">
        <v>3.1594382364861402E-2</v>
      </c>
      <c r="U12" s="20">
        <v>2.8209377601354901E-2</v>
      </c>
      <c r="V12" s="20">
        <v>1.02381598706491E-2</v>
      </c>
      <c r="W12" s="20">
        <v>2.9909327696821902E-2</v>
      </c>
      <c r="X12" s="20">
        <v>2.5987916741619502E-2</v>
      </c>
      <c r="Y12" s="20">
        <v>4.5281068372250703E-2</v>
      </c>
      <c r="Z12" s="20">
        <v>0</v>
      </c>
      <c r="AA12" s="20">
        <v>1.6671048041177802E-2</v>
      </c>
      <c r="AB12" s="20">
        <v>9.2628130005646993E-3</v>
      </c>
      <c r="AC12" s="20">
        <v>2.3479956866111502E-2</v>
      </c>
      <c r="AD12" s="20">
        <v>0</v>
      </c>
      <c r="AE12" s="20"/>
      <c r="AF12" s="20">
        <v>2.5927574993935901E-2</v>
      </c>
      <c r="AG12" s="20">
        <v>1.5754732465498099E-2</v>
      </c>
      <c r="AH12" s="20">
        <v>2.4760626924258601E-2</v>
      </c>
      <c r="AI12" s="20">
        <v>4.2556862665241398E-2</v>
      </c>
      <c r="AJ12" s="20">
        <v>1.8664172539069102E-2</v>
      </c>
      <c r="AK12" s="20"/>
      <c r="AL12" s="20">
        <v>1.9869565618707698E-2</v>
      </c>
      <c r="AM12" s="20">
        <v>0</v>
      </c>
      <c r="AN12" s="20">
        <v>9.8998270631334803E-2</v>
      </c>
      <c r="AO12" s="20"/>
      <c r="AP12" s="20">
        <v>2.5948072784624601E-2</v>
      </c>
      <c r="AQ12" s="20">
        <v>1.9171110250134099E-2</v>
      </c>
      <c r="AR12" s="20"/>
      <c r="AS12" s="20">
        <v>2.1612983646681301E-2</v>
      </c>
      <c r="AT12" s="20">
        <v>2.26606795170975E-2</v>
      </c>
      <c r="AU12" s="20"/>
      <c r="AV12" s="20">
        <v>1.27239911401754E-2</v>
      </c>
      <c r="AW12" s="20">
        <v>2.5013459074415101E-2</v>
      </c>
      <c r="AX12" s="20"/>
      <c r="AY12" s="20">
        <v>1.9032647275013099E-2</v>
      </c>
      <c r="AZ12" s="20">
        <v>3.3555111155189297E-2</v>
      </c>
      <c r="BA12" s="20"/>
      <c r="BB12" s="20">
        <v>2.2385260268352501E-2</v>
      </c>
      <c r="BC12" s="20">
        <v>2.2929257552727299E-2</v>
      </c>
    </row>
    <row r="13" spans="2:55" x14ac:dyDescent="0.35">
      <c r="B13" s="16"/>
    </row>
    <row r="14" spans="2:55" x14ac:dyDescent="0.35">
      <c r="B14" t="s">
        <v>81</v>
      </c>
    </row>
    <row r="15" spans="2:55" x14ac:dyDescent="0.35">
      <c r="B15" t="s">
        <v>630</v>
      </c>
    </row>
    <row r="17" spans="2:2" x14ac:dyDescent="0.35">
      <c r="B17"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BC17"/>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169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0.37830886252781598</v>
      </c>
      <c r="D9" s="14">
        <v>0.35507803582929298</v>
      </c>
      <c r="E9" s="14">
        <v>0.40210654305405802</v>
      </c>
      <c r="F9" s="14"/>
      <c r="G9" s="14">
        <v>0.344360474133725</v>
      </c>
      <c r="H9" s="14">
        <v>0.394800103931924</v>
      </c>
      <c r="I9" s="14">
        <v>0.37230367913933099</v>
      </c>
      <c r="J9" s="14">
        <v>0.36770406350514401</v>
      </c>
      <c r="K9" s="14">
        <v>0.413564402216615</v>
      </c>
      <c r="L9" s="14">
        <v>0.377139833803673</v>
      </c>
      <c r="M9" s="14"/>
      <c r="N9" s="14">
        <v>0.39053352359910398</v>
      </c>
      <c r="O9" s="14">
        <v>0.34555004545172702</v>
      </c>
      <c r="P9" s="14">
        <v>0.42022886034455997</v>
      </c>
      <c r="Q9" s="14">
        <v>0.36149476517435702</v>
      </c>
      <c r="R9" s="14"/>
      <c r="S9" s="14">
        <v>0.389564906783256</v>
      </c>
      <c r="T9" s="14">
        <v>0.35949962520287898</v>
      </c>
      <c r="U9" s="14">
        <v>0.33662259164882002</v>
      </c>
      <c r="V9" s="14">
        <v>0.37769068882363199</v>
      </c>
      <c r="W9" s="14">
        <v>0.33293487814594902</v>
      </c>
      <c r="X9" s="14">
        <v>0.389470873477264</v>
      </c>
      <c r="Y9" s="14">
        <v>0.39663691721361399</v>
      </c>
      <c r="Z9" s="14">
        <v>0.37202720241214998</v>
      </c>
      <c r="AA9" s="14">
        <v>0.44060009756458202</v>
      </c>
      <c r="AB9" s="14">
        <v>0.407756505048461</v>
      </c>
      <c r="AC9" s="14">
        <v>0.311843651356423</v>
      </c>
      <c r="AD9" s="14">
        <v>0.34666257535228701</v>
      </c>
      <c r="AE9" s="14"/>
      <c r="AF9" s="14">
        <v>0.41618528909529301</v>
      </c>
      <c r="AG9" s="14">
        <v>0.42368902308827</v>
      </c>
      <c r="AH9" s="14">
        <v>0.32057353655519999</v>
      </c>
      <c r="AI9" s="14">
        <v>0.36334338686354001</v>
      </c>
      <c r="AJ9" s="14">
        <v>0.36602981663992101</v>
      </c>
      <c r="AK9" s="14"/>
      <c r="AL9" s="14">
        <v>0.37103154197490601</v>
      </c>
      <c r="AM9" s="14">
        <v>0.50554825746806498</v>
      </c>
      <c r="AN9" s="14">
        <v>0.25770897766182099</v>
      </c>
      <c r="AO9" s="14"/>
      <c r="AP9" s="14">
        <v>0.357018453478675</v>
      </c>
      <c r="AQ9" s="14">
        <v>0.39854299463564802</v>
      </c>
      <c r="AR9" s="14"/>
      <c r="AS9" s="14">
        <v>0.36972311928618101</v>
      </c>
      <c r="AT9" s="14">
        <v>0.389158199071099</v>
      </c>
      <c r="AU9" s="14"/>
      <c r="AV9" s="14">
        <v>0.40923077205723302</v>
      </c>
      <c r="AW9" s="14">
        <v>0.37049768422770701</v>
      </c>
      <c r="AX9" s="14"/>
      <c r="AY9" s="14">
        <v>0.39004834848494202</v>
      </c>
      <c r="AZ9" s="14">
        <v>0.390187642962116</v>
      </c>
      <c r="BA9" s="14"/>
      <c r="BB9" s="14">
        <v>0.397305576111113</v>
      </c>
      <c r="BC9" s="14">
        <v>0.362745224042619</v>
      </c>
    </row>
    <row r="10" spans="2:55" x14ac:dyDescent="0.35">
      <c r="B10" s="15" t="s">
        <v>158</v>
      </c>
      <c r="C10" s="14">
        <v>0.50472697591426097</v>
      </c>
      <c r="D10" s="14">
        <v>0.51337869513656198</v>
      </c>
      <c r="E10" s="14">
        <v>0.49482115966306001</v>
      </c>
      <c r="F10" s="14"/>
      <c r="G10" s="14">
        <v>0.46882126820271702</v>
      </c>
      <c r="H10" s="14">
        <v>0.52829593455746504</v>
      </c>
      <c r="I10" s="14">
        <v>0.52626062402823803</v>
      </c>
      <c r="J10" s="14">
        <v>0.51763423619503801</v>
      </c>
      <c r="K10" s="14">
        <v>0.48490965387551499</v>
      </c>
      <c r="L10" s="14">
        <v>0.49447881302492303</v>
      </c>
      <c r="M10" s="14"/>
      <c r="N10" s="14">
        <v>0.50522168519953703</v>
      </c>
      <c r="O10" s="14">
        <v>0.53567332411103896</v>
      </c>
      <c r="P10" s="14">
        <v>0.471407812364039</v>
      </c>
      <c r="Q10" s="14">
        <v>0.50333817540350001</v>
      </c>
      <c r="R10" s="14"/>
      <c r="S10" s="14">
        <v>0.481681330472782</v>
      </c>
      <c r="T10" s="14">
        <v>0.53487476623757302</v>
      </c>
      <c r="U10" s="14">
        <v>0.53525514244600503</v>
      </c>
      <c r="V10" s="14">
        <v>0.48962518590968102</v>
      </c>
      <c r="W10" s="14">
        <v>0.53296252662652399</v>
      </c>
      <c r="X10" s="14">
        <v>0.49883489730142</v>
      </c>
      <c r="Y10" s="14">
        <v>0.45330014857818401</v>
      </c>
      <c r="Z10" s="14">
        <v>0.55381947930217301</v>
      </c>
      <c r="AA10" s="14">
        <v>0.46491990956528001</v>
      </c>
      <c r="AB10" s="14">
        <v>0.494223961577899</v>
      </c>
      <c r="AC10" s="14">
        <v>0.55177899638513905</v>
      </c>
      <c r="AD10" s="14">
        <v>0.56688969314248405</v>
      </c>
      <c r="AE10" s="14"/>
      <c r="AF10" s="14">
        <v>0.47973941840086498</v>
      </c>
      <c r="AG10" s="14">
        <v>0.47144930026215098</v>
      </c>
      <c r="AH10" s="14">
        <v>0.53756626876727098</v>
      </c>
      <c r="AI10" s="14">
        <v>0.531725892342786</v>
      </c>
      <c r="AJ10" s="14">
        <v>0.55073892019099502</v>
      </c>
      <c r="AK10" s="14"/>
      <c r="AL10" s="14">
        <v>0.51633243612372504</v>
      </c>
      <c r="AM10" s="14">
        <v>0.42433251422924101</v>
      </c>
      <c r="AN10" s="14">
        <v>0.48026277967199599</v>
      </c>
      <c r="AO10" s="14"/>
      <c r="AP10" s="14">
        <v>0.51618870116294202</v>
      </c>
      <c r="AQ10" s="14">
        <v>0.493683250428812</v>
      </c>
      <c r="AR10" s="14"/>
      <c r="AS10" s="14">
        <v>0.51716723260481101</v>
      </c>
      <c r="AT10" s="14">
        <v>0.48230267286829198</v>
      </c>
      <c r="AU10" s="14"/>
      <c r="AV10" s="14">
        <v>0.50098973186116902</v>
      </c>
      <c r="AW10" s="14">
        <v>0.505666474668657</v>
      </c>
      <c r="AX10" s="14"/>
      <c r="AY10" s="14">
        <v>0.50835238165053198</v>
      </c>
      <c r="AZ10" s="14">
        <v>0.459239685660844</v>
      </c>
      <c r="BA10" s="14"/>
      <c r="BB10" s="14">
        <v>0.50045684882080999</v>
      </c>
      <c r="BC10" s="14">
        <v>0.475412583121259</v>
      </c>
    </row>
    <row r="11" spans="2:55" x14ac:dyDescent="0.35">
      <c r="B11" s="15" t="s">
        <v>159</v>
      </c>
      <c r="C11" s="14">
        <v>0.100144919560886</v>
      </c>
      <c r="D11" s="14">
        <v>0.11183080292138101</v>
      </c>
      <c r="E11" s="14">
        <v>8.9028709261398095E-2</v>
      </c>
      <c r="F11" s="14"/>
      <c r="G11" s="14">
        <v>0.164655971358039</v>
      </c>
      <c r="H11" s="14">
        <v>6.3219342933857198E-2</v>
      </c>
      <c r="I11" s="14">
        <v>9.1193112277393601E-2</v>
      </c>
      <c r="J11" s="14">
        <v>9.8717404569147404E-2</v>
      </c>
      <c r="K11" s="14">
        <v>8.7185968687530396E-2</v>
      </c>
      <c r="L11" s="14">
        <v>0.10480817029587</v>
      </c>
      <c r="M11" s="14"/>
      <c r="N11" s="14">
        <v>9.2739553923304296E-2</v>
      </c>
      <c r="O11" s="14">
        <v>0.103103741844549</v>
      </c>
      <c r="P11" s="14">
        <v>8.6606065249317202E-2</v>
      </c>
      <c r="Q11" s="14">
        <v>0.115624717025583</v>
      </c>
      <c r="R11" s="14"/>
      <c r="S11" s="14">
        <v>0.111795542495305</v>
      </c>
      <c r="T11" s="14">
        <v>9.1892927804499897E-2</v>
      </c>
      <c r="U11" s="14">
        <v>0.104724270542303</v>
      </c>
      <c r="V11" s="14">
        <v>0.106658823694383</v>
      </c>
      <c r="W11" s="14">
        <v>0.10066480213753599</v>
      </c>
      <c r="X11" s="14">
        <v>9.0845277233763302E-2</v>
      </c>
      <c r="Y11" s="14">
        <v>0.14486616788971701</v>
      </c>
      <c r="Z11" s="14">
        <v>6.3999296693100394E-2</v>
      </c>
      <c r="AA11" s="14">
        <v>7.27628689620404E-2</v>
      </c>
      <c r="AB11" s="14">
        <v>9.801953337364E-2</v>
      </c>
      <c r="AC11" s="14">
        <v>0.115933696219675</v>
      </c>
      <c r="AD11" s="14">
        <v>8.64477315052289E-2</v>
      </c>
      <c r="AE11" s="14"/>
      <c r="AF11" s="14">
        <v>9.1808222100188394E-2</v>
      </c>
      <c r="AG11" s="14">
        <v>9.2426167681716506E-2</v>
      </c>
      <c r="AH11" s="14">
        <v>0.13069590141271101</v>
      </c>
      <c r="AI11" s="14">
        <v>6.9436221725096794E-2</v>
      </c>
      <c r="AJ11" s="14">
        <v>8.3231263169083802E-2</v>
      </c>
      <c r="AK11" s="14"/>
      <c r="AL11" s="14">
        <v>9.6879334662471506E-2</v>
      </c>
      <c r="AM11" s="14">
        <v>6.5279997017007693E-2</v>
      </c>
      <c r="AN11" s="14">
        <v>0.208747237008126</v>
      </c>
      <c r="AO11" s="14"/>
      <c r="AP11" s="14">
        <v>0.10785087817123</v>
      </c>
      <c r="AQ11" s="14">
        <v>9.4345711149037295E-2</v>
      </c>
      <c r="AR11" s="14"/>
      <c r="AS11" s="14">
        <v>9.63569252602645E-2</v>
      </c>
      <c r="AT11" s="14">
        <v>0.11185400898701101</v>
      </c>
      <c r="AU11" s="14"/>
      <c r="AV11" s="14">
        <v>7.6110737447671897E-2</v>
      </c>
      <c r="AW11" s="14">
        <v>0.107543023150857</v>
      </c>
      <c r="AX11" s="14"/>
      <c r="AY11" s="14">
        <v>8.9265575136189601E-2</v>
      </c>
      <c r="AZ11" s="14">
        <v>0.114275578717008</v>
      </c>
      <c r="BA11" s="14"/>
      <c r="BB11" s="14">
        <v>8.93804446776328E-2</v>
      </c>
      <c r="BC11" s="14">
        <v>0.12752579454540899</v>
      </c>
    </row>
    <row r="12" spans="2:55" x14ac:dyDescent="0.35">
      <c r="B12" s="15" t="s">
        <v>160</v>
      </c>
      <c r="C12" s="20">
        <v>1.6819241997036799E-2</v>
      </c>
      <c r="D12" s="20">
        <v>1.9712466112763501E-2</v>
      </c>
      <c r="E12" s="20">
        <v>1.4043588021483901E-2</v>
      </c>
      <c r="F12" s="20"/>
      <c r="G12" s="20">
        <v>2.21622863055186E-2</v>
      </c>
      <c r="H12" s="20">
        <v>1.36846185767533E-2</v>
      </c>
      <c r="I12" s="20">
        <v>1.02425845550379E-2</v>
      </c>
      <c r="J12" s="20">
        <v>1.5944295730670702E-2</v>
      </c>
      <c r="K12" s="20">
        <v>1.43399752203399E-2</v>
      </c>
      <c r="L12" s="20">
        <v>2.3573182875533501E-2</v>
      </c>
      <c r="M12" s="20"/>
      <c r="N12" s="20">
        <v>1.1505237278055001E-2</v>
      </c>
      <c r="O12" s="20">
        <v>1.5672888592685199E-2</v>
      </c>
      <c r="P12" s="20">
        <v>2.1757262042083201E-2</v>
      </c>
      <c r="Q12" s="20">
        <v>1.9542342396560799E-2</v>
      </c>
      <c r="R12" s="20"/>
      <c r="S12" s="20">
        <v>1.6958220248656002E-2</v>
      </c>
      <c r="T12" s="20">
        <v>1.37326807550477E-2</v>
      </c>
      <c r="U12" s="20">
        <v>2.3397995362872102E-2</v>
      </c>
      <c r="V12" s="20">
        <v>2.6025301572303199E-2</v>
      </c>
      <c r="W12" s="20">
        <v>3.3437793089991702E-2</v>
      </c>
      <c r="X12" s="20">
        <v>2.0848951987553401E-2</v>
      </c>
      <c r="Y12" s="20">
        <v>5.1967663184848099E-3</v>
      </c>
      <c r="Z12" s="20">
        <v>1.0154021592577001E-2</v>
      </c>
      <c r="AA12" s="20">
        <v>2.1717123908097699E-2</v>
      </c>
      <c r="AB12" s="20">
        <v>0</v>
      </c>
      <c r="AC12" s="20">
        <v>2.0443656038763702E-2</v>
      </c>
      <c r="AD12" s="20">
        <v>0</v>
      </c>
      <c r="AE12" s="20"/>
      <c r="AF12" s="20">
        <v>1.2267070403653499E-2</v>
      </c>
      <c r="AG12" s="20">
        <v>1.24355089678626E-2</v>
      </c>
      <c r="AH12" s="20">
        <v>1.11642932648184E-2</v>
      </c>
      <c r="AI12" s="20">
        <v>3.5494499068577302E-2</v>
      </c>
      <c r="AJ12" s="20">
        <v>0</v>
      </c>
      <c r="AK12" s="20"/>
      <c r="AL12" s="20">
        <v>1.57566872388973E-2</v>
      </c>
      <c r="AM12" s="20">
        <v>4.8392312856858398E-3</v>
      </c>
      <c r="AN12" s="20">
        <v>5.3281005658056803E-2</v>
      </c>
      <c r="AO12" s="20"/>
      <c r="AP12" s="20">
        <v>1.8941967187152301E-2</v>
      </c>
      <c r="AQ12" s="20">
        <v>1.34280437865027E-2</v>
      </c>
      <c r="AR12" s="20"/>
      <c r="AS12" s="20">
        <v>1.6752722848743001E-2</v>
      </c>
      <c r="AT12" s="20">
        <v>1.66851190735984E-2</v>
      </c>
      <c r="AU12" s="20"/>
      <c r="AV12" s="20">
        <v>1.36687586339258E-2</v>
      </c>
      <c r="AW12" s="20">
        <v>1.6292817952779402E-2</v>
      </c>
      <c r="AX12" s="20"/>
      <c r="AY12" s="20">
        <v>1.23336947283362E-2</v>
      </c>
      <c r="AZ12" s="20">
        <v>3.6297092660031997E-2</v>
      </c>
      <c r="BA12" s="20"/>
      <c r="BB12" s="20">
        <v>1.28571303904443E-2</v>
      </c>
      <c r="BC12" s="20">
        <v>3.4316398290712799E-2</v>
      </c>
    </row>
    <row r="13" spans="2:55" x14ac:dyDescent="0.35">
      <c r="B13" s="16"/>
    </row>
    <row r="14" spans="2:55" x14ac:dyDescent="0.35">
      <c r="B14" t="s">
        <v>81</v>
      </c>
    </row>
    <row r="15" spans="2:55" x14ac:dyDescent="0.35">
      <c r="B15" t="s">
        <v>630</v>
      </c>
    </row>
    <row r="17" spans="2:2" x14ac:dyDescent="0.35">
      <c r="B17"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BC17"/>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170</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0.314341349218831</v>
      </c>
      <c r="D9" s="14">
        <v>0.29678385742417501</v>
      </c>
      <c r="E9" s="14">
        <v>0.33040706093896299</v>
      </c>
      <c r="F9" s="14"/>
      <c r="G9" s="14">
        <v>0.32795540145291102</v>
      </c>
      <c r="H9" s="14">
        <v>0.34470749767345299</v>
      </c>
      <c r="I9" s="14">
        <v>0.34332911408184302</v>
      </c>
      <c r="J9" s="14">
        <v>0.35536668603368698</v>
      </c>
      <c r="K9" s="14">
        <v>0.29469589802608498</v>
      </c>
      <c r="L9" s="14">
        <v>0.236699374003527</v>
      </c>
      <c r="M9" s="14"/>
      <c r="N9" s="14">
        <v>0.333563399518925</v>
      </c>
      <c r="O9" s="14">
        <v>0.28701738226512102</v>
      </c>
      <c r="P9" s="14">
        <v>0.33138657920408299</v>
      </c>
      <c r="Q9" s="14">
        <v>0.30546135522442802</v>
      </c>
      <c r="R9" s="14"/>
      <c r="S9" s="14">
        <v>0.35382296106505701</v>
      </c>
      <c r="T9" s="14">
        <v>0.27917875270308801</v>
      </c>
      <c r="U9" s="14">
        <v>0.27619683088834701</v>
      </c>
      <c r="V9" s="14">
        <v>0.330352340847679</v>
      </c>
      <c r="W9" s="14">
        <v>0.27784118772188798</v>
      </c>
      <c r="X9" s="14">
        <v>0.35514436024670598</v>
      </c>
      <c r="Y9" s="14">
        <v>0.345077284220909</v>
      </c>
      <c r="Z9" s="14">
        <v>0.34903565374626599</v>
      </c>
      <c r="AA9" s="14">
        <v>0.31656687478541301</v>
      </c>
      <c r="AB9" s="14">
        <v>0.29883506365583301</v>
      </c>
      <c r="AC9" s="14">
        <v>0.29547086951530899</v>
      </c>
      <c r="AD9" s="14">
        <v>0.24135620361961699</v>
      </c>
      <c r="AE9" s="14"/>
      <c r="AF9" s="14">
        <v>0.281246056480984</v>
      </c>
      <c r="AG9" s="14">
        <v>0.36961457559886701</v>
      </c>
      <c r="AH9" s="14">
        <v>0.31255510984208901</v>
      </c>
      <c r="AI9" s="14">
        <v>0.27922798765616202</v>
      </c>
      <c r="AJ9" s="14">
        <v>0.348463968856637</v>
      </c>
      <c r="AK9" s="14"/>
      <c r="AL9" s="14">
        <v>0.30829423184326898</v>
      </c>
      <c r="AM9" s="14">
        <v>0.391838613469429</v>
      </c>
      <c r="AN9" s="14">
        <v>0.264084367066653</v>
      </c>
      <c r="AO9" s="14"/>
      <c r="AP9" s="14">
        <v>0.298855274500752</v>
      </c>
      <c r="AQ9" s="14">
        <v>0.32558334957195001</v>
      </c>
      <c r="AR9" s="14"/>
      <c r="AS9" s="14">
        <v>0.30519414851830601</v>
      </c>
      <c r="AT9" s="14">
        <v>0.33176199945499202</v>
      </c>
      <c r="AU9" s="14"/>
      <c r="AV9" s="14">
        <v>0.36075208522138702</v>
      </c>
      <c r="AW9" s="14">
        <v>0.30063555128588398</v>
      </c>
      <c r="AX9" s="14"/>
      <c r="AY9" s="14">
        <v>0.33413669597499102</v>
      </c>
      <c r="AZ9" s="14">
        <v>0.26249078205953003</v>
      </c>
      <c r="BA9" s="14"/>
      <c r="BB9" s="14">
        <v>0.32704148931702498</v>
      </c>
      <c r="BC9" s="14">
        <v>0.335905542770776</v>
      </c>
    </row>
    <row r="10" spans="2:55" x14ac:dyDescent="0.35">
      <c r="B10" s="15" t="s">
        <v>158</v>
      </c>
      <c r="C10" s="14">
        <v>0.53881349998762496</v>
      </c>
      <c r="D10" s="14">
        <v>0.53421583112262605</v>
      </c>
      <c r="E10" s="14">
        <v>0.54394952000516605</v>
      </c>
      <c r="F10" s="14"/>
      <c r="G10" s="14">
        <v>0.52827934292963097</v>
      </c>
      <c r="H10" s="14">
        <v>0.56734924877202397</v>
      </c>
      <c r="I10" s="14">
        <v>0.53996190822182399</v>
      </c>
      <c r="J10" s="14">
        <v>0.53431689772381397</v>
      </c>
      <c r="K10" s="14">
        <v>0.57802929661225699</v>
      </c>
      <c r="L10" s="14">
        <v>0.49884256244534197</v>
      </c>
      <c r="M10" s="14"/>
      <c r="N10" s="14">
        <v>0.50899251932997103</v>
      </c>
      <c r="O10" s="14">
        <v>0.56179496336217705</v>
      </c>
      <c r="P10" s="14">
        <v>0.54481520816449602</v>
      </c>
      <c r="Q10" s="14">
        <v>0.54223071323694205</v>
      </c>
      <c r="R10" s="14"/>
      <c r="S10" s="14">
        <v>0.47387810881734299</v>
      </c>
      <c r="T10" s="14">
        <v>0.56217369936141504</v>
      </c>
      <c r="U10" s="14">
        <v>0.57968253889856503</v>
      </c>
      <c r="V10" s="14">
        <v>0.51389391258206596</v>
      </c>
      <c r="W10" s="14">
        <v>0.560758290786875</v>
      </c>
      <c r="X10" s="14">
        <v>0.520000685138441</v>
      </c>
      <c r="Y10" s="14">
        <v>0.473355651767293</v>
      </c>
      <c r="Z10" s="14">
        <v>0.53569374650591595</v>
      </c>
      <c r="AA10" s="14">
        <v>0.589431289134279</v>
      </c>
      <c r="AB10" s="14">
        <v>0.531685064934318</v>
      </c>
      <c r="AC10" s="14">
        <v>0.56897669794216799</v>
      </c>
      <c r="AD10" s="14">
        <v>0.67368146818687302</v>
      </c>
      <c r="AE10" s="14"/>
      <c r="AF10" s="14">
        <v>0.56350400857196803</v>
      </c>
      <c r="AG10" s="14">
        <v>0.50242140601414498</v>
      </c>
      <c r="AH10" s="14">
        <v>0.53500489784981797</v>
      </c>
      <c r="AI10" s="14">
        <v>0.56453700540034102</v>
      </c>
      <c r="AJ10" s="14">
        <v>0.56311801079538304</v>
      </c>
      <c r="AK10" s="14"/>
      <c r="AL10" s="14">
        <v>0.54268352610619597</v>
      </c>
      <c r="AM10" s="14">
        <v>0.52546873487356904</v>
      </c>
      <c r="AN10" s="14">
        <v>0.50683182732423004</v>
      </c>
      <c r="AO10" s="14"/>
      <c r="AP10" s="14">
        <v>0.54221082619004302</v>
      </c>
      <c r="AQ10" s="14">
        <v>0.53912526939220595</v>
      </c>
      <c r="AR10" s="14"/>
      <c r="AS10" s="14">
        <v>0.55614652929693698</v>
      </c>
      <c r="AT10" s="14">
        <v>0.50730130012566699</v>
      </c>
      <c r="AU10" s="14"/>
      <c r="AV10" s="14">
        <v>0.53435837556463495</v>
      </c>
      <c r="AW10" s="14">
        <v>0.53829099658623503</v>
      </c>
      <c r="AX10" s="14"/>
      <c r="AY10" s="14">
        <v>0.536748514148223</v>
      </c>
      <c r="AZ10" s="14">
        <v>0.57152949309886103</v>
      </c>
      <c r="BA10" s="14"/>
      <c r="BB10" s="14">
        <v>0.53322732718751398</v>
      </c>
      <c r="BC10" s="14">
        <v>0.50519291393132004</v>
      </c>
    </row>
    <row r="11" spans="2:55" x14ac:dyDescent="0.35">
      <c r="B11" s="15" t="s">
        <v>159</v>
      </c>
      <c r="C11" s="14">
        <v>0.12537527209341401</v>
      </c>
      <c r="D11" s="14">
        <v>0.14160102792034199</v>
      </c>
      <c r="E11" s="14">
        <v>0.109900255192692</v>
      </c>
      <c r="F11" s="14"/>
      <c r="G11" s="14">
        <v>0.120985325360411</v>
      </c>
      <c r="H11" s="14">
        <v>7.3395038925612693E-2</v>
      </c>
      <c r="I11" s="14">
        <v>9.0083898595094095E-2</v>
      </c>
      <c r="J11" s="14">
        <v>8.8623038247853295E-2</v>
      </c>
      <c r="K11" s="14">
        <v>0.11567276453833</v>
      </c>
      <c r="L11" s="14">
        <v>0.235944488178332</v>
      </c>
      <c r="M11" s="14"/>
      <c r="N11" s="14">
        <v>0.13925207488509</v>
      </c>
      <c r="O11" s="14">
        <v>0.12760386696477599</v>
      </c>
      <c r="P11" s="14">
        <v>0.101689327636705</v>
      </c>
      <c r="Q11" s="14">
        <v>0.12988825321594999</v>
      </c>
      <c r="R11" s="14"/>
      <c r="S11" s="14">
        <v>0.14414310316397699</v>
      </c>
      <c r="T11" s="14">
        <v>0.130819733866431</v>
      </c>
      <c r="U11" s="14">
        <v>0.12323261370252001</v>
      </c>
      <c r="V11" s="14">
        <v>0.12881561030469499</v>
      </c>
      <c r="W11" s="14">
        <v>0.135309376167142</v>
      </c>
      <c r="X11" s="14">
        <v>9.5860791766152503E-2</v>
      </c>
      <c r="Y11" s="14">
        <v>0.16116049611526401</v>
      </c>
      <c r="Z11" s="14">
        <v>9.4265174886307201E-2</v>
      </c>
      <c r="AA11" s="14">
        <v>8.1192329828360499E-2</v>
      </c>
      <c r="AB11" s="14">
        <v>0.16411490053239799</v>
      </c>
      <c r="AC11" s="14">
        <v>0.11510877650376</v>
      </c>
      <c r="AD11" s="14">
        <v>8.4962328193509601E-2</v>
      </c>
      <c r="AE11" s="14"/>
      <c r="AF11" s="14">
        <v>0.13990882745024399</v>
      </c>
      <c r="AG11" s="14">
        <v>0.104638490272804</v>
      </c>
      <c r="AH11" s="14">
        <v>0.129288298788103</v>
      </c>
      <c r="AI11" s="14">
        <v>0.116794848205069</v>
      </c>
      <c r="AJ11" s="14">
        <v>8.8418020347980103E-2</v>
      </c>
      <c r="AK11" s="14"/>
      <c r="AL11" s="14">
        <v>0.129354014147855</v>
      </c>
      <c r="AM11" s="14">
        <v>7.45633849870838E-2</v>
      </c>
      <c r="AN11" s="14">
        <v>0.15812729805730899</v>
      </c>
      <c r="AO11" s="14"/>
      <c r="AP11" s="14">
        <v>0.13273670755283701</v>
      </c>
      <c r="AQ11" s="14">
        <v>0.11814782071101</v>
      </c>
      <c r="AR11" s="14"/>
      <c r="AS11" s="14">
        <v>0.115226160441614</v>
      </c>
      <c r="AT11" s="14">
        <v>0.14230200631009099</v>
      </c>
      <c r="AU11" s="14"/>
      <c r="AV11" s="14">
        <v>8.3251049615501393E-2</v>
      </c>
      <c r="AW11" s="14">
        <v>0.139672885354751</v>
      </c>
      <c r="AX11" s="14"/>
      <c r="AY11" s="14">
        <v>0.110036983208574</v>
      </c>
      <c r="AZ11" s="14">
        <v>0.13023695709008801</v>
      </c>
      <c r="BA11" s="14"/>
      <c r="BB11" s="14">
        <v>0.119017988491705</v>
      </c>
      <c r="BC11" s="14">
        <v>0.12593953788472201</v>
      </c>
    </row>
    <row r="12" spans="2:55" x14ac:dyDescent="0.35">
      <c r="B12" s="15" t="s">
        <v>160</v>
      </c>
      <c r="C12" s="20">
        <v>2.14698787001305E-2</v>
      </c>
      <c r="D12" s="20">
        <v>2.73992835328573E-2</v>
      </c>
      <c r="E12" s="20">
        <v>1.57431638631787E-2</v>
      </c>
      <c r="F12" s="20"/>
      <c r="G12" s="20">
        <v>2.27799302570473E-2</v>
      </c>
      <c r="H12" s="20">
        <v>1.45482146289096E-2</v>
      </c>
      <c r="I12" s="20">
        <v>2.66250791012397E-2</v>
      </c>
      <c r="J12" s="20">
        <v>2.16933779946464E-2</v>
      </c>
      <c r="K12" s="20">
        <v>1.16020408233291E-2</v>
      </c>
      <c r="L12" s="20">
        <v>2.8513575372798201E-2</v>
      </c>
      <c r="M12" s="20"/>
      <c r="N12" s="20">
        <v>1.81920062660136E-2</v>
      </c>
      <c r="O12" s="20">
        <v>2.3583787407926899E-2</v>
      </c>
      <c r="P12" s="20">
        <v>2.21088849947149E-2</v>
      </c>
      <c r="Q12" s="20">
        <v>2.2419678322679399E-2</v>
      </c>
      <c r="R12" s="20"/>
      <c r="S12" s="20">
        <v>2.8155826953622599E-2</v>
      </c>
      <c r="T12" s="20">
        <v>2.78278140690667E-2</v>
      </c>
      <c r="U12" s="20">
        <v>2.0888016510568101E-2</v>
      </c>
      <c r="V12" s="20">
        <v>2.6938136265560499E-2</v>
      </c>
      <c r="W12" s="20">
        <v>2.6091145324095601E-2</v>
      </c>
      <c r="X12" s="20">
        <v>2.8994162848700801E-2</v>
      </c>
      <c r="Y12" s="20">
        <v>2.0406567896533299E-2</v>
      </c>
      <c r="Z12" s="20">
        <v>2.1005424861510601E-2</v>
      </c>
      <c r="AA12" s="20">
        <v>1.28095062519468E-2</v>
      </c>
      <c r="AB12" s="20">
        <v>5.3649708774517503E-3</v>
      </c>
      <c r="AC12" s="20">
        <v>2.0443656038763702E-2</v>
      </c>
      <c r="AD12" s="20">
        <v>0</v>
      </c>
      <c r="AE12" s="20"/>
      <c r="AF12" s="20">
        <v>1.5341107496803799E-2</v>
      </c>
      <c r="AG12" s="20">
        <v>2.3325528114184299E-2</v>
      </c>
      <c r="AH12" s="20">
        <v>2.3151693519990899E-2</v>
      </c>
      <c r="AI12" s="20">
        <v>3.9440158738428703E-2</v>
      </c>
      <c r="AJ12" s="20">
        <v>0</v>
      </c>
      <c r="AK12" s="20"/>
      <c r="AL12" s="20">
        <v>1.9668227902680899E-2</v>
      </c>
      <c r="AM12" s="20">
        <v>8.1292666699188006E-3</v>
      </c>
      <c r="AN12" s="20">
        <v>7.0956507551807296E-2</v>
      </c>
      <c r="AO12" s="20"/>
      <c r="AP12" s="20">
        <v>2.61971917563672E-2</v>
      </c>
      <c r="AQ12" s="20">
        <v>1.7143560324834099E-2</v>
      </c>
      <c r="AR12" s="20"/>
      <c r="AS12" s="20">
        <v>2.34331617431431E-2</v>
      </c>
      <c r="AT12" s="20">
        <v>1.8634694109249301E-2</v>
      </c>
      <c r="AU12" s="20"/>
      <c r="AV12" s="20">
        <v>2.1638489598476002E-2</v>
      </c>
      <c r="AW12" s="20">
        <v>2.1400566773129501E-2</v>
      </c>
      <c r="AX12" s="20"/>
      <c r="AY12" s="20">
        <v>1.90778066682127E-2</v>
      </c>
      <c r="AZ12" s="20">
        <v>3.5742767751520597E-2</v>
      </c>
      <c r="BA12" s="20"/>
      <c r="BB12" s="20">
        <v>2.0713195003755298E-2</v>
      </c>
      <c r="BC12" s="20">
        <v>3.2962005413180701E-2</v>
      </c>
    </row>
    <row r="13" spans="2:55" x14ac:dyDescent="0.35">
      <c r="B13" s="16"/>
    </row>
    <row r="14" spans="2:55" x14ac:dyDescent="0.35">
      <c r="B14" t="s">
        <v>81</v>
      </c>
    </row>
    <row r="15" spans="2:55" x14ac:dyDescent="0.35">
      <c r="B15" t="s">
        <v>630</v>
      </c>
    </row>
    <row r="17" spans="2:2" x14ac:dyDescent="0.35">
      <c r="B17"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BC28"/>
  <sheetViews>
    <sheetView showGridLines="0" topLeftCell="A7" workbookViewId="0">
      <pane xSplit="2" topLeftCell="C1" activePane="topRight" state="frozen"/>
      <selection pane="topRight" activeCell="E14" sqref="E14"/>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186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171</v>
      </c>
      <c r="C9" s="14">
        <v>0.41951805840441703</v>
      </c>
      <c r="D9" s="14">
        <v>0.403626054618552</v>
      </c>
      <c r="E9" s="14">
        <v>0.43627086064655302</v>
      </c>
      <c r="F9" s="14"/>
      <c r="G9" s="14">
        <v>0.25628914194545899</v>
      </c>
      <c r="H9" s="14">
        <v>0.29896902013183102</v>
      </c>
      <c r="I9" s="14">
        <v>0.319432393953552</v>
      </c>
      <c r="J9" s="14">
        <v>0.50888046062590098</v>
      </c>
      <c r="K9" s="14">
        <v>0.53898859740555005</v>
      </c>
      <c r="L9" s="14">
        <v>0.55480395017723905</v>
      </c>
      <c r="M9" s="14"/>
      <c r="N9" s="14">
        <v>0.39243237280589599</v>
      </c>
      <c r="O9" s="14">
        <v>0.41560116317847601</v>
      </c>
      <c r="P9" s="14">
        <v>0.41266559372183398</v>
      </c>
      <c r="Q9" s="14">
        <v>0.45829697934457803</v>
      </c>
      <c r="R9" s="14"/>
      <c r="S9" s="14">
        <v>0.31952448683778201</v>
      </c>
      <c r="T9" s="14">
        <v>0.44470226158117299</v>
      </c>
      <c r="U9" s="14">
        <v>0.48175949766610898</v>
      </c>
      <c r="V9" s="14">
        <v>0.42013629913558698</v>
      </c>
      <c r="W9" s="14">
        <v>0.46483364279127798</v>
      </c>
      <c r="X9" s="14">
        <v>0.36739224204184801</v>
      </c>
      <c r="Y9" s="14">
        <v>0.42188517257314001</v>
      </c>
      <c r="Z9" s="14">
        <v>0.43904661553117502</v>
      </c>
      <c r="AA9" s="14">
        <v>0.40689613325180402</v>
      </c>
      <c r="AB9" s="14">
        <v>0.48346133590608698</v>
      </c>
      <c r="AC9" s="14">
        <v>0.41899728242101703</v>
      </c>
      <c r="AD9" s="14">
        <v>0.48214730814415002</v>
      </c>
      <c r="AE9" s="14"/>
      <c r="AF9" s="14">
        <v>0.45612075875524699</v>
      </c>
      <c r="AG9" s="14">
        <v>0.38170279253774603</v>
      </c>
      <c r="AH9" s="14">
        <v>0.48714681400696502</v>
      </c>
      <c r="AI9" s="14">
        <v>0.48845248003179398</v>
      </c>
      <c r="AJ9" s="14">
        <v>0.33232599763662601</v>
      </c>
      <c r="AK9" s="14"/>
      <c r="AL9" s="14">
        <v>0.44281677802868002</v>
      </c>
      <c r="AM9" s="14">
        <v>0.244341149226904</v>
      </c>
      <c r="AN9" s="14">
        <v>0.39478692982971197</v>
      </c>
      <c r="AO9" s="14"/>
      <c r="AP9" s="14">
        <v>0.42095062830915603</v>
      </c>
      <c r="AQ9" s="14">
        <v>0.42747181442830201</v>
      </c>
      <c r="AR9" s="14"/>
      <c r="AS9" s="14">
        <v>0.37818733389648301</v>
      </c>
      <c r="AT9" s="14">
        <v>0.48493645553729398</v>
      </c>
      <c r="AU9" s="14"/>
      <c r="AV9" s="14">
        <v>0.33109006331123902</v>
      </c>
      <c r="AW9" s="14">
        <v>0.45758785929838602</v>
      </c>
      <c r="AX9" s="14"/>
      <c r="AY9" s="14">
        <v>0.38533010353195601</v>
      </c>
      <c r="AZ9" s="14">
        <v>0.49692801936074499</v>
      </c>
      <c r="BA9" s="14"/>
      <c r="BB9" s="14">
        <v>0.39627900074318001</v>
      </c>
      <c r="BC9" s="14">
        <v>0.48112802478788103</v>
      </c>
    </row>
    <row r="10" spans="2:55" ht="29" x14ac:dyDescent="0.35">
      <c r="B10" s="15" t="s">
        <v>172</v>
      </c>
      <c r="C10" s="14">
        <v>0.414821297014979</v>
      </c>
      <c r="D10" s="14">
        <v>0.41115694991108398</v>
      </c>
      <c r="E10" s="14">
        <v>0.41860310777849202</v>
      </c>
      <c r="F10" s="14"/>
      <c r="G10" s="14">
        <v>0.24685343493641801</v>
      </c>
      <c r="H10" s="14">
        <v>0.315143939831668</v>
      </c>
      <c r="I10" s="14">
        <v>0.37568123915746299</v>
      </c>
      <c r="J10" s="14">
        <v>0.49686281029343599</v>
      </c>
      <c r="K10" s="14">
        <v>0.50192695300255397</v>
      </c>
      <c r="L10" s="14">
        <v>0.51425292103657305</v>
      </c>
      <c r="M10" s="14"/>
      <c r="N10" s="14">
        <v>0.39026592116736902</v>
      </c>
      <c r="O10" s="14">
        <v>0.39811598590365299</v>
      </c>
      <c r="P10" s="14">
        <v>0.437258191138996</v>
      </c>
      <c r="Q10" s="14">
        <v>0.44036100776862602</v>
      </c>
      <c r="R10" s="14"/>
      <c r="S10" s="14">
        <v>0.25638344825887399</v>
      </c>
      <c r="T10" s="14">
        <v>0.44061500860358799</v>
      </c>
      <c r="U10" s="14">
        <v>0.43965388125410299</v>
      </c>
      <c r="V10" s="14">
        <v>0.44597609068197802</v>
      </c>
      <c r="W10" s="14">
        <v>0.48964251925238</v>
      </c>
      <c r="X10" s="14">
        <v>0.419540143010591</v>
      </c>
      <c r="Y10" s="14">
        <v>0.47133457729620498</v>
      </c>
      <c r="Z10" s="14">
        <v>0.47664290018197503</v>
      </c>
      <c r="AA10" s="14">
        <v>0.35327635725461798</v>
      </c>
      <c r="AB10" s="14">
        <v>0.446800718676443</v>
      </c>
      <c r="AC10" s="14">
        <v>0.42433018513587101</v>
      </c>
      <c r="AD10" s="14">
        <v>0.57344791605467205</v>
      </c>
      <c r="AE10" s="14"/>
      <c r="AF10" s="14">
        <v>0.41031464545767798</v>
      </c>
      <c r="AG10" s="14">
        <v>0.36428863772742398</v>
      </c>
      <c r="AH10" s="14">
        <v>0.51613641712123204</v>
      </c>
      <c r="AI10" s="14">
        <v>0.50074217462861903</v>
      </c>
      <c r="AJ10" s="14">
        <v>0.378814514224179</v>
      </c>
      <c r="AK10" s="14"/>
      <c r="AL10" s="14">
        <v>0.43615796829481601</v>
      </c>
      <c r="AM10" s="14">
        <v>0.25897598496962698</v>
      </c>
      <c r="AN10" s="14">
        <v>0.38406978491066202</v>
      </c>
      <c r="AO10" s="14"/>
      <c r="AP10" s="14">
        <v>0.402773704363524</v>
      </c>
      <c r="AQ10" s="14">
        <v>0.42781344267323501</v>
      </c>
      <c r="AR10" s="14"/>
      <c r="AS10" s="14">
        <v>0.38283902716548901</v>
      </c>
      <c r="AT10" s="14">
        <v>0.46783001014435899</v>
      </c>
      <c r="AU10" s="14"/>
      <c r="AV10" s="14">
        <v>0.37957371563999998</v>
      </c>
      <c r="AW10" s="14">
        <v>0.43421707327104297</v>
      </c>
      <c r="AX10" s="14"/>
      <c r="AY10" s="14">
        <v>0.392010778021114</v>
      </c>
      <c r="AZ10" s="14">
        <v>0.50087435415278803</v>
      </c>
      <c r="BA10" s="14"/>
      <c r="BB10" s="14">
        <v>0.38808689311735001</v>
      </c>
      <c r="BC10" s="14">
        <v>0.479570604966712</v>
      </c>
    </row>
    <row r="11" spans="2:55" ht="29" x14ac:dyDescent="0.35">
      <c r="B11" s="15" t="s">
        <v>173</v>
      </c>
      <c r="C11" s="14">
        <v>0.278060594710548</v>
      </c>
      <c r="D11" s="14">
        <v>0.270643531201474</v>
      </c>
      <c r="E11" s="14">
        <v>0.28612152136844299</v>
      </c>
      <c r="F11" s="14"/>
      <c r="G11" s="14">
        <v>0.27095420467724401</v>
      </c>
      <c r="H11" s="14">
        <v>0.25929625159804298</v>
      </c>
      <c r="I11" s="14">
        <v>0.31194986767892802</v>
      </c>
      <c r="J11" s="14">
        <v>0.28152097644761098</v>
      </c>
      <c r="K11" s="14">
        <v>0.32544055511773801</v>
      </c>
      <c r="L11" s="14">
        <v>0.235957876746793</v>
      </c>
      <c r="M11" s="14"/>
      <c r="N11" s="14">
        <v>0.292944643557081</v>
      </c>
      <c r="O11" s="14">
        <v>0.31404751359324701</v>
      </c>
      <c r="P11" s="14">
        <v>0.22583332649776799</v>
      </c>
      <c r="Q11" s="14">
        <v>0.27054853344515301</v>
      </c>
      <c r="R11" s="14"/>
      <c r="S11" s="14">
        <v>0.250686946162749</v>
      </c>
      <c r="T11" s="14">
        <v>0.302083632277661</v>
      </c>
      <c r="U11" s="14">
        <v>0.29612528179312197</v>
      </c>
      <c r="V11" s="14">
        <v>0.26183316434334603</v>
      </c>
      <c r="W11" s="14">
        <v>0.25223342363060502</v>
      </c>
      <c r="X11" s="14">
        <v>0.32607264222089499</v>
      </c>
      <c r="Y11" s="14">
        <v>0.29156934377378402</v>
      </c>
      <c r="Z11" s="14">
        <v>0.24195893989757</v>
      </c>
      <c r="AA11" s="14">
        <v>0.25928633831513997</v>
      </c>
      <c r="AB11" s="14">
        <v>0.22835994122778899</v>
      </c>
      <c r="AC11" s="14">
        <v>0.31123599921635597</v>
      </c>
      <c r="AD11" s="14">
        <v>0.392247680955362</v>
      </c>
      <c r="AE11" s="14"/>
      <c r="AF11" s="14">
        <v>0.27454967902896599</v>
      </c>
      <c r="AG11" s="14">
        <v>0.26316035989233599</v>
      </c>
      <c r="AH11" s="14">
        <v>0.35327551454085598</v>
      </c>
      <c r="AI11" s="14">
        <v>0.25874086487804898</v>
      </c>
      <c r="AJ11" s="14">
        <v>0.26019584795461598</v>
      </c>
      <c r="AK11" s="14"/>
      <c r="AL11" s="14">
        <v>0.28408411021665397</v>
      </c>
      <c r="AM11" s="14">
        <v>0.22508119749911301</v>
      </c>
      <c r="AN11" s="14">
        <v>0.28527398189221498</v>
      </c>
      <c r="AO11" s="14"/>
      <c r="AP11" s="14">
        <v>0.27054931205131499</v>
      </c>
      <c r="AQ11" s="14">
        <v>0.28853487385389998</v>
      </c>
      <c r="AR11" s="14"/>
      <c r="AS11" s="14">
        <v>0.26375809954118601</v>
      </c>
      <c r="AT11" s="14">
        <v>0.30022129606189502</v>
      </c>
      <c r="AU11" s="14"/>
      <c r="AV11" s="14">
        <v>0.261813021427036</v>
      </c>
      <c r="AW11" s="14">
        <v>0.282642011739626</v>
      </c>
      <c r="AX11" s="14"/>
      <c r="AY11" s="14">
        <v>0.26618062607978099</v>
      </c>
      <c r="AZ11" s="14">
        <v>0.29861529705422202</v>
      </c>
      <c r="BA11" s="14"/>
      <c r="BB11" s="14">
        <v>0.25532931694876498</v>
      </c>
      <c r="BC11" s="14">
        <v>0.33094479745771299</v>
      </c>
    </row>
    <row r="12" spans="2:55" x14ac:dyDescent="0.35">
      <c r="B12" s="15" t="s">
        <v>174</v>
      </c>
      <c r="C12" s="14">
        <v>0.259601525062299</v>
      </c>
      <c r="D12" s="14">
        <v>0.26288749836027098</v>
      </c>
      <c r="E12" s="14">
        <v>0.25523097413814999</v>
      </c>
      <c r="F12" s="14"/>
      <c r="G12" s="14">
        <v>0.17930635850071</v>
      </c>
      <c r="H12" s="14">
        <v>0.21395086744602401</v>
      </c>
      <c r="I12" s="14">
        <v>0.239297616823616</v>
      </c>
      <c r="J12" s="14">
        <v>0.29831618978220997</v>
      </c>
      <c r="K12" s="14">
        <v>0.31210484728744298</v>
      </c>
      <c r="L12" s="14">
        <v>0.29991588745424302</v>
      </c>
      <c r="M12" s="14"/>
      <c r="N12" s="14">
        <v>0.23259187955312299</v>
      </c>
      <c r="O12" s="14">
        <v>0.28396295022045498</v>
      </c>
      <c r="P12" s="14">
        <v>0.29060955258682097</v>
      </c>
      <c r="Q12" s="14">
        <v>0.23611445834681499</v>
      </c>
      <c r="R12" s="14"/>
      <c r="S12" s="14">
        <v>0.226585872167755</v>
      </c>
      <c r="T12" s="14">
        <v>0.29913851057012097</v>
      </c>
      <c r="U12" s="14">
        <v>0.28736857313813802</v>
      </c>
      <c r="V12" s="14">
        <v>0.29068485722502502</v>
      </c>
      <c r="W12" s="14">
        <v>0.16458399481866001</v>
      </c>
      <c r="X12" s="14">
        <v>0.240925096680667</v>
      </c>
      <c r="Y12" s="14">
        <v>0.318348124080921</v>
      </c>
      <c r="Z12" s="14">
        <v>0.25770309385329998</v>
      </c>
      <c r="AA12" s="14">
        <v>0.28713705049604099</v>
      </c>
      <c r="AB12" s="14">
        <v>0.23441937950257799</v>
      </c>
      <c r="AC12" s="14">
        <v>0.24364901242991999</v>
      </c>
      <c r="AD12" s="14">
        <v>0.200275132946862</v>
      </c>
      <c r="AE12" s="14"/>
      <c r="AF12" s="14">
        <v>0.30149002520483598</v>
      </c>
      <c r="AG12" s="14">
        <v>0.25976610947155498</v>
      </c>
      <c r="AH12" s="14">
        <v>0.316858998639588</v>
      </c>
      <c r="AI12" s="14">
        <v>0.28287171958790402</v>
      </c>
      <c r="AJ12" s="14">
        <v>0.13798671864617801</v>
      </c>
      <c r="AK12" s="14"/>
      <c r="AL12" s="14">
        <v>0.26647147127611198</v>
      </c>
      <c r="AM12" s="14">
        <v>0.223398801461067</v>
      </c>
      <c r="AN12" s="14">
        <v>0.224970489006108</v>
      </c>
      <c r="AO12" s="14"/>
      <c r="AP12" s="14">
        <v>0.27016883406833297</v>
      </c>
      <c r="AQ12" s="14">
        <v>0.25292247106425497</v>
      </c>
      <c r="AR12" s="14"/>
      <c r="AS12" s="14">
        <v>0.24590370669807199</v>
      </c>
      <c r="AT12" s="14">
        <v>0.28653755752512899</v>
      </c>
      <c r="AU12" s="14"/>
      <c r="AV12" s="14">
        <v>0.23874795662960499</v>
      </c>
      <c r="AW12" s="14">
        <v>0.27042588291909497</v>
      </c>
      <c r="AX12" s="14"/>
      <c r="AY12" s="14">
        <v>0.25446806634215802</v>
      </c>
      <c r="AZ12" s="14">
        <v>0.28036210429083802</v>
      </c>
      <c r="BA12" s="14"/>
      <c r="BB12" s="14">
        <v>0.268390626960122</v>
      </c>
      <c r="BC12" s="14">
        <v>0.265260014694296</v>
      </c>
    </row>
    <row r="13" spans="2:55" ht="29" x14ac:dyDescent="0.35">
      <c r="B13" s="15" t="s">
        <v>175</v>
      </c>
      <c r="C13" s="14">
        <v>0.21851320329229201</v>
      </c>
      <c r="D13" s="14">
        <v>0.226650573304502</v>
      </c>
      <c r="E13" s="14">
        <v>0.21019319914045001</v>
      </c>
      <c r="F13" s="14"/>
      <c r="G13" s="14">
        <v>0.20827728661814099</v>
      </c>
      <c r="H13" s="14">
        <v>0.19201954368850599</v>
      </c>
      <c r="I13" s="14">
        <v>0.22654657918907301</v>
      </c>
      <c r="J13" s="14">
        <v>0.24001251406236099</v>
      </c>
      <c r="K13" s="14">
        <v>0.225634888300076</v>
      </c>
      <c r="L13" s="14">
        <v>0.218173683210135</v>
      </c>
      <c r="M13" s="14"/>
      <c r="N13" s="14">
        <v>0.204798969861477</v>
      </c>
      <c r="O13" s="14">
        <v>0.23531095845128999</v>
      </c>
      <c r="P13" s="14">
        <v>0.259039480104793</v>
      </c>
      <c r="Q13" s="14">
        <v>0.18197849408119801</v>
      </c>
      <c r="R13" s="14"/>
      <c r="S13" s="14">
        <v>0.254637090466448</v>
      </c>
      <c r="T13" s="14">
        <v>0.18674271490918301</v>
      </c>
      <c r="U13" s="14">
        <v>0.20603522112887501</v>
      </c>
      <c r="V13" s="14">
        <v>0.19353414152677501</v>
      </c>
      <c r="W13" s="14">
        <v>0.22908491417278201</v>
      </c>
      <c r="X13" s="14">
        <v>0.23996998998180499</v>
      </c>
      <c r="Y13" s="14">
        <v>0.20965822236456799</v>
      </c>
      <c r="Z13" s="14">
        <v>0.22193526885530601</v>
      </c>
      <c r="AA13" s="14">
        <v>0.219622599442619</v>
      </c>
      <c r="AB13" s="14">
        <v>0.24749068365070501</v>
      </c>
      <c r="AC13" s="14">
        <v>0.15797780042398599</v>
      </c>
      <c r="AD13" s="14">
        <v>0.236015072783376</v>
      </c>
      <c r="AE13" s="14"/>
      <c r="AF13" s="14">
        <v>0.19761541376442299</v>
      </c>
      <c r="AG13" s="14">
        <v>0.219430071670671</v>
      </c>
      <c r="AH13" s="14">
        <v>0.193660363979855</v>
      </c>
      <c r="AI13" s="14">
        <v>0.29071902424918999</v>
      </c>
      <c r="AJ13" s="14">
        <v>0.300793771645118</v>
      </c>
      <c r="AK13" s="14"/>
      <c r="AL13" s="14">
        <v>0.219006519570738</v>
      </c>
      <c r="AM13" s="14">
        <v>0.208314084850866</v>
      </c>
      <c r="AN13" s="14">
        <v>0.22947316396702999</v>
      </c>
      <c r="AO13" s="14"/>
      <c r="AP13" s="14">
        <v>0.227669921170298</v>
      </c>
      <c r="AQ13" s="14">
        <v>0.214417694513828</v>
      </c>
      <c r="AR13" s="14"/>
      <c r="AS13" s="14">
        <v>0.21634490620104899</v>
      </c>
      <c r="AT13" s="14">
        <v>0.22479912418669801</v>
      </c>
      <c r="AU13" s="14"/>
      <c r="AV13" s="14">
        <v>0.22197398602230001</v>
      </c>
      <c r="AW13" s="14">
        <v>0.218642213828528</v>
      </c>
      <c r="AX13" s="14"/>
      <c r="AY13" s="14">
        <v>0.219905648770092</v>
      </c>
      <c r="AZ13" s="14">
        <v>0.23732909855887099</v>
      </c>
      <c r="BA13" s="14"/>
      <c r="BB13" s="14">
        <v>0.20419991598392101</v>
      </c>
      <c r="BC13" s="14">
        <v>0.29112555394624201</v>
      </c>
    </row>
    <row r="14" spans="2:55" ht="29" x14ac:dyDescent="0.35">
      <c r="B14" s="15" t="s">
        <v>176</v>
      </c>
      <c r="C14" s="14">
        <v>0.199240372663639</v>
      </c>
      <c r="D14" s="14">
        <v>0.200022848907422</v>
      </c>
      <c r="E14" s="14">
        <v>0.19710623024464799</v>
      </c>
      <c r="F14" s="14"/>
      <c r="G14" s="14">
        <v>0.14719910591909399</v>
      </c>
      <c r="H14" s="14">
        <v>0.19090551760708499</v>
      </c>
      <c r="I14" s="14">
        <v>0.20665117913983899</v>
      </c>
      <c r="J14" s="14">
        <v>0.23492530443472101</v>
      </c>
      <c r="K14" s="14">
        <v>0.26699602843303999</v>
      </c>
      <c r="L14" s="14">
        <v>0.15999645277465199</v>
      </c>
      <c r="M14" s="14"/>
      <c r="N14" s="14">
        <v>0.17968056854035799</v>
      </c>
      <c r="O14" s="14">
        <v>0.20329388514848601</v>
      </c>
      <c r="P14" s="14">
        <v>0.22503585249666599</v>
      </c>
      <c r="Q14" s="14">
        <v>0.192926816734729</v>
      </c>
      <c r="R14" s="14"/>
      <c r="S14" s="14">
        <v>0.159438380136634</v>
      </c>
      <c r="T14" s="14">
        <v>0.20737660882450101</v>
      </c>
      <c r="U14" s="14">
        <v>0.187531288231263</v>
      </c>
      <c r="V14" s="14">
        <v>0.23033615298896001</v>
      </c>
      <c r="W14" s="14">
        <v>0.17375260005451301</v>
      </c>
      <c r="X14" s="14">
        <v>0.19298686063026199</v>
      </c>
      <c r="Y14" s="14">
        <v>0.229803664769582</v>
      </c>
      <c r="Z14" s="14">
        <v>0.14014170009747501</v>
      </c>
      <c r="AA14" s="14">
        <v>0.185265904170034</v>
      </c>
      <c r="AB14" s="14">
        <v>0.21150389106568901</v>
      </c>
      <c r="AC14" s="14">
        <v>0.20442693383594401</v>
      </c>
      <c r="AD14" s="14">
        <v>0.36798566751770401</v>
      </c>
      <c r="AE14" s="14"/>
      <c r="AF14" s="14">
        <v>0.19113096331046001</v>
      </c>
      <c r="AG14" s="14">
        <v>0.17789500988316101</v>
      </c>
      <c r="AH14" s="14">
        <v>0.21715355901052899</v>
      </c>
      <c r="AI14" s="14">
        <v>0.20473203584810101</v>
      </c>
      <c r="AJ14" s="14">
        <v>0.18812617233998999</v>
      </c>
      <c r="AK14" s="14"/>
      <c r="AL14" s="14">
        <v>0.19467795971606899</v>
      </c>
      <c r="AM14" s="14">
        <v>0.23367154069691901</v>
      </c>
      <c r="AN14" s="14">
        <v>0.20385751827377099</v>
      </c>
      <c r="AO14" s="14"/>
      <c r="AP14" s="14">
        <v>0.186284388799516</v>
      </c>
      <c r="AQ14" s="14">
        <v>0.21214521660371899</v>
      </c>
      <c r="AR14" s="14"/>
      <c r="AS14" s="14">
        <v>0.19247661494674301</v>
      </c>
      <c r="AT14" s="14">
        <v>0.208297466787528</v>
      </c>
      <c r="AU14" s="14"/>
      <c r="AV14" s="14">
        <v>0.18583938810509301</v>
      </c>
      <c r="AW14" s="14">
        <v>0.20702545105060799</v>
      </c>
      <c r="AX14" s="14"/>
      <c r="AY14" s="14">
        <v>0.19139321096338299</v>
      </c>
      <c r="AZ14" s="14">
        <v>0.20497118292473701</v>
      </c>
      <c r="BA14" s="14"/>
      <c r="BB14" s="14">
        <v>0.19646260443548999</v>
      </c>
      <c r="BC14" s="14">
        <v>0.24334530247115099</v>
      </c>
    </row>
    <row r="15" spans="2:55" x14ac:dyDescent="0.35">
      <c r="B15" s="15" t="s">
        <v>177</v>
      </c>
      <c r="C15" s="14">
        <v>0.183898142848711</v>
      </c>
      <c r="D15" s="14">
        <v>0.166753694346016</v>
      </c>
      <c r="E15" s="14">
        <v>0.201180466304824</v>
      </c>
      <c r="F15" s="14"/>
      <c r="G15" s="14">
        <v>0.22051730594699001</v>
      </c>
      <c r="H15" s="14">
        <v>0.20458737522001599</v>
      </c>
      <c r="I15" s="14">
        <v>0.206037784518983</v>
      </c>
      <c r="J15" s="14">
        <v>0.22992017681285001</v>
      </c>
      <c r="K15" s="14">
        <v>0.16143016116057099</v>
      </c>
      <c r="L15" s="14">
        <v>0.102349498739824</v>
      </c>
      <c r="M15" s="14"/>
      <c r="N15" s="14">
        <v>0.14535798389534299</v>
      </c>
      <c r="O15" s="14">
        <v>0.192777515270602</v>
      </c>
      <c r="P15" s="14">
        <v>0.190921643358447</v>
      </c>
      <c r="Q15" s="14">
        <v>0.21156136328831601</v>
      </c>
      <c r="R15" s="14"/>
      <c r="S15" s="14">
        <v>0.22085900458049401</v>
      </c>
      <c r="T15" s="14">
        <v>0.14747683327059999</v>
      </c>
      <c r="U15" s="14">
        <v>0.220686625239749</v>
      </c>
      <c r="V15" s="14">
        <v>0.15864474820373001</v>
      </c>
      <c r="W15" s="14">
        <v>0.20810280628076999</v>
      </c>
      <c r="X15" s="14">
        <v>0.21354396622886501</v>
      </c>
      <c r="Y15" s="14">
        <v>0.25939641538881802</v>
      </c>
      <c r="Z15" s="14">
        <v>0.18631085404897199</v>
      </c>
      <c r="AA15" s="14">
        <v>0.13912047402137501</v>
      </c>
      <c r="AB15" s="14">
        <v>0.14310569961303499</v>
      </c>
      <c r="AC15" s="14">
        <v>0.134061658847064</v>
      </c>
      <c r="AD15" s="14">
        <v>0.16744504127970899</v>
      </c>
      <c r="AE15" s="14"/>
      <c r="AF15" s="14">
        <v>0.18261383950577001</v>
      </c>
      <c r="AG15" s="14">
        <v>0.19150525134739599</v>
      </c>
      <c r="AH15" s="14">
        <v>0.12697252282341301</v>
      </c>
      <c r="AI15" s="14">
        <v>0.21403032284997101</v>
      </c>
      <c r="AJ15" s="14">
        <v>0.20075805473661401</v>
      </c>
      <c r="AK15" s="14"/>
      <c r="AL15" s="14">
        <v>0.181816457585498</v>
      </c>
      <c r="AM15" s="14">
        <v>0.16592593603182601</v>
      </c>
      <c r="AN15" s="14">
        <v>0.24560284786863601</v>
      </c>
      <c r="AO15" s="14"/>
      <c r="AP15" s="14">
        <v>0.19455019470634799</v>
      </c>
      <c r="AQ15" s="14">
        <v>0.17573425503742601</v>
      </c>
      <c r="AR15" s="14"/>
      <c r="AS15" s="14">
        <v>0.182443694015129</v>
      </c>
      <c r="AT15" s="14">
        <v>0.18145966381747999</v>
      </c>
      <c r="AU15" s="14"/>
      <c r="AV15" s="14">
        <v>0.18883497627113599</v>
      </c>
      <c r="AW15" s="14">
        <v>0.17882111201699699</v>
      </c>
      <c r="AX15" s="14"/>
      <c r="AY15" s="14">
        <v>0.17184035371152101</v>
      </c>
      <c r="AZ15" s="14">
        <v>0.249845842215101</v>
      </c>
      <c r="BA15" s="14"/>
      <c r="BB15" s="14">
        <v>0.163114722177545</v>
      </c>
      <c r="BC15" s="14">
        <v>0.27784130441952998</v>
      </c>
    </row>
    <row r="16" spans="2:55" ht="29" x14ac:dyDescent="0.35">
      <c r="B16" s="15" t="s">
        <v>178</v>
      </c>
      <c r="C16" s="14">
        <v>0.138634855398758</v>
      </c>
      <c r="D16" s="14">
        <v>0.130051850304089</v>
      </c>
      <c r="E16" s="14">
        <v>0.14643729186379201</v>
      </c>
      <c r="F16" s="14"/>
      <c r="G16" s="14">
        <v>0.17447469782493699</v>
      </c>
      <c r="H16" s="14">
        <v>0.14799284885130501</v>
      </c>
      <c r="I16" s="14">
        <v>0.11999795132888399</v>
      </c>
      <c r="J16" s="14">
        <v>0.15566676462310899</v>
      </c>
      <c r="K16" s="14">
        <v>0.13293927995331301</v>
      </c>
      <c r="L16" s="14">
        <v>0.112377174440749</v>
      </c>
      <c r="M16" s="14"/>
      <c r="N16" s="14">
        <v>0.12380481593805601</v>
      </c>
      <c r="O16" s="14">
        <v>0.13017411901491299</v>
      </c>
      <c r="P16" s="14">
        <v>0.15881435831926999</v>
      </c>
      <c r="Q16" s="14">
        <v>0.14681154662468501</v>
      </c>
      <c r="R16" s="14"/>
      <c r="S16" s="14">
        <v>0.12410001823877399</v>
      </c>
      <c r="T16" s="14">
        <v>0.126532483963013</v>
      </c>
      <c r="U16" s="14">
        <v>0.17060278978677601</v>
      </c>
      <c r="V16" s="14">
        <v>0.201231251631591</v>
      </c>
      <c r="W16" s="14">
        <v>0.16739992585441901</v>
      </c>
      <c r="X16" s="14">
        <v>0.14380816489815201</v>
      </c>
      <c r="Y16" s="14">
        <v>0.14345575007016201</v>
      </c>
      <c r="Z16" s="14">
        <v>0.111996514860912</v>
      </c>
      <c r="AA16" s="14">
        <v>9.3766830532515597E-2</v>
      </c>
      <c r="AB16" s="14">
        <v>0.13111581401802899</v>
      </c>
      <c r="AC16" s="14">
        <v>0.13821655039369299</v>
      </c>
      <c r="AD16" s="14">
        <v>0.114749651503274</v>
      </c>
      <c r="AE16" s="14"/>
      <c r="AF16" s="14">
        <v>0.15928178355745601</v>
      </c>
      <c r="AG16" s="14">
        <v>0.14683445426290501</v>
      </c>
      <c r="AH16" s="14">
        <v>0.112122867163026</v>
      </c>
      <c r="AI16" s="14">
        <v>0.149509368957806</v>
      </c>
      <c r="AJ16" s="14">
        <v>0.121884864526818</v>
      </c>
      <c r="AK16" s="14"/>
      <c r="AL16" s="14">
        <v>0.135629107529465</v>
      </c>
      <c r="AM16" s="14">
        <v>0.16246152198185901</v>
      </c>
      <c r="AN16" s="14">
        <v>0.13965387587479899</v>
      </c>
      <c r="AO16" s="14"/>
      <c r="AP16" s="14">
        <v>0.13116376564103699</v>
      </c>
      <c r="AQ16" s="14">
        <v>0.14812332089416699</v>
      </c>
      <c r="AR16" s="14"/>
      <c r="AS16" s="14">
        <v>0.141004019099912</v>
      </c>
      <c r="AT16" s="14">
        <v>0.13807815473697599</v>
      </c>
      <c r="AU16" s="14"/>
      <c r="AV16" s="14">
        <v>0.15308253372244299</v>
      </c>
      <c r="AW16" s="14">
        <v>0.13207741952955299</v>
      </c>
      <c r="AX16" s="14"/>
      <c r="AY16" s="14">
        <v>0.13635126105645601</v>
      </c>
      <c r="AZ16" s="14">
        <v>0.143083536739605</v>
      </c>
      <c r="BA16" s="14"/>
      <c r="BB16" s="14">
        <v>0.14145709166638901</v>
      </c>
      <c r="BC16" s="14">
        <v>0.137500114025109</v>
      </c>
    </row>
    <row r="17" spans="2:55" ht="29" x14ac:dyDescent="0.35">
      <c r="B17" s="15" t="s">
        <v>179</v>
      </c>
      <c r="C17" s="14">
        <v>0.12928496563508801</v>
      </c>
      <c r="D17" s="14">
        <v>0.137577103494404</v>
      </c>
      <c r="E17" s="14">
        <v>0.121568418478105</v>
      </c>
      <c r="F17" s="14"/>
      <c r="G17" s="14">
        <v>0.169065185547803</v>
      </c>
      <c r="H17" s="14">
        <v>0.18122319597632</v>
      </c>
      <c r="I17" s="14">
        <v>0.15016641133653699</v>
      </c>
      <c r="J17" s="14">
        <v>0.105486713088482</v>
      </c>
      <c r="K17" s="14">
        <v>0.10771145964766</v>
      </c>
      <c r="L17" s="14">
        <v>7.7286471405724602E-2</v>
      </c>
      <c r="M17" s="14"/>
      <c r="N17" s="14">
        <v>0.124636629443939</v>
      </c>
      <c r="O17" s="14">
        <v>0.14502954574448201</v>
      </c>
      <c r="P17" s="14">
        <v>0.13538671642032399</v>
      </c>
      <c r="Q17" s="14">
        <v>0.113598677702775</v>
      </c>
      <c r="R17" s="14"/>
      <c r="S17" s="14">
        <v>0.136550356760272</v>
      </c>
      <c r="T17" s="14">
        <v>8.60092372545877E-2</v>
      </c>
      <c r="U17" s="14">
        <v>0.115389273442978</v>
      </c>
      <c r="V17" s="14">
        <v>0.11626248571978</v>
      </c>
      <c r="W17" s="14">
        <v>0.114602796021454</v>
      </c>
      <c r="X17" s="14">
        <v>0.117413120495372</v>
      </c>
      <c r="Y17" s="14">
        <v>0.110460088443008</v>
      </c>
      <c r="Z17" s="14">
        <v>0.23510790988557501</v>
      </c>
      <c r="AA17" s="14">
        <v>0.13152701459266999</v>
      </c>
      <c r="AB17" s="14">
        <v>0.15243901451865599</v>
      </c>
      <c r="AC17" s="14">
        <v>0.14501838187733401</v>
      </c>
      <c r="AD17" s="14">
        <v>0.23231882466628601</v>
      </c>
      <c r="AE17" s="14"/>
      <c r="AF17" s="14">
        <v>0.14625428646744701</v>
      </c>
      <c r="AG17" s="14">
        <v>0.12540265068733</v>
      </c>
      <c r="AH17" s="14">
        <v>9.2672336062140898E-2</v>
      </c>
      <c r="AI17" s="14">
        <v>0.127379647867572</v>
      </c>
      <c r="AJ17" s="14">
        <v>8.0514707001856298E-2</v>
      </c>
      <c r="AK17" s="14"/>
      <c r="AL17" s="14">
        <v>0.122030807607261</v>
      </c>
      <c r="AM17" s="14">
        <v>0.18862068732173101</v>
      </c>
      <c r="AN17" s="14">
        <v>0.12850312482312301</v>
      </c>
      <c r="AO17" s="14"/>
      <c r="AP17" s="14">
        <v>0.12854813776476401</v>
      </c>
      <c r="AQ17" s="14">
        <v>0.12987714894428601</v>
      </c>
      <c r="AR17" s="14"/>
      <c r="AS17" s="14">
        <v>0.13997567379960499</v>
      </c>
      <c r="AT17" s="14">
        <v>0.120510974708573</v>
      </c>
      <c r="AU17" s="14"/>
      <c r="AV17" s="14">
        <v>0.182184811344938</v>
      </c>
      <c r="AW17" s="14">
        <v>0.11365158017115699</v>
      </c>
      <c r="AX17" s="14"/>
      <c r="AY17" s="14">
        <v>0.13251498896837399</v>
      </c>
      <c r="AZ17" s="14">
        <v>0.109278937253074</v>
      </c>
      <c r="BA17" s="14"/>
      <c r="BB17" s="14">
        <v>0.12475752846176601</v>
      </c>
      <c r="BC17" s="14">
        <v>0.15325662627591499</v>
      </c>
    </row>
    <row r="18" spans="2:55" ht="29" x14ac:dyDescent="0.35">
      <c r="B18" s="15" t="s">
        <v>180</v>
      </c>
      <c r="C18" s="14">
        <v>0.11679484322943399</v>
      </c>
      <c r="D18" s="14">
        <v>0.114447680181732</v>
      </c>
      <c r="E18" s="14">
        <v>0.118413332527797</v>
      </c>
      <c r="F18" s="14"/>
      <c r="G18" s="14">
        <v>0.14977498267285699</v>
      </c>
      <c r="H18" s="14">
        <v>0.17998588611975</v>
      </c>
      <c r="I18" s="14">
        <v>0.123029383938999</v>
      </c>
      <c r="J18" s="14">
        <v>0.11710536978622001</v>
      </c>
      <c r="K18" s="14">
        <v>7.7296910447718803E-2</v>
      </c>
      <c r="L18" s="14">
        <v>6.4412303831739001E-2</v>
      </c>
      <c r="M18" s="14"/>
      <c r="N18" s="14">
        <v>9.42332217305792E-2</v>
      </c>
      <c r="O18" s="14">
        <v>0.121249143806094</v>
      </c>
      <c r="P18" s="14">
        <v>0.103021738298162</v>
      </c>
      <c r="Q18" s="14">
        <v>0.14955081345771501</v>
      </c>
      <c r="R18" s="14"/>
      <c r="S18" s="14">
        <v>0.16026725019118501</v>
      </c>
      <c r="T18" s="14">
        <v>0.107761420167074</v>
      </c>
      <c r="U18" s="14">
        <v>0.13576535474888601</v>
      </c>
      <c r="V18" s="14">
        <v>7.8428539271199499E-2</v>
      </c>
      <c r="W18" s="14">
        <v>8.3844831261252306E-2</v>
      </c>
      <c r="X18" s="14">
        <v>0.13178240149038301</v>
      </c>
      <c r="Y18" s="14">
        <v>9.34875266413802E-2</v>
      </c>
      <c r="Z18" s="14">
        <v>0.14292465902705401</v>
      </c>
      <c r="AA18" s="14">
        <v>0.114747794468332</v>
      </c>
      <c r="AB18" s="14">
        <v>0.1094843272122</v>
      </c>
      <c r="AC18" s="14">
        <v>0.12683628840814601</v>
      </c>
      <c r="AD18" s="14">
        <v>8.9481877856466899E-2</v>
      </c>
      <c r="AE18" s="14"/>
      <c r="AF18" s="14">
        <v>9.1715170321134701E-2</v>
      </c>
      <c r="AG18" s="14">
        <v>0.14177549625387101</v>
      </c>
      <c r="AH18" s="14">
        <v>9.9160422526022807E-2</v>
      </c>
      <c r="AI18" s="14">
        <v>9.8246445378557895E-2</v>
      </c>
      <c r="AJ18" s="14">
        <v>0.14788057948889299</v>
      </c>
      <c r="AK18" s="14"/>
      <c r="AL18" s="14">
        <v>0.109880899008264</v>
      </c>
      <c r="AM18" s="14">
        <v>0.183014049663732</v>
      </c>
      <c r="AN18" s="14">
        <v>9.89458675087104E-2</v>
      </c>
      <c r="AO18" s="14"/>
      <c r="AP18" s="14">
        <v>0.12259610177673499</v>
      </c>
      <c r="AQ18" s="14">
        <v>0.11187134409369399</v>
      </c>
      <c r="AR18" s="14"/>
      <c r="AS18" s="14">
        <v>0.13160654694062099</v>
      </c>
      <c r="AT18" s="14">
        <v>9.7814921904019206E-2</v>
      </c>
      <c r="AU18" s="14"/>
      <c r="AV18" s="14">
        <v>0.14754424256062901</v>
      </c>
      <c r="AW18" s="14">
        <v>0.10307109306493099</v>
      </c>
      <c r="AX18" s="14"/>
      <c r="AY18" s="14">
        <v>0.11374502117063</v>
      </c>
      <c r="AZ18" s="14">
        <v>0.143509642619501</v>
      </c>
      <c r="BA18" s="14"/>
      <c r="BB18" s="14">
        <v>0.11074857421135501</v>
      </c>
      <c r="BC18" s="14">
        <v>0.16036516157040601</v>
      </c>
    </row>
    <row r="19" spans="2:55" x14ac:dyDescent="0.35">
      <c r="B19" s="15" t="s">
        <v>181</v>
      </c>
      <c r="C19" s="14">
        <v>0.108324865307659</v>
      </c>
      <c r="D19" s="14">
        <v>0.110795427870022</v>
      </c>
      <c r="E19" s="14">
        <v>0.106231240704328</v>
      </c>
      <c r="F19" s="14"/>
      <c r="G19" s="14">
        <v>0.17054355471364099</v>
      </c>
      <c r="H19" s="14">
        <v>0.171427139626673</v>
      </c>
      <c r="I19" s="14">
        <v>0.16320975974843899</v>
      </c>
      <c r="J19" s="14">
        <v>7.9734483569676801E-2</v>
      </c>
      <c r="K19" s="14">
        <v>4.9296703385284801E-2</v>
      </c>
      <c r="L19" s="14">
        <v>3.37023472402386E-2</v>
      </c>
      <c r="M19" s="14"/>
      <c r="N19" s="14">
        <v>0.140590040250022</v>
      </c>
      <c r="O19" s="14">
        <v>9.7650322125652306E-2</v>
      </c>
      <c r="P19" s="14">
        <v>9.38814079243738E-2</v>
      </c>
      <c r="Q19" s="14">
        <v>9.8146145059405998E-2</v>
      </c>
      <c r="R19" s="14"/>
      <c r="S19" s="14">
        <v>0.22397611648052301</v>
      </c>
      <c r="T19" s="14">
        <v>8.3652731466000302E-2</v>
      </c>
      <c r="U19" s="14">
        <v>0.11743533059926101</v>
      </c>
      <c r="V19" s="14">
        <v>5.5058242256199499E-2</v>
      </c>
      <c r="W19" s="14">
        <v>0.12753754277635301</v>
      </c>
      <c r="X19" s="14">
        <v>0.10930157688619301</v>
      </c>
      <c r="Y19" s="14">
        <v>9.4729719440206694E-2</v>
      </c>
      <c r="Z19" s="14">
        <v>6.0038949652533202E-2</v>
      </c>
      <c r="AA19" s="14">
        <v>9.3419091955109904E-2</v>
      </c>
      <c r="AB19" s="14">
        <v>7.6643666464247806E-2</v>
      </c>
      <c r="AC19" s="14">
        <v>0.102629281448159</v>
      </c>
      <c r="AD19" s="14">
        <v>2.4146351148479801E-2</v>
      </c>
      <c r="AE19" s="14"/>
      <c r="AF19" s="14">
        <v>9.5684199105944598E-2</v>
      </c>
      <c r="AG19" s="14">
        <v>0.11004293400310899</v>
      </c>
      <c r="AH19" s="14">
        <v>0.10303593552827001</v>
      </c>
      <c r="AI19" s="14">
        <v>0.114850779508492</v>
      </c>
      <c r="AJ19" s="14">
        <v>0.18890549907319301</v>
      </c>
      <c r="AK19" s="14"/>
      <c r="AL19" s="14">
        <v>9.9657209417437206E-2</v>
      </c>
      <c r="AM19" s="14">
        <v>0.177126382400733</v>
      </c>
      <c r="AN19" s="14">
        <v>0.111099362195519</v>
      </c>
      <c r="AO19" s="14"/>
      <c r="AP19" s="14">
        <v>0.12915661840356801</v>
      </c>
      <c r="AQ19" s="14">
        <v>9.0254893782921897E-2</v>
      </c>
      <c r="AR19" s="14"/>
      <c r="AS19" s="14">
        <v>0.126469806166006</v>
      </c>
      <c r="AT19" s="14">
        <v>7.4984051230175305E-2</v>
      </c>
      <c r="AU19" s="14"/>
      <c r="AV19" s="14">
        <v>0.17842288985812699</v>
      </c>
      <c r="AW19" s="14">
        <v>8.4327117329417597E-2</v>
      </c>
      <c r="AX19" s="14"/>
      <c r="AY19" s="14">
        <v>0.116766226980722</v>
      </c>
      <c r="AZ19" s="14">
        <v>8.5128770648632002E-2</v>
      </c>
      <c r="BA19" s="14"/>
      <c r="BB19" s="14">
        <v>0.105950381804108</v>
      </c>
      <c r="BC19" s="14">
        <v>0.1096977984031</v>
      </c>
    </row>
    <row r="20" spans="2:55" ht="43.5" x14ac:dyDescent="0.35">
      <c r="B20" s="15" t="s">
        <v>182</v>
      </c>
      <c r="C20" s="14">
        <v>0.10772412518293099</v>
      </c>
      <c r="D20" s="14">
        <v>0.110383387964565</v>
      </c>
      <c r="E20" s="14">
        <v>0.104457817659174</v>
      </c>
      <c r="F20" s="14"/>
      <c r="G20" s="14">
        <v>0.109547791150943</v>
      </c>
      <c r="H20" s="14">
        <v>0.16709739802903301</v>
      </c>
      <c r="I20" s="14">
        <v>0.11183408678613201</v>
      </c>
      <c r="J20" s="14">
        <v>0.100259350582693</v>
      </c>
      <c r="K20" s="14">
        <v>9.1949478400572701E-2</v>
      </c>
      <c r="L20" s="14">
        <v>7.1227419795374794E-2</v>
      </c>
      <c r="M20" s="14"/>
      <c r="N20" s="14">
        <v>0.13456037914307001</v>
      </c>
      <c r="O20" s="14">
        <v>0.102494603245518</v>
      </c>
      <c r="P20" s="14">
        <v>8.4194552416474694E-2</v>
      </c>
      <c r="Q20" s="14">
        <v>0.10572396958932601</v>
      </c>
      <c r="R20" s="14"/>
      <c r="S20" s="14">
        <v>0.14397607345048899</v>
      </c>
      <c r="T20" s="14">
        <v>9.1005735933628706E-2</v>
      </c>
      <c r="U20" s="14">
        <v>7.5936512013328794E-2</v>
      </c>
      <c r="V20" s="14">
        <v>9.8159597619869796E-2</v>
      </c>
      <c r="W20" s="14">
        <v>0.114998629375145</v>
      </c>
      <c r="X20" s="14">
        <v>0.10365182280688599</v>
      </c>
      <c r="Y20" s="14">
        <v>9.2300633857677394E-2</v>
      </c>
      <c r="Z20" s="14">
        <v>0.18082981226782699</v>
      </c>
      <c r="AA20" s="14">
        <v>0.146261384259013</v>
      </c>
      <c r="AB20" s="14">
        <v>9.0524675012188693E-2</v>
      </c>
      <c r="AC20" s="14">
        <v>7.4893679106981498E-2</v>
      </c>
      <c r="AD20" s="14">
        <v>2.8373515065928001E-2</v>
      </c>
      <c r="AE20" s="14"/>
      <c r="AF20" s="14">
        <v>0.119161701798446</v>
      </c>
      <c r="AG20" s="14">
        <v>0.11938917959954901</v>
      </c>
      <c r="AH20" s="14">
        <v>0.11857044939731599</v>
      </c>
      <c r="AI20" s="14">
        <v>6.3226633725699893E-2</v>
      </c>
      <c r="AJ20" s="14">
        <v>0.15166265472128901</v>
      </c>
      <c r="AK20" s="14"/>
      <c r="AL20" s="14">
        <v>0.107427071481737</v>
      </c>
      <c r="AM20" s="14">
        <v>0.11777371073592099</v>
      </c>
      <c r="AN20" s="14">
        <v>9.4209370936797404E-2</v>
      </c>
      <c r="AO20" s="14"/>
      <c r="AP20" s="14">
        <v>9.2694000036404794E-2</v>
      </c>
      <c r="AQ20" s="14">
        <v>0.119559108387533</v>
      </c>
      <c r="AR20" s="14"/>
      <c r="AS20" s="14">
        <v>9.7271162830059696E-2</v>
      </c>
      <c r="AT20" s="14">
        <v>0.12444132841635799</v>
      </c>
      <c r="AU20" s="14"/>
      <c r="AV20" s="14">
        <v>0.14471852369923299</v>
      </c>
      <c r="AW20" s="14">
        <v>9.6566949101138902E-2</v>
      </c>
      <c r="AX20" s="14"/>
      <c r="AY20" s="14">
        <v>0.107335651654974</v>
      </c>
      <c r="AZ20" s="14">
        <v>0.13886479897398399</v>
      </c>
      <c r="BA20" s="14"/>
      <c r="BB20" s="14">
        <v>0.107046837493716</v>
      </c>
      <c r="BC20" s="14">
        <v>0.12818758605775901</v>
      </c>
    </row>
    <row r="21" spans="2:55" ht="43.5" x14ac:dyDescent="0.35">
      <c r="B21" s="15" t="s">
        <v>183</v>
      </c>
      <c r="C21" s="14">
        <v>8.9707323811839407E-2</v>
      </c>
      <c r="D21" s="14">
        <v>8.9076848558281504E-2</v>
      </c>
      <c r="E21" s="14">
        <v>8.9647714416501698E-2</v>
      </c>
      <c r="F21" s="14"/>
      <c r="G21" s="14">
        <v>0.116011134797137</v>
      </c>
      <c r="H21" s="14">
        <v>5.9902890775663797E-2</v>
      </c>
      <c r="I21" s="14">
        <v>7.0241904918648804E-2</v>
      </c>
      <c r="J21" s="14">
        <v>0.101590720382236</v>
      </c>
      <c r="K21" s="14">
        <v>9.6607215952438194E-2</v>
      </c>
      <c r="L21" s="14">
        <v>9.8231515926094706E-2</v>
      </c>
      <c r="M21" s="14"/>
      <c r="N21" s="14">
        <v>8.2349105295614899E-2</v>
      </c>
      <c r="O21" s="14">
        <v>6.8814793385475595E-2</v>
      </c>
      <c r="P21" s="14">
        <v>7.3939149647756802E-2</v>
      </c>
      <c r="Q21" s="14">
        <v>0.133943244971024</v>
      </c>
      <c r="R21" s="14"/>
      <c r="S21" s="14">
        <v>0.13500395709218399</v>
      </c>
      <c r="T21" s="14">
        <v>7.7366655307758006E-2</v>
      </c>
      <c r="U21" s="14">
        <v>8.12242254318222E-2</v>
      </c>
      <c r="V21" s="14">
        <v>8.9278285092281598E-2</v>
      </c>
      <c r="W21" s="14">
        <v>7.9986679180082607E-2</v>
      </c>
      <c r="X21" s="14">
        <v>5.8222407413205897E-2</v>
      </c>
      <c r="Y21" s="14">
        <v>6.7774157429496301E-2</v>
      </c>
      <c r="Z21" s="14">
        <v>6.4453669155305093E-2</v>
      </c>
      <c r="AA21" s="14">
        <v>7.8360783808584106E-2</v>
      </c>
      <c r="AB21" s="14">
        <v>0.13092677610826201</v>
      </c>
      <c r="AC21" s="14">
        <v>0.10461521939247601</v>
      </c>
      <c r="AD21" s="14">
        <v>5.8603396743659997E-2</v>
      </c>
      <c r="AE21" s="14"/>
      <c r="AF21" s="14">
        <v>8.4540324438109202E-2</v>
      </c>
      <c r="AG21" s="14">
        <v>9.5245315931602903E-2</v>
      </c>
      <c r="AH21" s="14">
        <v>7.9585685193192396E-2</v>
      </c>
      <c r="AI21" s="14">
        <v>0.102633238515017</v>
      </c>
      <c r="AJ21" s="14">
        <v>6.5990452209567105E-2</v>
      </c>
      <c r="AK21" s="14"/>
      <c r="AL21" s="14">
        <v>8.2604116243944203E-2</v>
      </c>
      <c r="AM21" s="14">
        <v>0.15411716993355501</v>
      </c>
      <c r="AN21" s="14">
        <v>7.7778719208807204E-2</v>
      </c>
      <c r="AO21" s="14"/>
      <c r="AP21" s="14">
        <v>6.9597942833236198E-2</v>
      </c>
      <c r="AQ21" s="14">
        <v>0.105188212353136</v>
      </c>
      <c r="AR21" s="14"/>
      <c r="AS21" s="14">
        <v>5.0986478838017497E-2</v>
      </c>
      <c r="AT21" s="14">
        <v>0.14621729796312</v>
      </c>
      <c r="AU21" s="14"/>
      <c r="AV21" s="14">
        <v>9.6771883159083597E-2</v>
      </c>
      <c r="AW21" s="14">
        <v>8.6927121759537498E-2</v>
      </c>
      <c r="AX21" s="14"/>
      <c r="AY21" s="14">
        <v>5.3521040512422603E-2</v>
      </c>
      <c r="AZ21" s="14">
        <v>0.34924345179412097</v>
      </c>
      <c r="BA21" s="14"/>
      <c r="BB21" s="14">
        <v>6.3327768061211501E-2</v>
      </c>
      <c r="BC21" s="14">
        <v>0.16891975192442599</v>
      </c>
    </row>
    <row r="22" spans="2:55" x14ac:dyDescent="0.35">
      <c r="B22" s="15" t="s">
        <v>184</v>
      </c>
      <c r="C22" s="14">
        <v>3.2698538358261503E-2</v>
      </c>
      <c r="D22" s="14">
        <v>3.0901598248884499E-2</v>
      </c>
      <c r="E22" s="14">
        <v>3.4549437348065398E-2</v>
      </c>
      <c r="F22" s="14"/>
      <c r="G22" s="14">
        <v>7.54318553860808E-3</v>
      </c>
      <c r="H22" s="14">
        <v>0</v>
      </c>
      <c r="I22" s="14">
        <v>2.7984843363421701E-2</v>
      </c>
      <c r="J22" s="14">
        <v>5.5729046414124399E-2</v>
      </c>
      <c r="K22" s="14">
        <v>4.76292858285483E-2</v>
      </c>
      <c r="L22" s="14">
        <v>5.1197527781620102E-2</v>
      </c>
      <c r="M22" s="14"/>
      <c r="N22" s="14">
        <v>3.4644175478497699E-2</v>
      </c>
      <c r="O22" s="14">
        <v>2.49624179714148E-2</v>
      </c>
      <c r="P22" s="14">
        <v>3.0777522407035001E-2</v>
      </c>
      <c r="Q22" s="14">
        <v>3.86692002613871E-2</v>
      </c>
      <c r="R22" s="14"/>
      <c r="S22" s="14">
        <v>1.57502152909344E-2</v>
      </c>
      <c r="T22" s="14">
        <v>5.4847102117907297E-2</v>
      </c>
      <c r="U22" s="14">
        <v>7.7885101038840998E-2</v>
      </c>
      <c r="V22" s="14">
        <v>2.3558980869751198E-2</v>
      </c>
      <c r="W22" s="14">
        <v>3.2176210643629501E-2</v>
      </c>
      <c r="X22" s="14">
        <v>3.4978801276690903E-2</v>
      </c>
      <c r="Y22" s="14">
        <v>2.5611005012617899E-2</v>
      </c>
      <c r="Z22" s="14">
        <v>3.0962592273409899E-2</v>
      </c>
      <c r="AA22" s="14">
        <v>2.5571806742463701E-2</v>
      </c>
      <c r="AB22" s="14">
        <v>2.6395610870166598E-2</v>
      </c>
      <c r="AC22" s="14">
        <v>2.2942324554976901E-2</v>
      </c>
      <c r="AD22" s="14">
        <v>0</v>
      </c>
      <c r="AE22" s="14"/>
      <c r="AF22" s="14">
        <v>4.0082815068011E-2</v>
      </c>
      <c r="AG22" s="14">
        <v>2.787843074716E-2</v>
      </c>
      <c r="AH22" s="14">
        <v>2.2267548415799001E-2</v>
      </c>
      <c r="AI22" s="14">
        <v>6.1644780343636102E-2</v>
      </c>
      <c r="AJ22" s="14">
        <v>4.9263461163931599E-2</v>
      </c>
      <c r="AK22" s="14"/>
      <c r="AL22" s="14">
        <v>3.4924732126374099E-2</v>
      </c>
      <c r="AM22" s="14">
        <v>5.8246582912126303E-3</v>
      </c>
      <c r="AN22" s="14">
        <v>4.8269919278301099E-2</v>
      </c>
      <c r="AO22" s="14"/>
      <c r="AP22" s="14">
        <v>3.5553857223177901E-2</v>
      </c>
      <c r="AQ22" s="14">
        <v>3.1312144649767899E-2</v>
      </c>
      <c r="AR22" s="14"/>
      <c r="AS22" s="14">
        <v>3.0424354183097101E-2</v>
      </c>
      <c r="AT22" s="14">
        <v>3.4999158278228103E-2</v>
      </c>
      <c r="AU22" s="14"/>
      <c r="AV22" s="14">
        <v>1.8525604284592399E-2</v>
      </c>
      <c r="AW22" s="14">
        <v>3.77076574659507E-2</v>
      </c>
      <c r="AX22" s="14"/>
      <c r="AY22" s="14">
        <v>2.69120579723372E-2</v>
      </c>
      <c r="AZ22" s="14">
        <v>4.6947133680268198E-2</v>
      </c>
      <c r="BA22" s="14"/>
      <c r="BB22" s="14">
        <v>2.7178080205920701E-2</v>
      </c>
      <c r="BC22" s="14">
        <v>3.1908704803309998E-2</v>
      </c>
    </row>
    <row r="23" spans="2:55" x14ac:dyDescent="0.35">
      <c r="B23" s="15" t="s">
        <v>129</v>
      </c>
      <c r="C23" s="20">
        <v>0.106846585127676</v>
      </c>
      <c r="D23" s="20">
        <v>0.115779013717417</v>
      </c>
      <c r="E23" s="20">
        <v>9.8438772621975604E-2</v>
      </c>
      <c r="F23" s="20"/>
      <c r="G23" s="20">
        <v>0.13519487270491401</v>
      </c>
      <c r="H23" s="20">
        <v>0.102110709264661</v>
      </c>
      <c r="I23" s="20">
        <v>0.102981428138067</v>
      </c>
      <c r="J23" s="20">
        <v>6.7991450389514596E-2</v>
      </c>
      <c r="K23" s="20">
        <v>9.8286322858157499E-2</v>
      </c>
      <c r="L23" s="20">
        <v>0.13245503761986899</v>
      </c>
      <c r="M23" s="20"/>
      <c r="N23" s="20">
        <v>0.12121894852698099</v>
      </c>
      <c r="O23" s="20">
        <v>0.123684658393435</v>
      </c>
      <c r="P23" s="20">
        <v>9.3993889967594293E-2</v>
      </c>
      <c r="Q23" s="20">
        <v>8.4037369376385895E-2</v>
      </c>
      <c r="R23" s="20"/>
      <c r="S23" s="20">
        <v>0.13759482274151</v>
      </c>
      <c r="T23" s="20">
        <v>0.104622811665843</v>
      </c>
      <c r="U23" s="20">
        <v>7.9741967615597098E-2</v>
      </c>
      <c r="V23" s="20">
        <v>0.151872067578326</v>
      </c>
      <c r="W23" s="20">
        <v>0.10096771594333701</v>
      </c>
      <c r="X23" s="20">
        <v>7.6370682154320205E-2</v>
      </c>
      <c r="Y23" s="20">
        <v>9.1277671291088394E-2</v>
      </c>
      <c r="Z23" s="20">
        <v>7.7554592736323799E-2</v>
      </c>
      <c r="AA23" s="20">
        <v>0.10855135319277801</v>
      </c>
      <c r="AB23" s="20">
        <v>9.6269065403151402E-2</v>
      </c>
      <c r="AC23" s="20">
        <v>0.12711008117346501</v>
      </c>
      <c r="AD23" s="20">
        <v>8.7841991455189505E-2</v>
      </c>
      <c r="AE23" s="20"/>
      <c r="AF23" s="20">
        <v>0.110505880203495</v>
      </c>
      <c r="AG23" s="20">
        <v>0.120945527382176</v>
      </c>
      <c r="AH23" s="20">
        <v>8.2752684237617696E-2</v>
      </c>
      <c r="AI23" s="20">
        <v>4.5396302695597503E-2</v>
      </c>
      <c r="AJ23" s="20">
        <v>0.11363318130783499</v>
      </c>
      <c r="AK23" s="20"/>
      <c r="AL23" s="20">
        <v>0.10401878178655399</v>
      </c>
      <c r="AM23" s="20">
        <v>0.107761626208072</v>
      </c>
      <c r="AN23" s="20">
        <v>0.14584988193513501</v>
      </c>
      <c r="AO23" s="20"/>
      <c r="AP23" s="20">
        <v>0.100784576307791</v>
      </c>
      <c r="AQ23" s="20">
        <v>0.11037279126359301</v>
      </c>
      <c r="AR23" s="20"/>
      <c r="AS23" s="20">
        <v>0.121748508570449</v>
      </c>
      <c r="AT23" s="20">
        <v>8.4449956987071903E-2</v>
      </c>
      <c r="AU23" s="20"/>
      <c r="AV23" s="20">
        <v>9.9890247583214797E-2</v>
      </c>
      <c r="AW23" s="20">
        <v>0.105488613106285</v>
      </c>
      <c r="AX23" s="20"/>
      <c r="AY23" s="20">
        <v>0.124791795131261</v>
      </c>
      <c r="AZ23" s="20">
        <v>5.8493974825637299E-2</v>
      </c>
      <c r="BA23" s="20"/>
      <c r="BB23" s="20">
        <v>0.122665808604807</v>
      </c>
      <c r="BC23" s="20">
        <v>8.1515448905179505E-2</v>
      </c>
    </row>
    <row r="24" spans="2:55" x14ac:dyDescent="0.35">
      <c r="B24" s="16"/>
    </row>
    <row r="25" spans="2:55" x14ac:dyDescent="0.35">
      <c r="B25" t="s">
        <v>81</v>
      </c>
    </row>
    <row r="26" spans="2:55" x14ac:dyDescent="0.35">
      <c r="B26" t="s">
        <v>630</v>
      </c>
    </row>
    <row r="28" spans="2:55" x14ac:dyDescent="0.35">
      <c r="B2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BC26"/>
  <sheetViews>
    <sheetView showGridLines="0" topLeftCell="A11"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199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187</v>
      </c>
      <c r="C9" s="14">
        <v>0.42975586784410302</v>
      </c>
      <c r="D9" s="14">
        <v>0.43599780007616501</v>
      </c>
      <c r="E9" s="14">
        <v>0.423986341551079</v>
      </c>
      <c r="F9" s="14"/>
      <c r="G9" s="14">
        <v>0.30657765067230602</v>
      </c>
      <c r="H9" s="14">
        <v>0.31664668800051099</v>
      </c>
      <c r="I9" s="14">
        <v>0.37785034488086999</v>
      </c>
      <c r="J9" s="14">
        <v>0.47266073664733499</v>
      </c>
      <c r="K9" s="14">
        <v>0.50967842168564004</v>
      </c>
      <c r="L9" s="14">
        <v>0.55757648877703903</v>
      </c>
      <c r="M9" s="14"/>
      <c r="N9" s="14">
        <v>0.41674602020461499</v>
      </c>
      <c r="O9" s="14">
        <v>0.42111094598881099</v>
      </c>
      <c r="P9" s="14">
        <v>0.41316814161607901</v>
      </c>
      <c r="Q9" s="14">
        <v>0.46689167696764</v>
      </c>
      <c r="R9" s="14"/>
      <c r="S9" s="14">
        <v>0.31268178204843999</v>
      </c>
      <c r="T9" s="14">
        <v>0.50562121968422502</v>
      </c>
      <c r="U9" s="14">
        <v>0.45913606185334399</v>
      </c>
      <c r="V9" s="14">
        <v>0.46869833237296399</v>
      </c>
      <c r="W9" s="14">
        <v>0.40220964416360899</v>
      </c>
      <c r="X9" s="14">
        <v>0.49286577653206498</v>
      </c>
      <c r="Y9" s="14">
        <v>0.42503642028889899</v>
      </c>
      <c r="Z9" s="14">
        <v>0.39784937976253298</v>
      </c>
      <c r="AA9" s="14">
        <v>0.39625523056012701</v>
      </c>
      <c r="AB9" s="14">
        <v>0.48485135827965398</v>
      </c>
      <c r="AC9" s="14">
        <v>0.37439884648607502</v>
      </c>
      <c r="AD9" s="14">
        <v>0.43326434721521401</v>
      </c>
      <c r="AE9" s="14"/>
      <c r="AF9" s="14">
        <v>0.45544449174219798</v>
      </c>
      <c r="AG9" s="14">
        <v>0.42658279037514502</v>
      </c>
      <c r="AH9" s="14">
        <v>0.41976200799903501</v>
      </c>
      <c r="AI9" s="14">
        <v>0.44660599148591201</v>
      </c>
      <c r="AJ9" s="14">
        <v>0.37501370188904998</v>
      </c>
      <c r="AK9" s="14"/>
      <c r="AL9" s="14">
        <v>0.44976956141529301</v>
      </c>
      <c r="AM9" s="14">
        <v>0.302942394921066</v>
      </c>
      <c r="AN9" s="14">
        <v>0.36663959881392399</v>
      </c>
      <c r="AO9" s="14"/>
      <c r="AP9" s="14">
        <v>0.42705148588580499</v>
      </c>
      <c r="AQ9" s="14">
        <v>0.430923785038964</v>
      </c>
      <c r="AR9" s="14"/>
      <c r="AS9" s="14">
        <v>0.40981285202508999</v>
      </c>
      <c r="AT9" s="14">
        <v>0.45561808035763202</v>
      </c>
      <c r="AU9" s="14"/>
      <c r="AV9" s="14">
        <v>0.34849722667685701</v>
      </c>
      <c r="AW9" s="14">
        <v>0.46224746718044302</v>
      </c>
      <c r="AX9" s="14"/>
      <c r="AY9" s="14">
        <v>0.411604728125326</v>
      </c>
      <c r="AZ9" s="14">
        <v>0.47027132427274199</v>
      </c>
      <c r="BA9" s="14"/>
      <c r="BB9" s="14">
        <v>0.41895459649349198</v>
      </c>
      <c r="BC9" s="14">
        <v>0.454716376081369</v>
      </c>
    </row>
    <row r="10" spans="2:55" ht="29" x14ac:dyDescent="0.35">
      <c r="B10" s="15" t="s">
        <v>188</v>
      </c>
      <c r="C10" s="14">
        <v>0.362300485484218</v>
      </c>
      <c r="D10" s="14">
        <v>0.35979373807889198</v>
      </c>
      <c r="E10" s="14">
        <v>0.36581454937542202</v>
      </c>
      <c r="F10" s="14"/>
      <c r="G10" s="14">
        <v>0.20582871413953099</v>
      </c>
      <c r="H10" s="14">
        <v>0.208872913945642</v>
      </c>
      <c r="I10" s="14">
        <v>0.31589213538962502</v>
      </c>
      <c r="J10" s="14">
        <v>0.46596944263276802</v>
      </c>
      <c r="K10" s="14">
        <v>0.45795207158304102</v>
      </c>
      <c r="L10" s="14">
        <v>0.48070671880823101</v>
      </c>
      <c r="M10" s="14"/>
      <c r="N10" s="14">
        <v>0.32456021040655098</v>
      </c>
      <c r="O10" s="14">
        <v>0.36667226664961</v>
      </c>
      <c r="P10" s="14">
        <v>0.36975487871080798</v>
      </c>
      <c r="Q10" s="14">
        <v>0.39093619140842101</v>
      </c>
      <c r="R10" s="14"/>
      <c r="S10" s="14">
        <v>0.21003398182071401</v>
      </c>
      <c r="T10" s="14">
        <v>0.39273153076796202</v>
      </c>
      <c r="U10" s="14">
        <v>0.48206852248558901</v>
      </c>
      <c r="V10" s="14">
        <v>0.32461066608512501</v>
      </c>
      <c r="W10" s="14">
        <v>0.40918630287753599</v>
      </c>
      <c r="X10" s="14">
        <v>0.32569165381215798</v>
      </c>
      <c r="Y10" s="14">
        <v>0.394503053517404</v>
      </c>
      <c r="Z10" s="14">
        <v>0.335867877605939</v>
      </c>
      <c r="AA10" s="14">
        <v>0.36556934101419802</v>
      </c>
      <c r="AB10" s="14">
        <v>0.42575281931012399</v>
      </c>
      <c r="AC10" s="14">
        <v>0.400791284139285</v>
      </c>
      <c r="AD10" s="14">
        <v>0.417437472812826</v>
      </c>
      <c r="AE10" s="14"/>
      <c r="AF10" s="14">
        <v>0.36533389322529802</v>
      </c>
      <c r="AG10" s="14">
        <v>0.33191295171883201</v>
      </c>
      <c r="AH10" s="14">
        <v>0.41808476575834502</v>
      </c>
      <c r="AI10" s="14">
        <v>0.42250075196482001</v>
      </c>
      <c r="AJ10" s="14">
        <v>0.243818205140832</v>
      </c>
      <c r="AK10" s="14"/>
      <c r="AL10" s="14">
        <v>0.37622948700334302</v>
      </c>
      <c r="AM10" s="14">
        <v>0.25389875930176697</v>
      </c>
      <c r="AN10" s="14">
        <v>0.354014682376247</v>
      </c>
      <c r="AO10" s="14"/>
      <c r="AP10" s="14">
        <v>0.354628018901822</v>
      </c>
      <c r="AQ10" s="14">
        <v>0.36942718239327899</v>
      </c>
      <c r="AR10" s="14"/>
      <c r="AS10" s="14">
        <v>0.35212748527494497</v>
      </c>
      <c r="AT10" s="14">
        <v>0.38754279959097099</v>
      </c>
      <c r="AU10" s="14"/>
      <c r="AV10" s="14">
        <v>0.27995272933599002</v>
      </c>
      <c r="AW10" s="14">
        <v>0.39619958077372103</v>
      </c>
      <c r="AX10" s="14"/>
      <c r="AY10" s="14">
        <v>0.34854718419493202</v>
      </c>
      <c r="AZ10" s="14">
        <v>0.42607739077366602</v>
      </c>
      <c r="BA10" s="14"/>
      <c r="BB10" s="14">
        <v>0.35095398936765898</v>
      </c>
      <c r="BC10" s="14">
        <v>0.41767595704958799</v>
      </c>
    </row>
    <row r="11" spans="2:55" ht="29" x14ac:dyDescent="0.35">
      <c r="B11" s="15" t="s">
        <v>189</v>
      </c>
      <c r="C11" s="14">
        <v>0.24316315267664301</v>
      </c>
      <c r="D11" s="14">
        <v>0.249080648439924</v>
      </c>
      <c r="E11" s="14">
        <v>0.238100536107369</v>
      </c>
      <c r="F11" s="14"/>
      <c r="G11" s="14">
        <v>0.17265359116583201</v>
      </c>
      <c r="H11" s="14">
        <v>0.202088363539457</v>
      </c>
      <c r="I11" s="14">
        <v>0.222375105807744</v>
      </c>
      <c r="J11" s="14">
        <v>0.23658961565263201</v>
      </c>
      <c r="K11" s="14">
        <v>0.29664569752034903</v>
      </c>
      <c r="L11" s="14">
        <v>0.30983361578845497</v>
      </c>
      <c r="M11" s="14"/>
      <c r="N11" s="14">
        <v>0.26156242309612698</v>
      </c>
      <c r="O11" s="14">
        <v>0.22135541520123</v>
      </c>
      <c r="P11" s="14">
        <v>0.24052449434093101</v>
      </c>
      <c r="Q11" s="14">
        <v>0.24617581179841699</v>
      </c>
      <c r="R11" s="14"/>
      <c r="S11" s="14">
        <v>0.184221666002606</v>
      </c>
      <c r="T11" s="14">
        <v>0.28005073161466099</v>
      </c>
      <c r="U11" s="14">
        <v>0.240950626051501</v>
      </c>
      <c r="V11" s="14">
        <v>0.29343714656841302</v>
      </c>
      <c r="W11" s="14">
        <v>0.202798349410335</v>
      </c>
      <c r="X11" s="14">
        <v>0.224337433165502</v>
      </c>
      <c r="Y11" s="14">
        <v>0.19640029261026701</v>
      </c>
      <c r="Z11" s="14">
        <v>0.26393305881038898</v>
      </c>
      <c r="AA11" s="14">
        <v>0.18465934170901999</v>
      </c>
      <c r="AB11" s="14">
        <v>0.293116799556701</v>
      </c>
      <c r="AC11" s="14">
        <v>0.32127145298784698</v>
      </c>
      <c r="AD11" s="14">
        <v>0.39413543070086299</v>
      </c>
      <c r="AE11" s="14"/>
      <c r="AF11" s="14">
        <v>0.274418866829927</v>
      </c>
      <c r="AG11" s="14">
        <v>0.227422031064104</v>
      </c>
      <c r="AH11" s="14">
        <v>0.227411167857552</v>
      </c>
      <c r="AI11" s="14">
        <v>0.19566376635858601</v>
      </c>
      <c r="AJ11" s="14">
        <v>0.269814799401009</v>
      </c>
      <c r="AK11" s="14"/>
      <c r="AL11" s="14">
        <v>0.24667124626777601</v>
      </c>
      <c r="AM11" s="14">
        <v>0.22738166322460199</v>
      </c>
      <c r="AN11" s="14">
        <v>0.22069238173363301</v>
      </c>
      <c r="AO11" s="14"/>
      <c r="AP11" s="14">
        <v>0.229185827197983</v>
      </c>
      <c r="AQ11" s="14">
        <v>0.25689887413954099</v>
      </c>
      <c r="AR11" s="14"/>
      <c r="AS11" s="14">
        <v>0.22197506067684999</v>
      </c>
      <c r="AT11" s="14">
        <v>0.26895629181853298</v>
      </c>
      <c r="AU11" s="14"/>
      <c r="AV11" s="14">
        <v>0.209144455773661</v>
      </c>
      <c r="AW11" s="14">
        <v>0.25808553915496202</v>
      </c>
      <c r="AX11" s="14"/>
      <c r="AY11" s="14">
        <v>0.23830578546331299</v>
      </c>
      <c r="AZ11" s="14">
        <v>0.22090539836414499</v>
      </c>
      <c r="BA11" s="14"/>
      <c r="BB11" s="14">
        <v>0.24651772468189401</v>
      </c>
      <c r="BC11" s="14">
        <v>0.20428534537313101</v>
      </c>
    </row>
    <row r="12" spans="2:55" ht="29" x14ac:dyDescent="0.35">
      <c r="B12" s="15" t="s">
        <v>190</v>
      </c>
      <c r="C12" s="14">
        <v>0.22905762568861901</v>
      </c>
      <c r="D12" s="14">
        <v>0.24535634494075501</v>
      </c>
      <c r="E12" s="14">
        <v>0.21279931853744299</v>
      </c>
      <c r="F12" s="14"/>
      <c r="G12" s="14">
        <v>0.23889972731933301</v>
      </c>
      <c r="H12" s="14">
        <v>0.245387616179845</v>
      </c>
      <c r="I12" s="14">
        <v>0.22710170404281699</v>
      </c>
      <c r="J12" s="14">
        <v>0.23591977406798201</v>
      </c>
      <c r="K12" s="14">
        <v>0.20584763276623</v>
      </c>
      <c r="L12" s="14">
        <v>0.22075512605059899</v>
      </c>
      <c r="M12" s="14"/>
      <c r="N12" s="14">
        <v>0.21315024242860101</v>
      </c>
      <c r="O12" s="14">
        <v>0.25851411797039697</v>
      </c>
      <c r="P12" s="14">
        <v>0.252530441091527</v>
      </c>
      <c r="Q12" s="14">
        <v>0.196797605293967</v>
      </c>
      <c r="R12" s="14"/>
      <c r="S12" s="14">
        <v>0.33065396420579601</v>
      </c>
      <c r="T12" s="14">
        <v>0.215315372117722</v>
      </c>
      <c r="U12" s="14">
        <v>0.25149921493858202</v>
      </c>
      <c r="V12" s="14">
        <v>0.17474307725313801</v>
      </c>
      <c r="W12" s="14">
        <v>0.19504366916197599</v>
      </c>
      <c r="X12" s="14">
        <v>0.28295973667975199</v>
      </c>
      <c r="Y12" s="14">
        <v>0.20183475854543001</v>
      </c>
      <c r="Z12" s="14">
        <v>0.22927072049084099</v>
      </c>
      <c r="AA12" s="14">
        <v>0.22612493684743601</v>
      </c>
      <c r="AB12" s="14">
        <v>0.215254597086838</v>
      </c>
      <c r="AC12" s="14">
        <v>0.15750541742264701</v>
      </c>
      <c r="AD12" s="14">
        <v>8.0856527004204704E-2</v>
      </c>
      <c r="AE12" s="14"/>
      <c r="AF12" s="14">
        <v>0.237656951114875</v>
      </c>
      <c r="AG12" s="14">
        <v>0.250220421328195</v>
      </c>
      <c r="AH12" s="14">
        <v>0.199431414783664</v>
      </c>
      <c r="AI12" s="14">
        <v>0.27092724280695102</v>
      </c>
      <c r="AJ12" s="14">
        <v>0.21181066674125801</v>
      </c>
      <c r="AK12" s="14"/>
      <c r="AL12" s="14">
        <v>0.23033803920111701</v>
      </c>
      <c r="AM12" s="14">
        <v>0.20847485936874399</v>
      </c>
      <c r="AN12" s="14">
        <v>0.24708379131654901</v>
      </c>
      <c r="AO12" s="14"/>
      <c r="AP12" s="14">
        <v>0.22898619202270901</v>
      </c>
      <c r="AQ12" s="14">
        <v>0.229455367429275</v>
      </c>
      <c r="AR12" s="14"/>
      <c r="AS12" s="14">
        <v>0.23096816637513401</v>
      </c>
      <c r="AT12" s="14">
        <v>0.22712579970528299</v>
      </c>
      <c r="AU12" s="14"/>
      <c r="AV12" s="14">
        <v>0.247631124630076</v>
      </c>
      <c r="AW12" s="14">
        <v>0.224343971702159</v>
      </c>
      <c r="AX12" s="14"/>
      <c r="AY12" s="14">
        <v>0.23469726511400699</v>
      </c>
      <c r="AZ12" s="14">
        <v>0.21232011309787199</v>
      </c>
      <c r="BA12" s="14"/>
      <c r="BB12" s="14">
        <v>0.235638161390476</v>
      </c>
      <c r="BC12" s="14">
        <v>0.25005832132517902</v>
      </c>
    </row>
    <row r="13" spans="2:55" ht="29" x14ac:dyDescent="0.35">
      <c r="B13" s="15" t="s">
        <v>191</v>
      </c>
      <c r="C13" s="14">
        <v>0.20393251632328199</v>
      </c>
      <c r="D13" s="14">
        <v>0.200123361766811</v>
      </c>
      <c r="E13" s="14">
        <v>0.20825224995796901</v>
      </c>
      <c r="F13" s="14"/>
      <c r="G13" s="14">
        <v>0.23326395139662501</v>
      </c>
      <c r="H13" s="14">
        <v>0.23183408387558599</v>
      </c>
      <c r="I13" s="14">
        <v>0.244373577351223</v>
      </c>
      <c r="J13" s="14">
        <v>0.20442098887996199</v>
      </c>
      <c r="K13" s="14">
        <v>0.19852931855557501</v>
      </c>
      <c r="L13" s="14">
        <v>0.13201059163753201</v>
      </c>
      <c r="M13" s="14"/>
      <c r="N13" s="14">
        <v>0.191416401935187</v>
      </c>
      <c r="O13" s="14">
        <v>0.18526925009980899</v>
      </c>
      <c r="P13" s="14">
        <v>0.221745555949458</v>
      </c>
      <c r="Q13" s="14">
        <v>0.222818211945816</v>
      </c>
      <c r="R13" s="14"/>
      <c r="S13" s="14">
        <v>0.281512264034883</v>
      </c>
      <c r="T13" s="14">
        <v>0.155795653490264</v>
      </c>
      <c r="U13" s="14">
        <v>0.25191062600991598</v>
      </c>
      <c r="V13" s="14">
        <v>0.1734832505926</v>
      </c>
      <c r="W13" s="14">
        <v>0.248886888055422</v>
      </c>
      <c r="X13" s="14">
        <v>0.183730799381602</v>
      </c>
      <c r="Y13" s="14">
        <v>0.25719146364196499</v>
      </c>
      <c r="Z13" s="14">
        <v>0.20607261386548301</v>
      </c>
      <c r="AA13" s="14">
        <v>0.21271319707067499</v>
      </c>
      <c r="AB13" s="14">
        <v>0.114413903638869</v>
      </c>
      <c r="AC13" s="14">
        <v>0.185938646165038</v>
      </c>
      <c r="AD13" s="14">
        <v>9.1903911196013197E-2</v>
      </c>
      <c r="AE13" s="14"/>
      <c r="AF13" s="14">
        <v>0.190087988988523</v>
      </c>
      <c r="AG13" s="14">
        <v>0.20746636204263599</v>
      </c>
      <c r="AH13" s="14">
        <v>0.180724391372869</v>
      </c>
      <c r="AI13" s="14">
        <v>0.239956425148978</v>
      </c>
      <c r="AJ13" s="14">
        <v>0.27804169957431202</v>
      </c>
      <c r="AK13" s="14"/>
      <c r="AL13" s="14">
        <v>0.19383618457875501</v>
      </c>
      <c r="AM13" s="14">
        <v>0.26057553278865297</v>
      </c>
      <c r="AN13" s="14">
        <v>0.24874406162131801</v>
      </c>
      <c r="AO13" s="14"/>
      <c r="AP13" s="14">
        <v>0.215468176356894</v>
      </c>
      <c r="AQ13" s="14">
        <v>0.193517579345687</v>
      </c>
      <c r="AR13" s="14"/>
      <c r="AS13" s="14">
        <v>0.21969993541067601</v>
      </c>
      <c r="AT13" s="14">
        <v>0.184937718417024</v>
      </c>
      <c r="AU13" s="14"/>
      <c r="AV13" s="14">
        <v>0.247607646341794</v>
      </c>
      <c r="AW13" s="14">
        <v>0.189137181348315</v>
      </c>
      <c r="AX13" s="14"/>
      <c r="AY13" s="14">
        <v>0.20908217942253099</v>
      </c>
      <c r="AZ13" s="14">
        <v>0.23871076980470701</v>
      </c>
      <c r="BA13" s="14"/>
      <c r="BB13" s="14">
        <v>0.189159372549495</v>
      </c>
      <c r="BC13" s="14">
        <v>0.228035664576375</v>
      </c>
    </row>
    <row r="14" spans="2:55" ht="29" x14ac:dyDescent="0.35">
      <c r="B14" s="15" t="s">
        <v>192</v>
      </c>
      <c r="C14" s="14">
        <v>0.19045833565598999</v>
      </c>
      <c r="D14" s="14">
        <v>0.18165874374504101</v>
      </c>
      <c r="E14" s="14">
        <v>0.196668322464046</v>
      </c>
      <c r="F14" s="14"/>
      <c r="G14" s="14">
        <v>0.26701260397644999</v>
      </c>
      <c r="H14" s="14">
        <v>0.26705155308572998</v>
      </c>
      <c r="I14" s="14">
        <v>0.21116713293358799</v>
      </c>
      <c r="J14" s="14">
        <v>0.142052548935406</v>
      </c>
      <c r="K14" s="14">
        <v>0.14886144782262001</v>
      </c>
      <c r="L14" s="14">
        <v>0.12752873802907</v>
      </c>
      <c r="M14" s="14"/>
      <c r="N14" s="14">
        <v>0.21974271429324399</v>
      </c>
      <c r="O14" s="14">
        <v>0.178785467179531</v>
      </c>
      <c r="P14" s="14">
        <v>0.17847988687941799</v>
      </c>
      <c r="Q14" s="14">
        <v>0.18109251624183001</v>
      </c>
      <c r="R14" s="14"/>
      <c r="S14" s="14">
        <v>0.26807077463104201</v>
      </c>
      <c r="T14" s="14">
        <v>0.20322218736127601</v>
      </c>
      <c r="U14" s="14">
        <v>0.13477566673983901</v>
      </c>
      <c r="V14" s="14">
        <v>8.9537993672054603E-2</v>
      </c>
      <c r="W14" s="14">
        <v>0.257053085077876</v>
      </c>
      <c r="X14" s="14">
        <v>0.161545718576075</v>
      </c>
      <c r="Y14" s="14">
        <v>0.21636769085933999</v>
      </c>
      <c r="Z14" s="14">
        <v>0.195157472596903</v>
      </c>
      <c r="AA14" s="14">
        <v>0.21814723887857501</v>
      </c>
      <c r="AB14" s="14">
        <v>0.15746870423801701</v>
      </c>
      <c r="AC14" s="14">
        <v>0.178239950152633</v>
      </c>
      <c r="AD14" s="14">
        <v>9.7973955864645801E-2</v>
      </c>
      <c r="AE14" s="14"/>
      <c r="AF14" s="14">
        <v>0.16188326506251899</v>
      </c>
      <c r="AG14" s="14">
        <v>0.199469350112807</v>
      </c>
      <c r="AH14" s="14">
        <v>0.19387554479725</v>
      </c>
      <c r="AI14" s="14">
        <v>0.155013371937399</v>
      </c>
      <c r="AJ14" s="14">
        <v>0.20594827645039099</v>
      </c>
      <c r="AK14" s="14"/>
      <c r="AL14" s="14">
        <v>0.189237553205201</v>
      </c>
      <c r="AM14" s="14">
        <v>0.228272716868967</v>
      </c>
      <c r="AN14" s="14">
        <v>0.141085416052083</v>
      </c>
      <c r="AO14" s="14"/>
      <c r="AP14" s="14">
        <v>0.20483140676866099</v>
      </c>
      <c r="AQ14" s="14">
        <v>0.17958435630463801</v>
      </c>
      <c r="AR14" s="14"/>
      <c r="AS14" s="14">
        <v>0.190855613618337</v>
      </c>
      <c r="AT14" s="14">
        <v>0.18222902108339101</v>
      </c>
      <c r="AU14" s="14"/>
      <c r="AV14" s="14">
        <v>0.22646089571096401</v>
      </c>
      <c r="AW14" s="14">
        <v>0.17872206364771001</v>
      </c>
      <c r="AX14" s="14"/>
      <c r="AY14" s="14">
        <v>0.18761011793798399</v>
      </c>
      <c r="AZ14" s="14">
        <v>0.18339928308158401</v>
      </c>
      <c r="BA14" s="14"/>
      <c r="BB14" s="14">
        <v>0.192191795208352</v>
      </c>
      <c r="BC14" s="14">
        <v>0.18124507385150801</v>
      </c>
    </row>
    <row r="15" spans="2:55" ht="72.5" x14ac:dyDescent="0.35">
      <c r="B15" s="15" t="s">
        <v>193</v>
      </c>
      <c r="C15" s="14">
        <v>0.17015352480250501</v>
      </c>
      <c r="D15" s="14">
        <v>0.161827872020677</v>
      </c>
      <c r="E15" s="14">
        <v>0.17784481046497599</v>
      </c>
      <c r="F15" s="14"/>
      <c r="G15" s="14">
        <v>0.17019653519258501</v>
      </c>
      <c r="H15" s="14">
        <v>0.24975080719529499</v>
      </c>
      <c r="I15" s="14">
        <v>0.109779450601067</v>
      </c>
      <c r="J15" s="14">
        <v>0.130016561695769</v>
      </c>
      <c r="K15" s="14">
        <v>0.23362475224552401</v>
      </c>
      <c r="L15" s="14">
        <v>0.144148044116372</v>
      </c>
      <c r="M15" s="14"/>
      <c r="N15" s="14">
        <v>0.20161272432573199</v>
      </c>
      <c r="O15" s="14">
        <v>0.141085550935592</v>
      </c>
      <c r="P15" s="14">
        <v>0.157257767595707</v>
      </c>
      <c r="Q15" s="14">
        <v>0.17696998430515501</v>
      </c>
      <c r="R15" s="14"/>
      <c r="S15" s="14">
        <v>0.180731666229838</v>
      </c>
      <c r="T15" s="14">
        <v>0.17612529612525199</v>
      </c>
      <c r="U15" s="14">
        <v>0.12096473949813601</v>
      </c>
      <c r="V15" s="14">
        <v>0.19861779966808499</v>
      </c>
      <c r="W15" s="14">
        <v>0.158501152779882</v>
      </c>
      <c r="X15" s="14">
        <v>0.128137702870503</v>
      </c>
      <c r="Y15" s="14">
        <v>0.146074893741022</v>
      </c>
      <c r="Z15" s="14">
        <v>0.16483387551312201</v>
      </c>
      <c r="AA15" s="14">
        <v>0.159007989917931</v>
      </c>
      <c r="AB15" s="14">
        <v>0.200608663442468</v>
      </c>
      <c r="AC15" s="14">
        <v>0.18129993054762999</v>
      </c>
      <c r="AD15" s="14">
        <v>0.29491082858109802</v>
      </c>
      <c r="AE15" s="14"/>
      <c r="AF15" s="14">
        <v>0.16268454451066</v>
      </c>
      <c r="AG15" s="14">
        <v>0.196875256788415</v>
      </c>
      <c r="AH15" s="14">
        <v>0.157834753229108</v>
      </c>
      <c r="AI15" s="14">
        <v>0.164679667925759</v>
      </c>
      <c r="AJ15" s="14">
        <v>0.16946299808967</v>
      </c>
      <c r="AK15" s="14"/>
      <c r="AL15" s="14">
        <v>0.16025698251984699</v>
      </c>
      <c r="AM15" s="14">
        <v>0.27635299006784803</v>
      </c>
      <c r="AN15" s="14">
        <v>0.124408367107446</v>
      </c>
      <c r="AO15" s="14"/>
      <c r="AP15" s="14">
        <v>0.13837950399353399</v>
      </c>
      <c r="AQ15" s="14">
        <v>0.19658851079950401</v>
      </c>
      <c r="AR15" s="14"/>
      <c r="AS15" s="14">
        <v>0.15637170767526001</v>
      </c>
      <c r="AT15" s="14">
        <v>0.18344345901662601</v>
      </c>
      <c r="AU15" s="14"/>
      <c r="AV15" s="14">
        <v>0.203675550617922</v>
      </c>
      <c r="AW15" s="14">
        <v>0.15647862611527699</v>
      </c>
      <c r="AX15" s="14"/>
      <c r="AY15" s="14">
        <v>0.16601105608109301</v>
      </c>
      <c r="AZ15" s="14">
        <v>0.19586246034072199</v>
      </c>
      <c r="BA15" s="14"/>
      <c r="BB15" s="14">
        <v>0.175742842885036</v>
      </c>
      <c r="BC15" s="14">
        <v>0.17601278995280401</v>
      </c>
    </row>
    <row r="16" spans="2:55" ht="29" x14ac:dyDescent="0.35">
      <c r="B16" s="15" t="s">
        <v>194</v>
      </c>
      <c r="C16" s="14">
        <v>0.16713854444009399</v>
      </c>
      <c r="D16" s="14">
        <v>0.182057191671184</v>
      </c>
      <c r="E16" s="14">
        <v>0.153062797902209</v>
      </c>
      <c r="F16" s="14"/>
      <c r="G16" s="14">
        <v>0.20627462992079701</v>
      </c>
      <c r="H16" s="14">
        <v>0.226196878451938</v>
      </c>
      <c r="I16" s="14">
        <v>0.201022272743825</v>
      </c>
      <c r="J16" s="14">
        <v>0.14293211944666701</v>
      </c>
      <c r="K16" s="14">
        <v>0.134025714442113</v>
      </c>
      <c r="L16" s="14">
        <v>0.107235202585396</v>
      </c>
      <c r="M16" s="14"/>
      <c r="N16" s="14">
        <v>0.187945827889237</v>
      </c>
      <c r="O16" s="14">
        <v>0.182309769686334</v>
      </c>
      <c r="P16" s="14">
        <v>0.145132636691858</v>
      </c>
      <c r="Q16" s="14">
        <v>0.14956848417332</v>
      </c>
      <c r="R16" s="14"/>
      <c r="S16" s="14">
        <v>0.19627113905455501</v>
      </c>
      <c r="T16" s="14">
        <v>0.12736356697002299</v>
      </c>
      <c r="U16" s="14">
        <v>0.122859470086933</v>
      </c>
      <c r="V16" s="14">
        <v>0.16179795507653</v>
      </c>
      <c r="W16" s="14">
        <v>0.18714534342960401</v>
      </c>
      <c r="X16" s="14">
        <v>0.19315413432001299</v>
      </c>
      <c r="Y16" s="14">
        <v>0.123963810497799</v>
      </c>
      <c r="Z16" s="14">
        <v>0.199046603114131</v>
      </c>
      <c r="AA16" s="14">
        <v>0.17649504954862699</v>
      </c>
      <c r="AB16" s="14">
        <v>0.16891486302349701</v>
      </c>
      <c r="AC16" s="14">
        <v>0.12994497174038599</v>
      </c>
      <c r="AD16" s="14">
        <v>0.30649022633297701</v>
      </c>
      <c r="AE16" s="14"/>
      <c r="AF16" s="14">
        <v>0.151134278874265</v>
      </c>
      <c r="AG16" s="14">
        <v>0.17401103587811001</v>
      </c>
      <c r="AH16" s="14">
        <v>0.16798262975603001</v>
      </c>
      <c r="AI16" s="14">
        <v>0.18847539731419299</v>
      </c>
      <c r="AJ16" s="14">
        <v>0.111427539114408</v>
      </c>
      <c r="AK16" s="14"/>
      <c r="AL16" s="14">
        <v>0.167496769583977</v>
      </c>
      <c r="AM16" s="14">
        <v>0.21033939214114999</v>
      </c>
      <c r="AN16" s="14">
        <v>8.5551646576370793E-2</v>
      </c>
      <c r="AO16" s="14"/>
      <c r="AP16" s="14">
        <v>0.173205014339674</v>
      </c>
      <c r="AQ16" s="14">
        <v>0.164725181826469</v>
      </c>
      <c r="AR16" s="14"/>
      <c r="AS16" s="14">
        <v>0.18638010681940001</v>
      </c>
      <c r="AT16" s="14">
        <v>0.134458733753724</v>
      </c>
      <c r="AU16" s="14"/>
      <c r="AV16" s="14">
        <v>0.21945954697967501</v>
      </c>
      <c r="AW16" s="14">
        <v>0.15045592359358201</v>
      </c>
      <c r="AX16" s="14"/>
      <c r="AY16" s="14">
        <v>0.178132919583676</v>
      </c>
      <c r="AZ16" s="14">
        <v>0.13280135983989699</v>
      </c>
      <c r="BA16" s="14"/>
      <c r="BB16" s="14">
        <v>0.162768775809885</v>
      </c>
      <c r="BC16" s="14">
        <v>0.17167655527196399</v>
      </c>
    </row>
    <row r="17" spans="2:55" ht="29" x14ac:dyDescent="0.35">
      <c r="B17" s="15" t="s">
        <v>195</v>
      </c>
      <c r="C17" s="14">
        <v>0.154847104867645</v>
      </c>
      <c r="D17" s="14">
        <v>0.16175780637064199</v>
      </c>
      <c r="E17" s="14">
        <v>0.147568071059233</v>
      </c>
      <c r="F17" s="14"/>
      <c r="G17" s="14">
        <v>0.146185437821438</v>
      </c>
      <c r="H17" s="14">
        <v>0.142125291881909</v>
      </c>
      <c r="I17" s="14">
        <v>0.20353450350727501</v>
      </c>
      <c r="J17" s="14">
        <v>0.14358875774397301</v>
      </c>
      <c r="K17" s="14">
        <v>0.16116714872617299</v>
      </c>
      <c r="L17" s="14">
        <v>0.136309966085192</v>
      </c>
      <c r="M17" s="14"/>
      <c r="N17" s="14">
        <v>0.16881155512444601</v>
      </c>
      <c r="O17" s="14">
        <v>0.16291481728245399</v>
      </c>
      <c r="P17" s="14">
        <v>0.11143985391609899</v>
      </c>
      <c r="Q17" s="14">
        <v>0.16665672914329599</v>
      </c>
      <c r="R17" s="14"/>
      <c r="S17" s="14">
        <v>0.15844202847675701</v>
      </c>
      <c r="T17" s="14">
        <v>0.15954082351669699</v>
      </c>
      <c r="U17" s="14">
        <v>0.11466600694667101</v>
      </c>
      <c r="V17" s="14">
        <v>0.150223274792816</v>
      </c>
      <c r="W17" s="14">
        <v>0.142154719868512</v>
      </c>
      <c r="X17" s="14">
        <v>0.16158633209697101</v>
      </c>
      <c r="Y17" s="14">
        <v>0.11738308783364799</v>
      </c>
      <c r="Z17" s="14">
        <v>0.21392887752765899</v>
      </c>
      <c r="AA17" s="14">
        <v>0.18298236056257799</v>
      </c>
      <c r="AB17" s="14">
        <v>0.16918043789856799</v>
      </c>
      <c r="AC17" s="14">
        <v>0.146073039671444</v>
      </c>
      <c r="AD17" s="14">
        <v>0.13728061784687401</v>
      </c>
      <c r="AE17" s="14"/>
      <c r="AF17" s="14">
        <v>0.134859786108143</v>
      </c>
      <c r="AG17" s="14">
        <v>0.17453415809220499</v>
      </c>
      <c r="AH17" s="14">
        <v>0.211790221404033</v>
      </c>
      <c r="AI17" s="14">
        <v>0.11423651434660299</v>
      </c>
      <c r="AJ17" s="14">
        <v>0.18262417987850499</v>
      </c>
      <c r="AK17" s="14"/>
      <c r="AL17" s="14">
        <v>0.15457625212314499</v>
      </c>
      <c r="AM17" s="14">
        <v>0.144850973387434</v>
      </c>
      <c r="AN17" s="14">
        <v>0.17642545336031501</v>
      </c>
      <c r="AO17" s="14"/>
      <c r="AP17" s="14">
        <v>0.13900716965777701</v>
      </c>
      <c r="AQ17" s="14">
        <v>0.16576837228155</v>
      </c>
      <c r="AR17" s="14"/>
      <c r="AS17" s="14">
        <v>0.157907754131282</v>
      </c>
      <c r="AT17" s="14">
        <v>0.15776145509397299</v>
      </c>
      <c r="AU17" s="14"/>
      <c r="AV17" s="14">
        <v>0.15672155167210799</v>
      </c>
      <c r="AW17" s="14">
        <v>0.155488880490492</v>
      </c>
      <c r="AX17" s="14"/>
      <c r="AY17" s="14">
        <v>0.151620568538024</v>
      </c>
      <c r="AZ17" s="14">
        <v>0.15720694074560301</v>
      </c>
      <c r="BA17" s="14"/>
      <c r="BB17" s="14">
        <v>0.16149963659727901</v>
      </c>
      <c r="BC17" s="14">
        <v>0.15330962152406399</v>
      </c>
    </row>
    <row r="18" spans="2:55" ht="29" x14ac:dyDescent="0.35">
      <c r="B18" s="15" t="s">
        <v>196</v>
      </c>
      <c r="C18" s="14">
        <v>0.147604733497436</v>
      </c>
      <c r="D18" s="14">
        <v>0.14275722718005901</v>
      </c>
      <c r="E18" s="14">
        <v>0.15178595599241099</v>
      </c>
      <c r="F18" s="14"/>
      <c r="G18" s="14">
        <v>0.19524247358312</v>
      </c>
      <c r="H18" s="14">
        <v>0.228154796535882</v>
      </c>
      <c r="I18" s="14">
        <v>0.119376037172484</v>
      </c>
      <c r="J18" s="14">
        <v>0.12495418633026301</v>
      </c>
      <c r="K18" s="14">
        <v>0.10735040470825</v>
      </c>
      <c r="L18" s="14">
        <v>0.11852969369422001</v>
      </c>
      <c r="M18" s="14"/>
      <c r="N18" s="14">
        <v>0.17697305031313501</v>
      </c>
      <c r="O18" s="14">
        <v>0.135359478126512</v>
      </c>
      <c r="P18" s="14">
        <v>0.154885780913223</v>
      </c>
      <c r="Q18" s="14">
        <v>0.12340884583198999</v>
      </c>
      <c r="R18" s="14"/>
      <c r="S18" s="14">
        <v>0.123326432419194</v>
      </c>
      <c r="T18" s="14">
        <v>7.97149127286714E-2</v>
      </c>
      <c r="U18" s="14">
        <v>0.15764841380575501</v>
      </c>
      <c r="V18" s="14">
        <v>0.21872629736048099</v>
      </c>
      <c r="W18" s="14">
        <v>0.16117271480985201</v>
      </c>
      <c r="X18" s="14">
        <v>0.17152098328346799</v>
      </c>
      <c r="Y18" s="14">
        <v>0.18641991479468201</v>
      </c>
      <c r="Z18" s="14">
        <v>0.170387392764351</v>
      </c>
      <c r="AA18" s="14">
        <v>0.133430205986831</v>
      </c>
      <c r="AB18" s="14">
        <v>0.119336990727497</v>
      </c>
      <c r="AC18" s="14">
        <v>0.12721592362106099</v>
      </c>
      <c r="AD18" s="14">
        <v>0.24803525447488201</v>
      </c>
      <c r="AE18" s="14"/>
      <c r="AF18" s="14">
        <v>0.15758656948558</v>
      </c>
      <c r="AG18" s="14">
        <v>0.159967172930779</v>
      </c>
      <c r="AH18" s="14">
        <v>0.147959120572181</v>
      </c>
      <c r="AI18" s="14">
        <v>0.15022870501617999</v>
      </c>
      <c r="AJ18" s="14">
        <v>0.12519486234584601</v>
      </c>
      <c r="AK18" s="14"/>
      <c r="AL18" s="14">
        <v>0.14527826241855299</v>
      </c>
      <c r="AM18" s="14">
        <v>0.19086805199022</v>
      </c>
      <c r="AN18" s="14">
        <v>0.10447391120170101</v>
      </c>
      <c r="AO18" s="14"/>
      <c r="AP18" s="14">
        <v>0.14016644532949199</v>
      </c>
      <c r="AQ18" s="14">
        <v>0.15626421524107001</v>
      </c>
      <c r="AR18" s="14"/>
      <c r="AS18" s="14">
        <v>0.14745760666850899</v>
      </c>
      <c r="AT18" s="14">
        <v>0.14541797249888699</v>
      </c>
      <c r="AU18" s="14"/>
      <c r="AV18" s="14">
        <v>0.184400841501933</v>
      </c>
      <c r="AW18" s="14">
        <v>0.13228135103493099</v>
      </c>
      <c r="AX18" s="14"/>
      <c r="AY18" s="14">
        <v>0.15066844811937199</v>
      </c>
      <c r="AZ18" s="14">
        <v>0.13288556263227599</v>
      </c>
      <c r="BA18" s="14"/>
      <c r="BB18" s="14">
        <v>0.15803147476027801</v>
      </c>
      <c r="BC18" s="14">
        <v>9.3055622210561004E-2</v>
      </c>
    </row>
    <row r="19" spans="2:55" ht="29" x14ac:dyDescent="0.35">
      <c r="B19" s="15" t="s">
        <v>197</v>
      </c>
      <c r="C19" s="14">
        <v>0.12741461250240199</v>
      </c>
      <c r="D19" s="14">
        <v>0.15020588230547</v>
      </c>
      <c r="E19" s="14">
        <v>0.104517358250731</v>
      </c>
      <c r="F19" s="14"/>
      <c r="G19" s="14">
        <v>0.20224561504035299</v>
      </c>
      <c r="H19" s="14">
        <v>0.20307182620744099</v>
      </c>
      <c r="I19" s="14">
        <v>0.14825133153122</v>
      </c>
      <c r="J19" s="14">
        <v>0.11229902780006799</v>
      </c>
      <c r="K19" s="14">
        <v>7.59804767975161E-2</v>
      </c>
      <c r="L19" s="14">
        <v>4.58056254723248E-2</v>
      </c>
      <c r="M19" s="14"/>
      <c r="N19" s="14">
        <v>0.13668917975390801</v>
      </c>
      <c r="O19" s="14">
        <v>0.12938125136188999</v>
      </c>
      <c r="P19" s="14">
        <v>0.14642633241078301</v>
      </c>
      <c r="Q19" s="14">
        <v>9.9664783694102393E-2</v>
      </c>
      <c r="R19" s="14"/>
      <c r="S19" s="14">
        <v>0.20745908559913401</v>
      </c>
      <c r="T19" s="14">
        <v>6.2422844625251897E-2</v>
      </c>
      <c r="U19" s="14">
        <v>0.10852692597903001</v>
      </c>
      <c r="V19" s="14">
        <v>0.12066204525723</v>
      </c>
      <c r="W19" s="14">
        <v>0.116789923770192</v>
      </c>
      <c r="X19" s="14">
        <v>0.127914734541622</v>
      </c>
      <c r="Y19" s="14">
        <v>0.11819698373649801</v>
      </c>
      <c r="Z19" s="14">
        <v>0.16800602259469799</v>
      </c>
      <c r="AA19" s="14">
        <v>0.14411484059791399</v>
      </c>
      <c r="AB19" s="14">
        <v>0.11444040396083401</v>
      </c>
      <c r="AC19" s="14">
        <v>8.1714796923665303E-2</v>
      </c>
      <c r="AD19" s="14">
        <v>0.15339722733059599</v>
      </c>
      <c r="AE19" s="14"/>
      <c r="AF19" s="14">
        <v>0.107934967629676</v>
      </c>
      <c r="AG19" s="14">
        <v>0.15972835513302899</v>
      </c>
      <c r="AH19" s="14">
        <v>0.105632463084103</v>
      </c>
      <c r="AI19" s="14">
        <v>0.10689327734143</v>
      </c>
      <c r="AJ19" s="14">
        <v>0.138464133259427</v>
      </c>
      <c r="AK19" s="14"/>
      <c r="AL19" s="14">
        <v>0.122653392636146</v>
      </c>
      <c r="AM19" s="14">
        <v>0.204046490066911</v>
      </c>
      <c r="AN19" s="14">
        <v>6.0216497620560201E-2</v>
      </c>
      <c r="AO19" s="14"/>
      <c r="AP19" s="14">
        <v>0.13755495300428799</v>
      </c>
      <c r="AQ19" s="14">
        <v>0.117108788595485</v>
      </c>
      <c r="AR19" s="14"/>
      <c r="AS19" s="14">
        <v>0.14676211090545899</v>
      </c>
      <c r="AT19" s="14">
        <v>9.7082293637508199E-2</v>
      </c>
      <c r="AU19" s="14"/>
      <c r="AV19" s="14">
        <v>0.18546356656836999</v>
      </c>
      <c r="AW19" s="14">
        <v>0.106826487609924</v>
      </c>
      <c r="AX19" s="14"/>
      <c r="AY19" s="14">
        <v>0.14193124578470001</v>
      </c>
      <c r="AZ19" s="14">
        <v>6.6294532326074601E-2</v>
      </c>
      <c r="BA19" s="14"/>
      <c r="BB19" s="14">
        <v>0.135165041202674</v>
      </c>
      <c r="BC19" s="14">
        <v>0.12753460103721101</v>
      </c>
    </row>
    <row r="20" spans="2:55" ht="43.5" x14ac:dyDescent="0.35">
      <c r="B20" s="15" t="s">
        <v>198</v>
      </c>
      <c r="C20" s="14">
        <v>0.11533070365806</v>
      </c>
      <c r="D20" s="14">
        <v>0.11611771382099401</v>
      </c>
      <c r="E20" s="14">
        <v>0.114901641378531</v>
      </c>
      <c r="F20" s="14"/>
      <c r="G20" s="14">
        <v>0.15955007596394299</v>
      </c>
      <c r="H20" s="14">
        <v>0.17252810559974299</v>
      </c>
      <c r="I20" s="14">
        <v>0.15012993913367401</v>
      </c>
      <c r="J20" s="14">
        <v>0.100404582861678</v>
      </c>
      <c r="K20" s="14">
        <v>4.8817572540373201E-2</v>
      </c>
      <c r="L20" s="14">
        <v>6.7698958220987204E-2</v>
      </c>
      <c r="M20" s="14"/>
      <c r="N20" s="14">
        <v>0.110846931757939</v>
      </c>
      <c r="O20" s="14">
        <v>0.111792382164235</v>
      </c>
      <c r="P20" s="14">
        <v>0.129233190708686</v>
      </c>
      <c r="Q20" s="14">
        <v>0.11255069137434601</v>
      </c>
      <c r="R20" s="14"/>
      <c r="S20" s="14">
        <v>0.14995358605247799</v>
      </c>
      <c r="T20" s="14">
        <v>9.9373550108335096E-2</v>
      </c>
      <c r="U20" s="14">
        <v>8.8065423833857404E-2</v>
      </c>
      <c r="V20" s="14">
        <v>0.111704175934108</v>
      </c>
      <c r="W20" s="14">
        <v>7.5611028636425201E-2</v>
      </c>
      <c r="X20" s="14">
        <v>0.11654700395765399</v>
      </c>
      <c r="Y20" s="14">
        <v>0.136200792864275</v>
      </c>
      <c r="Z20" s="14">
        <v>0.122739869580771</v>
      </c>
      <c r="AA20" s="14">
        <v>0.167403082107141</v>
      </c>
      <c r="AB20" s="14">
        <v>9.4726787055859601E-2</v>
      </c>
      <c r="AC20" s="14">
        <v>7.6155486325467994E-2</v>
      </c>
      <c r="AD20" s="14">
        <v>6.63695381923433E-2</v>
      </c>
      <c r="AE20" s="14"/>
      <c r="AF20" s="14">
        <v>8.2211340559286902E-2</v>
      </c>
      <c r="AG20" s="14">
        <v>0.13418366299625401</v>
      </c>
      <c r="AH20" s="14">
        <v>9.5636296654627598E-2</v>
      </c>
      <c r="AI20" s="14">
        <v>0.10116929755637</v>
      </c>
      <c r="AJ20" s="14">
        <v>0.18462670522425301</v>
      </c>
      <c r="AK20" s="14"/>
      <c r="AL20" s="14">
        <v>0.11024957810626</v>
      </c>
      <c r="AM20" s="14">
        <v>0.13550223702271</v>
      </c>
      <c r="AN20" s="14">
        <v>0.152630762066742</v>
      </c>
      <c r="AO20" s="14"/>
      <c r="AP20" s="14">
        <v>0.11811313593296199</v>
      </c>
      <c r="AQ20" s="14">
        <v>0.114692093768455</v>
      </c>
      <c r="AR20" s="14"/>
      <c r="AS20" s="14">
        <v>0.12477980178752</v>
      </c>
      <c r="AT20" s="14">
        <v>0.107467224481537</v>
      </c>
      <c r="AU20" s="14"/>
      <c r="AV20" s="14">
        <v>0.17293721029995801</v>
      </c>
      <c r="AW20" s="14">
        <v>9.8043472363679496E-2</v>
      </c>
      <c r="AX20" s="14"/>
      <c r="AY20" s="14">
        <v>0.122630055104736</v>
      </c>
      <c r="AZ20" s="14">
        <v>0.113310502385358</v>
      </c>
      <c r="BA20" s="14"/>
      <c r="BB20" s="14">
        <v>0.116806558497771</v>
      </c>
      <c r="BC20" s="14">
        <v>0.13127273419581201</v>
      </c>
    </row>
    <row r="21" spans="2:55" x14ac:dyDescent="0.35">
      <c r="B21" s="15" t="s">
        <v>129</v>
      </c>
      <c r="C21" s="20">
        <v>4.2784686212941299E-2</v>
      </c>
      <c r="D21" s="20">
        <v>3.4002384418165402E-2</v>
      </c>
      <c r="E21" s="20">
        <v>5.1486286402934303E-2</v>
      </c>
      <c r="F21" s="20"/>
      <c r="G21" s="20">
        <v>2.8682935099841E-2</v>
      </c>
      <c r="H21" s="20">
        <v>1.42077027133854E-2</v>
      </c>
      <c r="I21" s="20">
        <v>4.7820681885891898E-2</v>
      </c>
      <c r="J21" s="20">
        <v>4.75145843466179E-2</v>
      </c>
      <c r="K21" s="20">
        <v>4.3053077011485003E-2</v>
      </c>
      <c r="L21" s="20">
        <v>6.73870183992612E-2</v>
      </c>
      <c r="M21" s="20"/>
      <c r="N21" s="20">
        <v>3.1071509011999801E-2</v>
      </c>
      <c r="O21" s="20">
        <v>5.3790560819639101E-2</v>
      </c>
      <c r="P21" s="20">
        <v>4.4366177126780801E-2</v>
      </c>
      <c r="Q21" s="20">
        <v>4.29363811667045E-2</v>
      </c>
      <c r="R21" s="20"/>
      <c r="S21" s="20">
        <v>3.12402958315386E-2</v>
      </c>
      <c r="T21" s="20">
        <v>4.3287257296680301E-2</v>
      </c>
      <c r="U21" s="20">
        <v>6.1456890830744501E-2</v>
      </c>
      <c r="V21" s="20">
        <v>6.6882798877673705E-2</v>
      </c>
      <c r="W21" s="20">
        <v>6.0614128977550502E-2</v>
      </c>
      <c r="X21" s="20">
        <v>3.37983648800501E-2</v>
      </c>
      <c r="Y21" s="20">
        <v>2.78213146030294E-2</v>
      </c>
      <c r="Z21" s="20">
        <v>4.7523662051713003E-2</v>
      </c>
      <c r="AA21" s="20">
        <v>3.3563472273898803E-2</v>
      </c>
      <c r="AB21" s="20">
        <v>2.8969585607533099E-2</v>
      </c>
      <c r="AC21" s="20">
        <v>8.2884773211166496E-2</v>
      </c>
      <c r="AD21" s="20">
        <v>0</v>
      </c>
      <c r="AE21" s="20"/>
      <c r="AF21" s="20">
        <v>5.5628182747387199E-2</v>
      </c>
      <c r="AG21" s="20">
        <v>3.1537706662212499E-2</v>
      </c>
      <c r="AH21" s="20">
        <v>4.5984681265258801E-2</v>
      </c>
      <c r="AI21" s="20">
        <v>3.30700946783039E-2</v>
      </c>
      <c r="AJ21" s="20">
        <v>2.9551653836956002E-2</v>
      </c>
      <c r="AK21" s="20"/>
      <c r="AL21" s="20">
        <v>4.1499600067305402E-2</v>
      </c>
      <c r="AM21" s="20">
        <v>1.8059535898997399E-2</v>
      </c>
      <c r="AN21" s="20">
        <v>0.104994821788195</v>
      </c>
      <c r="AO21" s="20"/>
      <c r="AP21" s="20">
        <v>4.3550996016858898E-2</v>
      </c>
      <c r="AQ21" s="20">
        <v>4.2330749970437502E-2</v>
      </c>
      <c r="AR21" s="20"/>
      <c r="AS21" s="20">
        <v>4.3914884472257297E-2</v>
      </c>
      <c r="AT21" s="20">
        <v>4.4190875488729901E-2</v>
      </c>
      <c r="AU21" s="20"/>
      <c r="AV21" s="20">
        <v>1.5922241502591201E-2</v>
      </c>
      <c r="AW21" s="20">
        <v>4.9692837048000503E-2</v>
      </c>
      <c r="AX21" s="20"/>
      <c r="AY21" s="20">
        <v>4.0659216864287202E-2</v>
      </c>
      <c r="AZ21" s="20">
        <v>4.2765063801123999E-2</v>
      </c>
      <c r="BA21" s="20"/>
      <c r="BB21" s="20">
        <v>4.4508631950940999E-2</v>
      </c>
      <c r="BC21" s="20">
        <v>4.0262425450798299E-2</v>
      </c>
    </row>
    <row r="22" spans="2:55" x14ac:dyDescent="0.35">
      <c r="B22" s="16"/>
    </row>
    <row r="23" spans="2:55" x14ac:dyDescent="0.35">
      <c r="B23" t="s">
        <v>81</v>
      </c>
    </row>
    <row r="24" spans="2:55" x14ac:dyDescent="0.35">
      <c r="B24" t="s">
        <v>630</v>
      </c>
    </row>
    <row r="26" spans="2:55" x14ac:dyDescent="0.35">
      <c r="B26"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206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200</v>
      </c>
      <c r="C9" s="14">
        <v>0.185987352819075</v>
      </c>
      <c r="D9" s="14">
        <v>0.16418514933546499</v>
      </c>
      <c r="E9" s="14">
        <v>0.20782399664500001</v>
      </c>
      <c r="F9" s="14"/>
      <c r="G9" s="14">
        <v>0.13121726442824599</v>
      </c>
      <c r="H9" s="14">
        <v>0.109195198828095</v>
      </c>
      <c r="I9" s="14">
        <v>0.16302092712642899</v>
      </c>
      <c r="J9" s="14">
        <v>0.23093293639936199</v>
      </c>
      <c r="K9" s="14">
        <v>0.25599796453650803</v>
      </c>
      <c r="L9" s="14">
        <v>0.22025032520700299</v>
      </c>
      <c r="M9" s="14"/>
      <c r="N9" s="14">
        <v>0.14675677285218899</v>
      </c>
      <c r="O9" s="14">
        <v>0.163611949340182</v>
      </c>
      <c r="P9" s="14">
        <v>0.22226923187001699</v>
      </c>
      <c r="Q9" s="14">
        <v>0.21927910140675699</v>
      </c>
      <c r="R9" s="14"/>
      <c r="S9" s="14">
        <v>0.128465038793808</v>
      </c>
      <c r="T9" s="14">
        <v>0.17028711958389001</v>
      </c>
      <c r="U9" s="14">
        <v>0.22187790804907201</v>
      </c>
      <c r="V9" s="14">
        <v>0.185231862156025</v>
      </c>
      <c r="W9" s="14">
        <v>0.22261454180185999</v>
      </c>
      <c r="X9" s="14">
        <v>0.196998444315509</v>
      </c>
      <c r="Y9" s="14">
        <v>0.21170480485079299</v>
      </c>
      <c r="Z9" s="14">
        <v>0.158176496871097</v>
      </c>
      <c r="AA9" s="14">
        <v>0.17107505690003599</v>
      </c>
      <c r="AB9" s="14">
        <v>0.27033419641547102</v>
      </c>
      <c r="AC9" s="14">
        <v>0.16764331450002801</v>
      </c>
      <c r="AD9" s="14">
        <v>0.112848371181972</v>
      </c>
      <c r="AE9" s="14"/>
      <c r="AF9" s="14">
        <v>0.20231232285187301</v>
      </c>
      <c r="AG9" s="14">
        <v>0.138188177683818</v>
      </c>
      <c r="AH9" s="14">
        <v>0.20550007066533099</v>
      </c>
      <c r="AI9" s="14">
        <v>0.29022073218080302</v>
      </c>
      <c r="AJ9" s="14">
        <v>0.169669558292488</v>
      </c>
      <c r="AK9" s="14"/>
      <c r="AL9" s="14">
        <v>0.18110445424198199</v>
      </c>
      <c r="AM9" s="14">
        <v>0.16336769845187199</v>
      </c>
      <c r="AN9" s="14">
        <v>0.29615581253599099</v>
      </c>
      <c r="AO9" s="14"/>
      <c r="AP9" s="14">
        <v>0.18298307321111901</v>
      </c>
      <c r="AQ9" s="14">
        <v>0.18881382855421999</v>
      </c>
      <c r="AR9" s="14"/>
      <c r="AS9" s="14">
        <v>0.166243500275747</v>
      </c>
      <c r="AT9" s="14">
        <v>0.215804977413631</v>
      </c>
      <c r="AU9" s="14"/>
      <c r="AV9" s="14">
        <v>0.15564753611703999</v>
      </c>
      <c r="AW9" s="14">
        <v>0.199132345331091</v>
      </c>
      <c r="AX9" s="14"/>
      <c r="AY9" s="14">
        <v>0.163833858281317</v>
      </c>
      <c r="AZ9" s="14">
        <v>0.32053503679097001</v>
      </c>
      <c r="BA9" s="14"/>
      <c r="BB9" s="14">
        <v>0.15838379524454799</v>
      </c>
      <c r="BC9" s="14">
        <v>0.285789340916284</v>
      </c>
    </row>
    <row r="10" spans="2:55" ht="29" x14ac:dyDescent="0.35">
      <c r="B10" s="15" t="s">
        <v>201</v>
      </c>
      <c r="C10" s="14">
        <v>0.30503567931981601</v>
      </c>
      <c r="D10" s="14">
        <v>0.30857426814185801</v>
      </c>
      <c r="E10" s="14">
        <v>0.301460906262696</v>
      </c>
      <c r="F10" s="14"/>
      <c r="G10" s="14">
        <v>0.284763984991101</v>
      </c>
      <c r="H10" s="14">
        <v>0.25028350680046602</v>
      </c>
      <c r="I10" s="14">
        <v>0.33732088071748201</v>
      </c>
      <c r="J10" s="14">
        <v>0.32621068687906501</v>
      </c>
      <c r="K10" s="14">
        <v>0.296064902734546</v>
      </c>
      <c r="L10" s="14">
        <v>0.32580369075980298</v>
      </c>
      <c r="M10" s="14"/>
      <c r="N10" s="14">
        <v>0.30251403837929702</v>
      </c>
      <c r="O10" s="14">
        <v>0.32556754560041701</v>
      </c>
      <c r="P10" s="14">
        <v>0.28058032170041403</v>
      </c>
      <c r="Q10" s="14">
        <v>0.31032493528602501</v>
      </c>
      <c r="R10" s="14"/>
      <c r="S10" s="14">
        <v>0.26029066155744701</v>
      </c>
      <c r="T10" s="14">
        <v>0.32269781336553499</v>
      </c>
      <c r="U10" s="14">
        <v>0.303475356184635</v>
      </c>
      <c r="V10" s="14">
        <v>0.32334257140172001</v>
      </c>
      <c r="W10" s="14">
        <v>0.33529648010229801</v>
      </c>
      <c r="X10" s="14">
        <v>0.30292329963384901</v>
      </c>
      <c r="Y10" s="14">
        <v>0.32252282781465103</v>
      </c>
      <c r="Z10" s="14">
        <v>0.30157771265566602</v>
      </c>
      <c r="AA10" s="14">
        <v>0.265904890286285</v>
      </c>
      <c r="AB10" s="14">
        <v>0.30707608685153098</v>
      </c>
      <c r="AC10" s="14">
        <v>0.298671616412649</v>
      </c>
      <c r="AD10" s="14">
        <v>0.42740361890962902</v>
      </c>
      <c r="AE10" s="14"/>
      <c r="AF10" s="14">
        <v>0.30368855044433701</v>
      </c>
      <c r="AG10" s="14">
        <v>0.30095192382291702</v>
      </c>
      <c r="AH10" s="14">
        <v>0.26815664856712201</v>
      </c>
      <c r="AI10" s="14">
        <v>0.35678672098675601</v>
      </c>
      <c r="AJ10" s="14">
        <v>0.22791477736266899</v>
      </c>
      <c r="AK10" s="14"/>
      <c r="AL10" s="14">
        <v>0.31276864462098097</v>
      </c>
      <c r="AM10" s="14">
        <v>0.30417726475352302</v>
      </c>
      <c r="AN10" s="14">
        <v>0.19546779491924601</v>
      </c>
      <c r="AO10" s="14"/>
      <c r="AP10" s="14">
        <v>0.31101312415645899</v>
      </c>
      <c r="AQ10" s="14">
        <v>0.30151342863470898</v>
      </c>
      <c r="AR10" s="14"/>
      <c r="AS10" s="14">
        <v>0.29154959077512499</v>
      </c>
      <c r="AT10" s="14">
        <v>0.32684828228972201</v>
      </c>
      <c r="AU10" s="14"/>
      <c r="AV10" s="14">
        <v>0.26571588397006402</v>
      </c>
      <c r="AW10" s="14">
        <v>0.31850339494388502</v>
      </c>
      <c r="AX10" s="14"/>
      <c r="AY10" s="14">
        <v>0.28959298174428599</v>
      </c>
      <c r="AZ10" s="14">
        <v>0.32922610667798802</v>
      </c>
      <c r="BA10" s="14"/>
      <c r="BB10" s="14">
        <v>0.29785897287868701</v>
      </c>
      <c r="BC10" s="14">
        <v>0.32182143663746499</v>
      </c>
    </row>
    <row r="11" spans="2:55" ht="29" x14ac:dyDescent="0.35">
      <c r="B11" s="15" t="s">
        <v>202</v>
      </c>
      <c r="C11" s="14">
        <v>0.32564172438908701</v>
      </c>
      <c r="D11" s="14">
        <v>0.34197987078207498</v>
      </c>
      <c r="E11" s="14">
        <v>0.309659714653442</v>
      </c>
      <c r="F11" s="14"/>
      <c r="G11" s="14">
        <v>0.2664747120898</v>
      </c>
      <c r="H11" s="14">
        <v>0.346600553785118</v>
      </c>
      <c r="I11" s="14">
        <v>0.295028699630837</v>
      </c>
      <c r="J11" s="14">
        <v>0.33538174821429501</v>
      </c>
      <c r="K11" s="14">
        <v>0.36101693445415101</v>
      </c>
      <c r="L11" s="14">
        <v>0.340893281893554</v>
      </c>
      <c r="M11" s="14"/>
      <c r="N11" s="14">
        <v>0.29796804798724602</v>
      </c>
      <c r="O11" s="14">
        <v>0.33275851037661403</v>
      </c>
      <c r="P11" s="14">
        <v>0.35245367830212698</v>
      </c>
      <c r="Q11" s="14">
        <v>0.32501418132079801</v>
      </c>
      <c r="R11" s="14"/>
      <c r="S11" s="14">
        <v>0.34112298691753901</v>
      </c>
      <c r="T11" s="14">
        <v>0.36908761701218101</v>
      </c>
      <c r="U11" s="14">
        <v>0.32156193562121099</v>
      </c>
      <c r="V11" s="14">
        <v>0.310254900877386</v>
      </c>
      <c r="W11" s="14">
        <v>0.29480268280324101</v>
      </c>
      <c r="X11" s="14">
        <v>0.30263245126417898</v>
      </c>
      <c r="Y11" s="14">
        <v>0.27812759289960398</v>
      </c>
      <c r="Z11" s="14">
        <v>0.38900572500999803</v>
      </c>
      <c r="AA11" s="14">
        <v>0.32650688673852801</v>
      </c>
      <c r="AB11" s="14">
        <v>0.32186067216209102</v>
      </c>
      <c r="AC11" s="14">
        <v>0.35061703101061098</v>
      </c>
      <c r="AD11" s="14">
        <v>0.27149067157784501</v>
      </c>
      <c r="AE11" s="14"/>
      <c r="AF11" s="14">
        <v>0.32669068336044799</v>
      </c>
      <c r="AG11" s="14">
        <v>0.33101139979564398</v>
      </c>
      <c r="AH11" s="14">
        <v>0.35525751437071801</v>
      </c>
      <c r="AI11" s="14">
        <v>0.27252204075323999</v>
      </c>
      <c r="AJ11" s="14">
        <v>0.37902123935632198</v>
      </c>
      <c r="AK11" s="14"/>
      <c r="AL11" s="14">
        <v>0.33286191277295102</v>
      </c>
      <c r="AM11" s="14">
        <v>0.25309036568902699</v>
      </c>
      <c r="AN11" s="14">
        <v>0.35029569293673302</v>
      </c>
      <c r="AO11" s="14"/>
      <c r="AP11" s="14">
        <v>0.32144054456237398</v>
      </c>
      <c r="AQ11" s="14">
        <v>0.33149280963591898</v>
      </c>
      <c r="AR11" s="14"/>
      <c r="AS11" s="14">
        <v>0.32528486367111198</v>
      </c>
      <c r="AT11" s="14">
        <v>0.322199358998426</v>
      </c>
      <c r="AU11" s="14"/>
      <c r="AV11" s="14">
        <v>0.30207242705687798</v>
      </c>
      <c r="AW11" s="14">
        <v>0.33737995130593301</v>
      </c>
      <c r="AX11" s="14"/>
      <c r="AY11" s="14">
        <v>0.32527896776312598</v>
      </c>
      <c r="AZ11" s="14">
        <v>0.28335622785995701</v>
      </c>
      <c r="BA11" s="14"/>
      <c r="BB11" s="14">
        <v>0.32721206410666998</v>
      </c>
      <c r="BC11" s="14">
        <v>0.275119612250183</v>
      </c>
    </row>
    <row r="12" spans="2:55" ht="29" x14ac:dyDescent="0.35">
      <c r="B12" s="15" t="s">
        <v>203</v>
      </c>
      <c r="C12" s="14">
        <v>0.12922412562288299</v>
      </c>
      <c r="D12" s="14">
        <v>0.132855886087729</v>
      </c>
      <c r="E12" s="14">
        <v>0.125118861091501</v>
      </c>
      <c r="F12" s="14"/>
      <c r="G12" s="14">
        <v>0.20528903559589301</v>
      </c>
      <c r="H12" s="14">
        <v>0.22391196971910199</v>
      </c>
      <c r="I12" s="14">
        <v>0.14168539011717801</v>
      </c>
      <c r="J12" s="14">
        <v>7.8584473181760497E-2</v>
      </c>
      <c r="K12" s="14">
        <v>5.7777216357304699E-2</v>
      </c>
      <c r="L12" s="14">
        <v>8.0357779255916903E-2</v>
      </c>
      <c r="M12" s="14"/>
      <c r="N12" s="14">
        <v>0.19132506594326101</v>
      </c>
      <c r="O12" s="14">
        <v>0.12169071618617699</v>
      </c>
      <c r="P12" s="14">
        <v>0.10684216189560899</v>
      </c>
      <c r="Q12" s="14">
        <v>8.6812797452065604E-2</v>
      </c>
      <c r="R12" s="14"/>
      <c r="S12" s="14">
        <v>0.18744907102767699</v>
      </c>
      <c r="T12" s="14">
        <v>9.8931484785393597E-2</v>
      </c>
      <c r="U12" s="14">
        <v>8.6326943388570401E-2</v>
      </c>
      <c r="V12" s="14">
        <v>0.12890808021309</v>
      </c>
      <c r="W12" s="14">
        <v>0.104413576510692</v>
      </c>
      <c r="X12" s="14">
        <v>0.15455342295767499</v>
      </c>
      <c r="Y12" s="14">
        <v>0.14367971334169399</v>
      </c>
      <c r="Z12" s="14">
        <v>0.11434089864305599</v>
      </c>
      <c r="AA12" s="14">
        <v>0.16973372882499199</v>
      </c>
      <c r="AB12" s="14">
        <v>8.4756566767236405E-2</v>
      </c>
      <c r="AC12" s="14">
        <v>8.2770746746350696E-2</v>
      </c>
      <c r="AD12" s="14">
        <v>0.129653941586893</v>
      </c>
      <c r="AE12" s="14"/>
      <c r="AF12" s="14">
        <v>0.126966078567329</v>
      </c>
      <c r="AG12" s="14">
        <v>0.14631992874289601</v>
      </c>
      <c r="AH12" s="14">
        <v>0.13106061855724599</v>
      </c>
      <c r="AI12" s="14">
        <v>8.0470506079201698E-2</v>
      </c>
      <c r="AJ12" s="14">
        <v>0.18088000018813699</v>
      </c>
      <c r="AK12" s="14"/>
      <c r="AL12" s="14">
        <v>0.123205677084571</v>
      </c>
      <c r="AM12" s="14">
        <v>0.20419643280177199</v>
      </c>
      <c r="AN12" s="14">
        <v>8.3023039705069704E-2</v>
      </c>
      <c r="AO12" s="14"/>
      <c r="AP12" s="14">
        <v>0.13124535817147501</v>
      </c>
      <c r="AQ12" s="14">
        <v>0.12414561787570701</v>
      </c>
      <c r="AR12" s="14"/>
      <c r="AS12" s="14">
        <v>0.155383267758708</v>
      </c>
      <c r="AT12" s="14">
        <v>9.1110910713952498E-2</v>
      </c>
      <c r="AU12" s="14"/>
      <c r="AV12" s="14">
        <v>0.21360203489877799</v>
      </c>
      <c r="AW12" s="14">
        <v>0.100141351570254</v>
      </c>
      <c r="AX12" s="14"/>
      <c r="AY12" s="14">
        <v>0.160985868260584</v>
      </c>
      <c r="AZ12" s="14">
        <v>3.0014859086558002E-2</v>
      </c>
      <c r="BA12" s="14"/>
      <c r="BB12" s="14">
        <v>0.15832765358779499</v>
      </c>
      <c r="BC12" s="14">
        <v>6.1813546400663603E-2</v>
      </c>
    </row>
    <row r="13" spans="2:55" ht="29" x14ac:dyDescent="0.35">
      <c r="B13" s="15" t="s">
        <v>204</v>
      </c>
      <c r="C13" s="14">
        <v>3.0490846004449099E-2</v>
      </c>
      <c r="D13" s="14">
        <v>3.2352376633774702E-2</v>
      </c>
      <c r="E13" s="14">
        <v>2.8762849912797199E-2</v>
      </c>
      <c r="F13" s="14"/>
      <c r="G13" s="14">
        <v>5.1874141142221997E-2</v>
      </c>
      <c r="H13" s="14">
        <v>6.0963514369529299E-2</v>
      </c>
      <c r="I13" s="14">
        <v>2.67168063935143E-2</v>
      </c>
      <c r="J13" s="14">
        <v>2.01335018023979E-2</v>
      </c>
      <c r="K13" s="14">
        <v>1.5054540275336901E-2</v>
      </c>
      <c r="L13" s="14">
        <v>1.3244178214261401E-2</v>
      </c>
      <c r="M13" s="14"/>
      <c r="N13" s="14">
        <v>4.9630819081170001E-2</v>
      </c>
      <c r="O13" s="14">
        <v>2.52117274319749E-2</v>
      </c>
      <c r="P13" s="14">
        <v>2.08531889253648E-2</v>
      </c>
      <c r="Q13" s="14">
        <v>2.402917889852E-2</v>
      </c>
      <c r="R13" s="14"/>
      <c r="S13" s="14">
        <v>6.3470563901405999E-2</v>
      </c>
      <c r="T13" s="14">
        <v>2.1876446118726901E-2</v>
      </c>
      <c r="U13" s="14">
        <v>1.6690714189892E-2</v>
      </c>
      <c r="V13" s="14">
        <v>2.5302589162209999E-2</v>
      </c>
      <c r="W13" s="14">
        <v>1.9381192916178E-2</v>
      </c>
      <c r="X13" s="14">
        <v>2.6978055262179501E-2</v>
      </c>
      <c r="Y13" s="14">
        <v>5.7989365726064199E-3</v>
      </c>
      <c r="Z13" s="14">
        <v>2.6047763551250099E-2</v>
      </c>
      <c r="AA13" s="14">
        <v>4.79895724690554E-2</v>
      </c>
      <c r="AB13" s="14">
        <v>1.5972477803671298E-2</v>
      </c>
      <c r="AC13" s="14">
        <v>4.7922574123301302E-2</v>
      </c>
      <c r="AD13" s="14">
        <v>2.4599138863932099E-2</v>
      </c>
      <c r="AE13" s="14"/>
      <c r="AF13" s="14">
        <v>2.3010392905323598E-2</v>
      </c>
      <c r="AG13" s="14">
        <v>6.0295350466969898E-2</v>
      </c>
      <c r="AH13" s="14">
        <v>2.1242991771875198E-2</v>
      </c>
      <c r="AI13" s="14">
        <v>0</v>
      </c>
      <c r="AJ13" s="14">
        <v>2.2047307087397099E-2</v>
      </c>
      <c r="AK13" s="14"/>
      <c r="AL13" s="14">
        <v>2.9034489521702501E-2</v>
      </c>
      <c r="AM13" s="14">
        <v>5.6234346897076397E-2</v>
      </c>
      <c r="AN13" s="14">
        <v>5.8606060708866802E-3</v>
      </c>
      <c r="AO13" s="14"/>
      <c r="AP13" s="14">
        <v>2.4339382639844299E-2</v>
      </c>
      <c r="AQ13" s="14">
        <v>3.5796626569084902E-2</v>
      </c>
      <c r="AR13" s="14"/>
      <c r="AS13" s="14">
        <v>3.9007139452933201E-2</v>
      </c>
      <c r="AT13" s="14">
        <v>1.99530456820993E-2</v>
      </c>
      <c r="AU13" s="14"/>
      <c r="AV13" s="14">
        <v>5.92562765636441E-2</v>
      </c>
      <c r="AW13" s="14">
        <v>1.8733917043381901E-2</v>
      </c>
      <c r="AX13" s="14"/>
      <c r="AY13" s="14">
        <v>3.7891657918164297E-2</v>
      </c>
      <c r="AZ13" s="14">
        <v>2.3671352278029301E-2</v>
      </c>
      <c r="BA13" s="14"/>
      <c r="BB13" s="14">
        <v>3.8968499058072897E-2</v>
      </c>
      <c r="BC13" s="14">
        <v>2.2632286771709201E-2</v>
      </c>
    </row>
    <row r="14" spans="2:55" x14ac:dyDescent="0.35">
      <c r="B14" s="15" t="s">
        <v>205</v>
      </c>
      <c r="C14" s="20">
        <v>2.3620271844690101E-2</v>
      </c>
      <c r="D14" s="20">
        <v>2.0052449019098299E-2</v>
      </c>
      <c r="E14" s="20">
        <v>2.7173671434563298E-2</v>
      </c>
      <c r="F14" s="20"/>
      <c r="G14" s="20">
        <v>6.0380861752737998E-2</v>
      </c>
      <c r="H14" s="20">
        <v>9.0452564976885898E-3</v>
      </c>
      <c r="I14" s="20">
        <v>3.6227296014559401E-2</v>
      </c>
      <c r="J14" s="20">
        <v>8.7566535231185707E-3</v>
      </c>
      <c r="K14" s="20">
        <v>1.4088441642153299E-2</v>
      </c>
      <c r="L14" s="20">
        <v>1.9450744669461398E-2</v>
      </c>
      <c r="M14" s="20"/>
      <c r="N14" s="20">
        <v>1.18052557568368E-2</v>
      </c>
      <c r="O14" s="20">
        <v>3.1159551064635499E-2</v>
      </c>
      <c r="P14" s="20">
        <v>1.7001417306468598E-2</v>
      </c>
      <c r="Q14" s="20">
        <v>3.4539805635834503E-2</v>
      </c>
      <c r="R14" s="20"/>
      <c r="S14" s="20">
        <v>1.92016778021235E-2</v>
      </c>
      <c r="T14" s="20">
        <v>1.7119519134274001E-2</v>
      </c>
      <c r="U14" s="20">
        <v>5.0067142566620502E-2</v>
      </c>
      <c r="V14" s="20">
        <v>2.69599961895685E-2</v>
      </c>
      <c r="W14" s="20">
        <v>2.34915258657304E-2</v>
      </c>
      <c r="X14" s="20">
        <v>1.5914326566608E-2</v>
      </c>
      <c r="Y14" s="20">
        <v>3.81661245206509E-2</v>
      </c>
      <c r="Z14" s="20">
        <v>1.08514032689336E-2</v>
      </c>
      <c r="AA14" s="20">
        <v>1.8789864781102401E-2</v>
      </c>
      <c r="AB14" s="20">
        <v>0</v>
      </c>
      <c r="AC14" s="20">
        <v>5.2374717207060099E-2</v>
      </c>
      <c r="AD14" s="20">
        <v>3.4004257879727898E-2</v>
      </c>
      <c r="AE14" s="20"/>
      <c r="AF14" s="20">
        <v>1.73319718706899E-2</v>
      </c>
      <c r="AG14" s="20">
        <v>2.3233219487755599E-2</v>
      </c>
      <c r="AH14" s="20">
        <v>1.8782156067707601E-2</v>
      </c>
      <c r="AI14" s="20">
        <v>0</v>
      </c>
      <c r="AJ14" s="20">
        <v>2.04671177129871E-2</v>
      </c>
      <c r="AK14" s="20"/>
      <c r="AL14" s="20">
        <v>2.1024821757811601E-2</v>
      </c>
      <c r="AM14" s="20">
        <v>1.89338914067298E-2</v>
      </c>
      <c r="AN14" s="20">
        <v>6.9197053832073405E-2</v>
      </c>
      <c r="AO14" s="20"/>
      <c r="AP14" s="20">
        <v>2.8978517258729498E-2</v>
      </c>
      <c r="AQ14" s="20">
        <v>1.8237688730360298E-2</v>
      </c>
      <c r="AR14" s="20"/>
      <c r="AS14" s="20">
        <v>2.25316380663746E-2</v>
      </c>
      <c r="AT14" s="20">
        <v>2.4083424902168402E-2</v>
      </c>
      <c r="AU14" s="20"/>
      <c r="AV14" s="20">
        <v>3.70584139359602E-3</v>
      </c>
      <c r="AW14" s="20">
        <v>2.6109039805454998E-2</v>
      </c>
      <c r="AX14" s="20"/>
      <c r="AY14" s="20">
        <v>2.24166660325218E-2</v>
      </c>
      <c r="AZ14" s="20">
        <v>1.3196417306497701E-2</v>
      </c>
      <c r="BA14" s="20"/>
      <c r="BB14" s="20">
        <v>1.92490151242273E-2</v>
      </c>
      <c r="BC14" s="20">
        <v>3.2823777023695697E-2</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I22"/>
  <sheetViews>
    <sheetView showGridLines="0" workbookViewId="0">
      <pane xSplit="2" topLeftCell="C1" activePane="topRight" state="frozen"/>
      <selection pane="topRight" activeCell="B18" sqref="B18"/>
    </sheetView>
  </sheetViews>
  <sheetFormatPr defaultColWidth="10.90625" defaultRowHeight="14.5" x14ac:dyDescent="0.35"/>
  <cols>
    <col min="2" max="2" width="25.7265625" customWidth="1"/>
    <col min="3" max="9" width="20.7265625" customWidth="1"/>
  </cols>
  <sheetData>
    <row r="2" spans="2:9" ht="40" customHeight="1" x14ac:dyDescent="0.35">
      <c r="D2" s="29" t="s">
        <v>80</v>
      </c>
      <c r="E2" s="26"/>
      <c r="F2" s="26"/>
      <c r="G2" s="26"/>
      <c r="H2" s="26"/>
      <c r="I2" s="26"/>
    </row>
    <row r="6" spans="2:9" ht="50" customHeight="1" x14ac:dyDescent="0.35">
      <c r="B6" s="17" t="s">
        <v>14</v>
      </c>
      <c r="C6" s="17" t="s">
        <v>65</v>
      </c>
      <c r="D6" s="17" t="s">
        <v>66</v>
      </c>
      <c r="E6" s="17" t="s">
        <v>67</v>
      </c>
      <c r="F6" s="17" t="s">
        <v>68</v>
      </c>
      <c r="G6" s="17" t="s">
        <v>69</v>
      </c>
      <c r="H6" s="17" t="s">
        <v>70</v>
      </c>
    </row>
    <row r="7" spans="2:9" x14ac:dyDescent="0.35">
      <c r="B7" s="15" t="s">
        <v>71</v>
      </c>
      <c r="C7" s="14">
        <v>6.0568056995970697E-3</v>
      </c>
      <c r="D7" s="14">
        <v>8.5512885935521508E-3</v>
      </c>
      <c r="E7" s="14">
        <v>8.8460585474709596E-3</v>
      </c>
      <c r="F7" s="14">
        <v>6.8909983682192404E-3</v>
      </c>
      <c r="G7" s="14">
        <v>7.89461410049732E-3</v>
      </c>
      <c r="H7" s="14">
        <v>1.9659697942157699E-2</v>
      </c>
    </row>
    <row r="8" spans="2:9" x14ac:dyDescent="0.35">
      <c r="B8" s="15" t="s">
        <v>72</v>
      </c>
      <c r="C8" s="14">
        <v>2.9846910035034001E-2</v>
      </c>
      <c r="D8" s="14">
        <v>5.2465253481061902E-2</v>
      </c>
      <c r="E8" s="14">
        <v>2.4860466626217201E-2</v>
      </c>
      <c r="F8" s="14">
        <v>2.0915124489434202E-2</v>
      </c>
      <c r="G8" s="14">
        <v>1.89386340150858E-2</v>
      </c>
      <c r="H8" s="14">
        <v>7.6717547269748207E-2</v>
      </c>
    </row>
    <row r="9" spans="2:9" x14ac:dyDescent="0.35">
      <c r="B9" s="15" t="s">
        <v>73</v>
      </c>
      <c r="C9" s="14">
        <v>6.7361650456126299E-2</v>
      </c>
      <c r="D9" s="14">
        <v>9.6572891471463099E-2</v>
      </c>
      <c r="E9" s="14">
        <v>4.5737534546808602E-2</v>
      </c>
      <c r="F9" s="14">
        <v>3.4094964161201002E-2</v>
      </c>
      <c r="G9" s="14">
        <v>3.0558676105412699E-2</v>
      </c>
      <c r="H9" s="14">
        <v>9.2023793515780702E-2</v>
      </c>
    </row>
    <row r="10" spans="2:9" x14ac:dyDescent="0.35">
      <c r="B10" s="15" t="s">
        <v>74</v>
      </c>
      <c r="C10" s="14">
        <v>0.15254261668022001</v>
      </c>
      <c r="D10" s="14">
        <v>0.131251994805445</v>
      </c>
      <c r="E10" s="14">
        <v>9.4863752830773806E-2</v>
      </c>
      <c r="F10" s="14">
        <v>5.4805827846514998E-2</v>
      </c>
      <c r="G10" s="14">
        <v>5.5646129125025298E-2</v>
      </c>
      <c r="H10" s="14">
        <v>0.109053980541305</v>
      </c>
    </row>
    <row r="11" spans="2:9" x14ac:dyDescent="0.35">
      <c r="B11" s="15" t="s">
        <v>75</v>
      </c>
      <c r="C11" s="14">
        <v>0.191576626126327</v>
      </c>
      <c r="D11" s="14">
        <v>0.149912629755727</v>
      </c>
      <c r="E11" s="14">
        <v>0.15518154237339099</v>
      </c>
      <c r="F11" s="14">
        <v>8.6352159394730094E-2</v>
      </c>
      <c r="G11" s="14">
        <v>6.1037954400534201E-2</v>
      </c>
      <c r="H11" s="14">
        <v>9.736667938436E-2</v>
      </c>
    </row>
    <row r="12" spans="2:9" x14ac:dyDescent="0.35">
      <c r="B12" s="15" t="s">
        <v>76</v>
      </c>
      <c r="C12" s="14">
        <v>0.30577934979581001</v>
      </c>
      <c r="D12" s="14">
        <v>0.25133013035701401</v>
      </c>
      <c r="E12" s="14">
        <v>0.266311220259554</v>
      </c>
      <c r="F12" s="14">
        <v>0.177344319619651</v>
      </c>
      <c r="G12" s="14">
        <v>0.17926839925773499</v>
      </c>
      <c r="H12" s="14">
        <v>0.178808144273881</v>
      </c>
    </row>
    <row r="13" spans="2:9" x14ac:dyDescent="0.35">
      <c r="B13" s="15" t="s">
        <v>77</v>
      </c>
      <c r="C13" s="14">
        <v>7.6553446730311905E-2</v>
      </c>
      <c r="D13" s="14">
        <v>8.27374104684096E-2</v>
      </c>
      <c r="E13" s="14">
        <v>9.6738981335571794E-2</v>
      </c>
      <c r="F13" s="14">
        <v>8.7815512482887007E-2</v>
      </c>
      <c r="G13" s="14">
        <v>0.122968989298152</v>
      </c>
      <c r="H13" s="14">
        <v>4.4044219463105799E-2</v>
      </c>
    </row>
    <row r="14" spans="2:9" x14ac:dyDescent="0.35">
      <c r="B14" s="15" t="s">
        <v>78</v>
      </c>
      <c r="C14" s="14">
        <v>0.111921778417057</v>
      </c>
      <c r="D14" s="14">
        <v>0.126981099800061</v>
      </c>
      <c r="E14" s="14">
        <v>0.166976309885219</v>
      </c>
      <c r="F14" s="14">
        <v>0.24569929852188299</v>
      </c>
      <c r="G14" s="14">
        <v>0.239903010497302</v>
      </c>
      <c r="H14" s="14">
        <v>0.192149932931864</v>
      </c>
    </row>
    <row r="15" spans="2:9" ht="29" x14ac:dyDescent="0.35">
      <c r="B15" s="15" t="s">
        <v>79</v>
      </c>
      <c r="C15" s="14">
        <v>5.8360816059516298E-2</v>
      </c>
      <c r="D15" s="14">
        <v>0.100197301267267</v>
      </c>
      <c r="E15" s="14">
        <v>0.14048413359499301</v>
      </c>
      <c r="F15" s="14">
        <v>0.28608179511547899</v>
      </c>
      <c r="G15" s="14">
        <v>0.28378359320025598</v>
      </c>
      <c r="H15" s="14">
        <v>0.19017600467779699</v>
      </c>
    </row>
    <row r="16" spans="2:9" x14ac:dyDescent="0.35">
      <c r="B16" s="16"/>
      <c r="C16" s="16"/>
      <c r="D16" s="16"/>
      <c r="E16" s="16"/>
      <c r="F16" s="16"/>
      <c r="G16" s="16"/>
      <c r="H16" s="16"/>
    </row>
    <row r="17" spans="2:2" x14ac:dyDescent="0.35">
      <c r="B17" t="s">
        <v>81</v>
      </c>
    </row>
    <row r="18" spans="2:2" x14ac:dyDescent="0.35">
      <c r="B18" t="s">
        <v>630</v>
      </c>
    </row>
    <row r="22" spans="2:2" x14ac:dyDescent="0.35">
      <c r="B22" s="8" t="str">
        <f>HYPERLINK("#'Contents'!A1", "Return to Contents")</f>
        <v>Return to Contents</v>
      </c>
    </row>
  </sheetData>
  <mergeCells count="1">
    <mergeCell ref="D2:I2"/>
  </mergeCells>
  <pageMargins left="0.7" right="0.7" top="0.75" bottom="0.75" header="0.3" footer="0.3"/>
  <pageSetup paperSize="9" orientation="portrait" horizontalDpi="300" verticalDpi="30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BC65"/>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257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996</v>
      </c>
      <c r="D7" s="10">
        <v>466</v>
      </c>
      <c r="E7" s="10">
        <v>529</v>
      </c>
      <c r="F7" s="10"/>
      <c r="G7" s="10">
        <v>98</v>
      </c>
      <c r="H7" s="10">
        <v>116</v>
      </c>
      <c r="I7" s="10">
        <v>176</v>
      </c>
      <c r="J7" s="10">
        <v>199</v>
      </c>
      <c r="K7" s="10">
        <v>163</v>
      </c>
      <c r="L7" s="10">
        <v>244</v>
      </c>
      <c r="M7" s="10"/>
      <c r="N7" s="10">
        <v>266</v>
      </c>
      <c r="O7" s="10">
        <v>279</v>
      </c>
      <c r="P7" s="10">
        <v>187</v>
      </c>
      <c r="Q7" s="10">
        <v>263</v>
      </c>
      <c r="R7" s="10"/>
      <c r="S7" s="10">
        <v>109</v>
      </c>
      <c r="T7" s="10">
        <v>135</v>
      </c>
      <c r="U7" s="10">
        <v>91</v>
      </c>
      <c r="V7" s="10">
        <v>91</v>
      </c>
      <c r="W7" s="10">
        <v>87</v>
      </c>
      <c r="X7" s="10">
        <v>96</v>
      </c>
      <c r="Y7" s="10">
        <v>86</v>
      </c>
      <c r="Z7" s="10">
        <v>41</v>
      </c>
      <c r="AA7" s="10">
        <v>100</v>
      </c>
      <c r="AB7" s="10">
        <v>98</v>
      </c>
      <c r="AC7" s="10">
        <v>44</v>
      </c>
      <c r="AD7" s="10">
        <v>18</v>
      </c>
      <c r="AE7" s="10"/>
      <c r="AF7" s="10">
        <v>218</v>
      </c>
      <c r="AG7" s="10">
        <v>306</v>
      </c>
      <c r="AH7" s="10">
        <v>90</v>
      </c>
      <c r="AI7" s="10">
        <v>154</v>
      </c>
      <c r="AJ7" s="10">
        <v>40</v>
      </c>
      <c r="AK7" s="10"/>
      <c r="AL7" s="10">
        <v>845</v>
      </c>
      <c r="AM7" s="10">
        <v>92</v>
      </c>
      <c r="AN7" s="10">
        <v>59</v>
      </c>
      <c r="AO7" s="10"/>
      <c r="AP7" s="10">
        <v>440</v>
      </c>
      <c r="AQ7" s="10">
        <v>543</v>
      </c>
      <c r="AR7" s="10"/>
      <c r="AS7" s="10">
        <v>536</v>
      </c>
      <c r="AT7" s="10">
        <v>435</v>
      </c>
      <c r="AU7" s="10"/>
      <c r="AV7" s="10">
        <v>198</v>
      </c>
      <c r="AW7" s="10">
        <v>779</v>
      </c>
      <c r="AX7" s="10"/>
      <c r="AY7" s="10">
        <v>655</v>
      </c>
      <c r="AZ7" s="10">
        <v>116</v>
      </c>
      <c r="BA7" s="10"/>
      <c r="BB7" s="10">
        <v>639</v>
      </c>
      <c r="BC7" s="10">
        <v>138</v>
      </c>
    </row>
    <row r="8" spans="2:55" ht="30" customHeight="1" x14ac:dyDescent="0.35">
      <c r="B8" s="11" t="s">
        <v>19</v>
      </c>
      <c r="C8" s="11">
        <v>989</v>
      </c>
      <c r="D8" s="11">
        <v>470</v>
      </c>
      <c r="E8" s="11">
        <v>518</v>
      </c>
      <c r="F8" s="11"/>
      <c r="G8" s="11">
        <v>116</v>
      </c>
      <c r="H8" s="11">
        <v>124</v>
      </c>
      <c r="I8" s="11">
        <v>172</v>
      </c>
      <c r="J8" s="11">
        <v>191</v>
      </c>
      <c r="K8" s="11">
        <v>156</v>
      </c>
      <c r="L8" s="11">
        <v>230</v>
      </c>
      <c r="M8" s="11"/>
      <c r="N8" s="11">
        <v>244</v>
      </c>
      <c r="O8" s="11">
        <v>256</v>
      </c>
      <c r="P8" s="11">
        <v>222</v>
      </c>
      <c r="Q8" s="11">
        <v>266</v>
      </c>
      <c r="R8" s="11"/>
      <c r="S8" s="11">
        <v>110</v>
      </c>
      <c r="T8" s="11">
        <v>129</v>
      </c>
      <c r="U8" s="11">
        <v>85</v>
      </c>
      <c r="V8" s="11">
        <v>92</v>
      </c>
      <c r="W8" s="11">
        <v>79</v>
      </c>
      <c r="X8" s="11">
        <v>90</v>
      </c>
      <c r="Y8" s="11">
        <v>86</v>
      </c>
      <c r="Z8" s="11">
        <v>37</v>
      </c>
      <c r="AA8" s="11">
        <v>97</v>
      </c>
      <c r="AB8" s="11">
        <v>105</v>
      </c>
      <c r="AC8" s="11">
        <v>47</v>
      </c>
      <c r="AD8" s="11">
        <v>33</v>
      </c>
      <c r="AE8" s="11"/>
      <c r="AF8" s="11">
        <v>209</v>
      </c>
      <c r="AG8" s="11">
        <v>302</v>
      </c>
      <c r="AH8" s="11">
        <v>84</v>
      </c>
      <c r="AI8" s="11">
        <v>152</v>
      </c>
      <c r="AJ8" s="11">
        <v>40</v>
      </c>
      <c r="AK8" s="11"/>
      <c r="AL8" s="11">
        <v>834</v>
      </c>
      <c r="AM8" s="11">
        <v>97</v>
      </c>
      <c r="AN8" s="11">
        <v>58</v>
      </c>
      <c r="AO8" s="11"/>
      <c r="AP8" s="11">
        <v>444</v>
      </c>
      <c r="AQ8" s="11">
        <v>531</v>
      </c>
      <c r="AR8" s="11"/>
      <c r="AS8" s="11">
        <v>537</v>
      </c>
      <c r="AT8" s="11">
        <v>426</v>
      </c>
      <c r="AU8" s="11"/>
      <c r="AV8" s="11">
        <v>202</v>
      </c>
      <c r="AW8" s="11">
        <v>768</v>
      </c>
      <c r="AX8" s="11"/>
      <c r="AY8" s="11">
        <v>653</v>
      </c>
      <c r="AZ8" s="11">
        <v>111</v>
      </c>
      <c r="BA8" s="11"/>
      <c r="BB8" s="11">
        <v>638</v>
      </c>
      <c r="BC8" s="11">
        <v>135</v>
      </c>
    </row>
    <row r="9" spans="2:55" ht="29" x14ac:dyDescent="0.35">
      <c r="B9" s="15" t="s">
        <v>207</v>
      </c>
      <c r="C9" s="14">
        <v>0.68676852592806503</v>
      </c>
      <c r="D9" s="14">
        <v>0.67928525981989896</v>
      </c>
      <c r="E9" s="14">
        <v>0.69292604983224004</v>
      </c>
      <c r="F9" s="14"/>
      <c r="G9" s="14">
        <v>0.47314805326204401</v>
      </c>
      <c r="H9" s="14">
        <v>0.51400749140370305</v>
      </c>
      <c r="I9" s="14">
        <v>0.62053451450951402</v>
      </c>
      <c r="J9" s="14">
        <v>0.75597359649625595</v>
      </c>
      <c r="K9" s="14">
        <v>0.74514154222186402</v>
      </c>
      <c r="L9" s="14">
        <v>0.83991390552705203</v>
      </c>
      <c r="M9" s="14"/>
      <c r="N9" s="14">
        <v>0.70206580499936999</v>
      </c>
      <c r="O9" s="14">
        <v>0.67908631968256195</v>
      </c>
      <c r="P9" s="14">
        <v>0.67776568026644701</v>
      </c>
      <c r="Q9" s="14">
        <v>0.68651299351641804</v>
      </c>
      <c r="R9" s="14"/>
      <c r="S9" s="14">
        <v>0.58075296135113297</v>
      </c>
      <c r="T9" s="14">
        <v>0.74012478084701605</v>
      </c>
      <c r="U9" s="14">
        <v>0.71151738998859804</v>
      </c>
      <c r="V9" s="14">
        <v>0.69876484862763499</v>
      </c>
      <c r="W9" s="14">
        <v>0.68938757133240902</v>
      </c>
      <c r="X9" s="14">
        <v>0.58511146409246695</v>
      </c>
      <c r="Y9" s="14">
        <v>0.67811626816030701</v>
      </c>
      <c r="Z9" s="14">
        <v>0.79040111480922104</v>
      </c>
      <c r="AA9" s="14">
        <v>0.72951305564625002</v>
      </c>
      <c r="AB9" s="14">
        <v>0.68696961286681002</v>
      </c>
      <c r="AC9" s="14">
        <v>0.68265040039024405</v>
      </c>
      <c r="AD9" s="14">
        <v>0.79096053248885601</v>
      </c>
      <c r="AE9" s="14"/>
      <c r="AF9" s="14">
        <v>0.77687435545661099</v>
      </c>
      <c r="AG9" s="14">
        <v>0.61082663832772199</v>
      </c>
      <c r="AH9" s="14">
        <v>0.77221331986607999</v>
      </c>
      <c r="AI9" s="14">
        <v>0.72824110715505597</v>
      </c>
      <c r="AJ9" s="14">
        <v>0.53251346394527899</v>
      </c>
      <c r="AK9" s="14"/>
      <c r="AL9" s="14">
        <v>0.71672195269143102</v>
      </c>
      <c r="AM9" s="14">
        <v>0.43766343278720099</v>
      </c>
      <c r="AN9" s="14">
        <v>0.67369390098942805</v>
      </c>
      <c r="AO9" s="14"/>
      <c r="AP9" s="14">
        <v>0.66965315494537103</v>
      </c>
      <c r="AQ9" s="14">
        <v>0.70531687787686204</v>
      </c>
      <c r="AR9" s="14"/>
      <c r="AS9" s="14">
        <v>0.66190303508805104</v>
      </c>
      <c r="AT9" s="14">
        <v>0.72191980081693397</v>
      </c>
      <c r="AU9" s="14"/>
      <c r="AV9" s="14">
        <v>0.62144018771477805</v>
      </c>
      <c r="AW9" s="14">
        <v>0.71030647530409297</v>
      </c>
      <c r="AX9" s="14"/>
      <c r="AY9" s="14">
        <v>0.68325751081761299</v>
      </c>
      <c r="AZ9" s="14">
        <v>0.68758359688474402</v>
      </c>
      <c r="BA9" s="14"/>
      <c r="BB9" s="14">
        <v>0.69652912341849704</v>
      </c>
      <c r="BC9" s="14">
        <v>0.63562206602054605</v>
      </c>
    </row>
    <row r="10" spans="2:55" ht="58" x14ac:dyDescent="0.35">
      <c r="B10" s="15" t="s">
        <v>208</v>
      </c>
      <c r="C10" s="14">
        <v>0.512875215338921</v>
      </c>
      <c r="D10" s="14">
        <v>0.51459800431804903</v>
      </c>
      <c r="E10" s="14">
        <v>0.51034067612189005</v>
      </c>
      <c r="F10" s="14"/>
      <c r="G10" s="14">
        <v>0.36039461432030501</v>
      </c>
      <c r="H10" s="14">
        <v>0.54779791267208999</v>
      </c>
      <c r="I10" s="14">
        <v>0.456294946966814</v>
      </c>
      <c r="J10" s="14">
        <v>0.52273016657640703</v>
      </c>
      <c r="K10" s="14">
        <v>0.54351504692505903</v>
      </c>
      <c r="L10" s="14">
        <v>0.584150359266708</v>
      </c>
      <c r="M10" s="14"/>
      <c r="N10" s="14">
        <v>0.47590714532593797</v>
      </c>
      <c r="O10" s="14">
        <v>0.542418593745429</v>
      </c>
      <c r="P10" s="14">
        <v>0.49316216757120301</v>
      </c>
      <c r="Q10" s="14">
        <v>0.53666369680794701</v>
      </c>
      <c r="R10" s="14"/>
      <c r="S10" s="14">
        <v>0.48310475509650502</v>
      </c>
      <c r="T10" s="14">
        <v>0.50184646639986397</v>
      </c>
      <c r="U10" s="14">
        <v>0.60817676073737004</v>
      </c>
      <c r="V10" s="14">
        <v>0.50112621386770795</v>
      </c>
      <c r="W10" s="14">
        <v>0.395342114979642</v>
      </c>
      <c r="X10" s="14">
        <v>0.520479574781195</v>
      </c>
      <c r="Y10" s="14">
        <v>0.51092847727564605</v>
      </c>
      <c r="Z10" s="14">
        <v>0.63622019032662802</v>
      </c>
      <c r="AA10" s="14">
        <v>0.51777729378516402</v>
      </c>
      <c r="AB10" s="14">
        <v>0.53484438121599098</v>
      </c>
      <c r="AC10" s="14">
        <v>0.544990488757915</v>
      </c>
      <c r="AD10" s="14">
        <v>0.43868825570953401</v>
      </c>
      <c r="AE10" s="14"/>
      <c r="AF10" s="14">
        <v>0.49872258168419398</v>
      </c>
      <c r="AG10" s="14">
        <v>0.48795121739189901</v>
      </c>
      <c r="AH10" s="14">
        <v>0.54796901914903995</v>
      </c>
      <c r="AI10" s="14">
        <v>0.52368491743482404</v>
      </c>
      <c r="AJ10" s="14">
        <v>0.66823371234122897</v>
      </c>
      <c r="AK10" s="14"/>
      <c r="AL10" s="14">
        <v>0.52231162694754496</v>
      </c>
      <c r="AM10" s="14">
        <v>0.39136863015247297</v>
      </c>
      <c r="AN10" s="14">
        <v>0.58116482682131698</v>
      </c>
      <c r="AO10" s="14"/>
      <c r="AP10" s="14">
        <v>0.50760841093305198</v>
      </c>
      <c r="AQ10" s="14">
        <v>0.52057439392200899</v>
      </c>
      <c r="AR10" s="14"/>
      <c r="AS10" s="14">
        <v>0.50308329343584202</v>
      </c>
      <c r="AT10" s="14">
        <v>0.52639963341046103</v>
      </c>
      <c r="AU10" s="14"/>
      <c r="AV10" s="14">
        <v>0.47613000911744402</v>
      </c>
      <c r="AW10" s="14">
        <v>0.52601635540476499</v>
      </c>
      <c r="AX10" s="14"/>
      <c r="AY10" s="14">
        <v>0.50401047341573002</v>
      </c>
      <c r="AZ10" s="14">
        <v>0.56214220235179502</v>
      </c>
      <c r="BA10" s="14"/>
      <c r="BB10" s="14">
        <v>0.50527045772346701</v>
      </c>
      <c r="BC10" s="14">
        <v>0.56353809948726796</v>
      </c>
    </row>
    <row r="11" spans="2:55" ht="29" x14ac:dyDescent="0.35">
      <c r="B11" s="15" t="s">
        <v>209</v>
      </c>
      <c r="C11" s="14">
        <v>0.41011479497429798</v>
      </c>
      <c r="D11" s="14">
        <v>0.425701648265218</v>
      </c>
      <c r="E11" s="14">
        <v>0.39680535130480799</v>
      </c>
      <c r="F11" s="14"/>
      <c r="G11" s="14">
        <v>0.29906827058968199</v>
      </c>
      <c r="H11" s="14">
        <v>0.35123173919992301</v>
      </c>
      <c r="I11" s="14">
        <v>0.36043981580408702</v>
      </c>
      <c r="J11" s="14">
        <v>0.40226238372482698</v>
      </c>
      <c r="K11" s="14">
        <v>0.48183242737247001</v>
      </c>
      <c r="L11" s="14">
        <v>0.49273835251751902</v>
      </c>
      <c r="M11" s="14"/>
      <c r="N11" s="14">
        <v>0.38618918714720801</v>
      </c>
      <c r="O11" s="14">
        <v>0.417901817357334</v>
      </c>
      <c r="P11" s="14">
        <v>0.40657033827656702</v>
      </c>
      <c r="Q11" s="14">
        <v>0.42536450059507203</v>
      </c>
      <c r="R11" s="14"/>
      <c r="S11" s="14">
        <v>0.50548918680982002</v>
      </c>
      <c r="T11" s="14">
        <v>0.40797781383606802</v>
      </c>
      <c r="U11" s="14">
        <v>0.46367625514954802</v>
      </c>
      <c r="V11" s="14">
        <v>0.43555479694160298</v>
      </c>
      <c r="W11" s="14">
        <v>0.40785048801540302</v>
      </c>
      <c r="X11" s="14">
        <v>0.35554628633416002</v>
      </c>
      <c r="Y11" s="14">
        <v>0.51246667070195195</v>
      </c>
      <c r="Z11" s="14">
        <v>0.42777101033964199</v>
      </c>
      <c r="AA11" s="14">
        <v>0.35751558756455498</v>
      </c>
      <c r="AB11" s="14">
        <v>0.28290476499966399</v>
      </c>
      <c r="AC11" s="14">
        <v>0.33885529975214101</v>
      </c>
      <c r="AD11" s="14">
        <v>0.420948438297296</v>
      </c>
      <c r="AE11" s="14"/>
      <c r="AF11" s="14">
        <v>0.46210092294675997</v>
      </c>
      <c r="AG11" s="14">
        <v>0.37082659379522398</v>
      </c>
      <c r="AH11" s="14">
        <v>0.40383339050185602</v>
      </c>
      <c r="AI11" s="14">
        <v>0.44291063180294599</v>
      </c>
      <c r="AJ11" s="14">
        <v>0.489105428928506</v>
      </c>
      <c r="AK11" s="14"/>
      <c r="AL11" s="14">
        <v>0.41614817774358698</v>
      </c>
      <c r="AM11" s="14">
        <v>0.35793664271345099</v>
      </c>
      <c r="AN11" s="14">
        <v>0.41085020662104199</v>
      </c>
      <c r="AO11" s="14"/>
      <c r="AP11" s="14">
        <v>0.39169598364029601</v>
      </c>
      <c r="AQ11" s="14">
        <v>0.425827794740884</v>
      </c>
      <c r="AR11" s="14"/>
      <c r="AS11" s="14">
        <v>0.38215266534729903</v>
      </c>
      <c r="AT11" s="14">
        <v>0.44588359645901798</v>
      </c>
      <c r="AU11" s="14"/>
      <c r="AV11" s="14">
        <v>0.34064364145126502</v>
      </c>
      <c r="AW11" s="14">
        <v>0.431665608868123</v>
      </c>
      <c r="AX11" s="14"/>
      <c r="AY11" s="14">
        <v>0.40665151121957299</v>
      </c>
      <c r="AZ11" s="14">
        <v>0.447628071651273</v>
      </c>
      <c r="BA11" s="14"/>
      <c r="BB11" s="14">
        <v>0.39629318580027001</v>
      </c>
      <c r="BC11" s="14">
        <v>0.47752493711210098</v>
      </c>
    </row>
    <row r="12" spans="2:55" ht="43.5" x14ac:dyDescent="0.35">
      <c r="B12" s="15" t="s">
        <v>210</v>
      </c>
      <c r="C12" s="14">
        <v>0.34677739124502999</v>
      </c>
      <c r="D12" s="14">
        <v>0.33227500948866501</v>
      </c>
      <c r="E12" s="14">
        <v>0.35861826703266497</v>
      </c>
      <c r="F12" s="14"/>
      <c r="G12" s="14">
        <v>0.33069117961208799</v>
      </c>
      <c r="H12" s="14">
        <v>0.39263388207083999</v>
      </c>
      <c r="I12" s="14">
        <v>0.33431416714093598</v>
      </c>
      <c r="J12" s="14">
        <v>0.39997971676185501</v>
      </c>
      <c r="K12" s="14">
        <v>0.38530829782591902</v>
      </c>
      <c r="L12" s="14">
        <v>0.26917343209542899</v>
      </c>
      <c r="M12" s="14"/>
      <c r="N12" s="14">
        <v>0.28593776219427602</v>
      </c>
      <c r="O12" s="14">
        <v>0.33861390917905798</v>
      </c>
      <c r="P12" s="14">
        <v>0.35609201005172703</v>
      </c>
      <c r="Q12" s="14">
        <v>0.40381915518634198</v>
      </c>
      <c r="R12" s="14"/>
      <c r="S12" s="14">
        <v>0.44072654208133399</v>
      </c>
      <c r="T12" s="14">
        <v>0.36761348516447701</v>
      </c>
      <c r="U12" s="14">
        <v>0.33595109561952802</v>
      </c>
      <c r="V12" s="14">
        <v>0.35814000298023602</v>
      </c>
      <c r="W12" s="14">
        <v>0.37635428524128201</v>
      </c>
      <c r="X12" s="14">
        <v>0.34351075899760097</v>
      </c>
      <c r="Y12" s="14">
        <v>0.45930141251616502</v>
      </c>
      <c r="Z12" s="14">
        <v>0.35155607342526701</v>
      </c>
      <c r="AA12" s="14">
        <v>0.27379512003380202</v>
      </c>
      <c r="AB12" s="14">
        <v>0.30327398674575701</v>
      </c>
      <c r="AC12" s="14">
        <v>0.26131565728908901</v>
      </c>
      <c r="AD12" s="14">
        <v>6.2941476391345494E-2</v>
      </c>
      <c r="AE12" s="14"/>
      <c r="AF12" s="14">
        <v>0.33412000029426497</v>
      </c>
      <c r="AG12" s="14">
        <v>0.36878983315862901</v>
      </c>
      <c r="AH12" s="14">
        <v>0.21639506613036</v>
      </c>
      <c r="AI12" s="14">
        <v>0.410342961085017</v>
      </c>
      <c r="AJ12" s="14">
        <v>0.47461358557279998</v>
      </c>
      <c r="AK12" s="14"/>
      <c r="AL12" s="14">
        <v>0.34762659216590802</v>
      </c>
      <c r="AM12" s="14">
        <v>0.29970252812124099</v>
      </c>
      <c r="AN12" s="14">
        <v>0.41373852659484001</v>
      </c>
      <c r="AO12" s="14"/>
      <c r="AP12" s="14">
        <v>0.38474049116421799</v>
      </c>
      <c r="AQ12" s="14">
        <v>0.31533691304287798</v>
      </c>
      <c r="AR12" s="14"/>
      <c r="AS12" s="14">
        <v>0.326185920402003</v>
      </c>
      <c r="AT12" s="14">
        <v>0.37241108790204303</v>
      </c>
      <c r="AU12" s="14"/>
      <c r="AV12" s="14">
        <v>0.32145363478293598</v>
      </c>
      <c r="AW12" s="14">
        <v>0.35183018783203501</v>
      </c>
      <c r="AX12" s="14"/>
      <c r="AY12" s="14">
        <v>0.32244266505432501</v>
      </c>
      <c r="AZ12" s="14">
        <v>0.50686478315501204</v>
      </c>
      <c r="BA12" s="14"/>
      <c r="BB12" s="14">
        <v>0.301035021465209</v>
      </c>
      <c r="BC12" s="14">
        <v>0.48777188949913303</v>
      </c>
    </row>
    <row r="13" spans="2:55" ht="29" x14ac:dyDescent="0.35">
      <c r="B13" s="15" t="s">
        <v>211</v>
      </c>
      <c r="C13" s="14">
        <v>0.334393525589751</v>
      </c>
      <c r="D13" s="14">
        <v>0.32286761972205702</v>
      </c>
      <c r="E13" s="14">
        <v>0.34351166706005898</v>
      </c>
      <c r="F13" s="14"/>
      <c r="G13" s="14">
        <v>0.33779013574065903</v>
      </c>
      <c r="H13" s="14">
        <v>0.34424288017448701</v>
      </c>
      <c r="I13" s="14">
        <v>0.34340239548778601</v>
      </c>
      <c r="J13" s="14">
        <v>0.43433589703050701</v>
      </c>
      <c r="K13" s="14">
        <v>0.33734885665778402</v>
      </c>
      <c r="L13" s="14">
        <v>0.235699780096568</v>
      </c>
      <c r="M13" s="14"/>
      <c r="N13" s="14">
        <v>0.25627465714390701</v>
      </c>
      <c r="O13" s="14">
        <v>0.32935449041375697</v>
      </c>
      <c r="P13" s="14">
        <v>0.36045446071713899</v>
      </c>
      <c r="Q13" s="14">
        <v>0.39024150444212402</v>
      </c>
      <c r="R13" s="14"/>
      <c r="S13" s="14">
        <v>0.36020279989758702</v>
      </c>
      <c r="T13" s="14">
        <v>0.356242247327763</v>
      </c>
      <c r="U13" s="14">
        <v>0.31703886547737498</v>
      </c>
      <c r="V13" s="14">
        <v>0.36601567559770198</v>
      </c>
      <c r="W13" s="14">
        <v>0.26975467165054001</v>
      </c>
      <c r="X13" s="14">
        <v>0.40558628922230799</v>
      </c>
      <c r="Y13" s="14">
        <v>0.234122357180931</v>
      </c>
      <c r="Z13" s="14">
        <v>0.265589437675814</v>
      </c>
      <c r="AA13" s="14">
        <v>0.31777221975689601</v>
      </c>
      <c r="AB13" s="14">
        <v>0.382179866489603</v>
      </c>
      <c r="AC13" s="14">
        <v>0.36177183301700599</v>
      </c>
      <c r="AD13" s="14">
        <v>0.27570132238473699</v>
      </c>
      <c r="AE13" s="14"/>
      <c r="AF13" s="14">
        <v>0.30865489904705401</v>
      </c>
      <c r="AG13" s="14">
        <v>0.32636791993977698</v>
      </c>
      <c r="AH13" s="14">
        <v>0.354492513592641</v>
      </c>
      <c r="AI13" s="14">
        <v>0.34556837917106098</v>
      </c>
      <c r="AJ13" s="14">
        <v>0.34272689301702097</v>
      </c>
      <c r="AK13" s="14"/>
      <c r="AL13" s="14">
        <v>0.33267875271092801</v>
      </c>
      <c r="AM13" s="14">
        <v>0.30092141272099099</v>
      </c>
      <c r="AN13" s="14">
        <v>0.41546532619608401</v>
      </c>
      <c r="AO13" s="14"/>
      <c r="AP13" s="14">
        <v>0.31106738771474701</v>
      </c>
      <c r="AQ13" s="14">
        <v>0.35080911262056802</v>
      </c>
      <c r="AR13" s="14"/>
      <c r="AS13" s="14">
        <v>0.30744691223972898</v>
      </c>
      <c r="AT13" s="14">
        <v>0.35562765407408198</v>
      </c>
      <c r="AU13" s="14"/>
      <c r="AV13" s="14">
        <v>0.313443302566977</v>
      </c>
      <c r="AW13" s="14">
        <v>0.34014415320034802</v>
      </c>
      <c r="AX13" s="14"/>
      <c r="AY13" s="14">
        <v>0.30717965448969298</v>
      </c>
      <c r="AZ13" s="14">
        <v>0.44419054852563999</v>
      </c>
      <c r="BA13" s="14"/>
      <c r="BB13" s="14">
        <v>0.30490009146575803</v>
      </c>
      <c r="BC13" s="14">
        <v>0.409815333641596</v>
      </c>
    </row>
    <row r="14" spans="2:55" ht="29" x14ac:dyDescent="0.35">
      <c r="B14" s="15" t="s">
        <v>212</v>
      </c>
      <c r="C14" s="14">
        <v>0.24140501669419501</v>
      </c>
      <c r="D14" s="14">
        <v>0.260358465271815</v>
      </c>
      <c r="E14" s="14">
        <v>0.22470698929986299</v>
      </c>
      <c r="F14" s="14"/>
      <c r="G14" s="14">
        <v>0.18212342254969299</v>
      </c>
      <c r="H14" s="14">
        <v>0.23824390535204901</v>
      </c>
      <c r="I14" s="14">
        <v>0.171476220521739</v>
      </c>
      <c r="J14" s="14">
        <v>0.24853171537503199</v>
      </c>
      <c r="K14" s="14">
        <v>0.28400224065484098</v>
      </c>
      <c r="L14" s="14">
        <v>0.290312535772213</v>
      </c>
      <c r="M14" s="14"/>
      <c r="N14" s="14">
        <v>0.243428026933449</v>
      </c>
      <c r="O14" s="14">
        <v>0.26415955159465598</v>
      </c>
      <c r="P14" s="14">
        <v>0.246954883282924</v>
      </c>
      <c r="Q14" s="14">
        <v>0.213944091206031</v>
      </c>
      <c r="R14" s="14"/>
      <c r="S14" s="14">
        <v>0.19179348798646301</v>
      </c>
      <c r="T14" s="14">
        <v>0.24991737030160299</v>
      </c>
      <c r="U14" s="14">
        <v>0.26182448844669298</v>
      </c>
      <c r="V14" s="14">
        <v>0.21939779633145101</v>
      </c>
      <c r="W14" s="14">
        <v>0.14769632103861399</v>
      </c>
      <c r="X14" s="14">
        <v>0.28423115385783998</v>
      </c>
      <c r="Y14" s="14">
        <v>0.31918755963537898</v>
      </c>
      <c r="Z14" s="14">
        <v>0.237710003725986</v>
      </c>
      <c r="AA14" s="14">
        <v>0.22891166035733701</v>
      </c>
      <c r="AB14" s="14">
        <v>0.26528634278507601</v>
      </c>
      <c r="AC14" s="14">
        <v>0.27039455109745197</v>
      </c>
      <c r="AD14" s="14">
        <v>0.20894615364739899</v>
      </c>
      <c r="AE14" s="14"/>
      <c r="AF14" s="14">
        <v>0.31721696492916801</v>
      </c>
      <c r="AG14" s="14">
        <v>0.210259633644512</v>
      </c>
      <c r="AH14" s="14">
        <v>0.30397419770678602</v>
      </c>
      <c r="AI14" s="14">
        <v>0.29192768028680699</v>
      </c>
      <c r="AJ14" s="14">
        <v>0.193334558724476</v>
      </c>
      <c r="AK14" s="14"/>
      <c r="AL14" s="14">
        <v>0.24908861549679001</v>
      </c>
      <c r="AM14" s="14">
        <v>0.18989973079802799</v>
      </c>
      <c r="AN14" s="14">
        <v>0.217193742751739</v>
      </c>
      <c r="AO14" s="14"/>
      <c r="AP14" s="14">
        <v>0.235634976118277</v>
      </c>
      <c r="AQ14" s="14">
        <v>0.24658601088846899</v>
      </c>
      <c r="AR14" s="14"/>
      <c r="AS14" s="14">
        <v>0.25052398364748402</v>
      </c>
      <c r="AT14" s="14">
        <v>0.23126567080091001</v>
      </c>
      <c r="AU14" s="14"/>
      <c r="AV14" s="14">
        <v>0.23768688401740001</v>
      </c>
      <c r="AW14" s="14">
        <v>0.24576002116429099</v>
      </c>
      <c r="AX14" s="14"/>
      <c r="AY14" s="14">
        <v>0.243609239782038</v>
      </c>
      <c r="AZ14" s="14">
        <v>0.222845232069804</v>
      </c>
      <c r="BA14" s="14"/>
      <c r="BB14" s="14">
        <v>0.27215238426133598</v>
      </c>
      <c r="BC14" s="14">
        <v>0.17880649990330999</v>
      </c>
    </row>
    <row r="15" spans="2:55" ht="43.5" x14ac:dyDescent="0.35">
      <c r="B15" s="15" t="s">
        <v>213</v>
      </c>
      <c r="C15" s="14">
        <v>0.138475468011207</v>
      </c>
      <c r="D15" s="14">
        <v>0.12599291720774</v>
      </c>
      <c r="E15" s="14">
        <v>0.15006674158069699</v>
      </c>
      <c r="F15" s="14"/>
      <c r="G15" s="14">
        <v>0.28259825377748898</v>
      </c>
      <c r="H15" s="14">
        <v>0.160078720403102</v>
      </c>
      <c r="I15" s="14">
        <v>0.13234919988317501</v>
      </c>
      <c r="J15" s="14">
        <v>0.165030467210035</v>
      </c>
      <c r="K15" s="14">
        <v>8.4022245386016506E-2</v>
      </c>
      <c r="L15" s="14">
        <v>7.3620022398473095E-2</v>
      </c>
      <c r="M15" s="14"/>
      <c r="N15" s="14">
        <v>0.118414654983651</v>
      </c>
      <c r="O15" s="14">
        <v>0.12918960709251001</v>
      </c>
      <c r="P15" s="14">
        <v>0.15839564159608499</v>
      </c>
      <c r="Q15" s="14">
        <v>0.14964687213462499</v>
      </c>
      <c r="R15" s="14"/>
      <c r="S15" s="14">
        <v>0.14621397401265299</v>
      </c>
      <c r="T15" s="14">
        <v>0.14955778408078901</v>
      </c>
      <c r="U15" s="14">
        <v>5.6237672215152697E-2</v>
      </c>
      <c r="V15" s="14">
        <v>0.134735715233296</v>
      </c>
      <c r="W15" s="14">
        <v>0.191740842911028</v>
      </c>
      <c r="X15" s="14">
        <v>0.14548535164633999</v>
      </c>
      <c r="Y15" s="14">
        <v>0.10845533039159599</v>
      </c>
      <c r="Z15" s="14">
        <v>0.193510027888186</v>
      </c>
      <c r="AA15" s="14">
        <v>0.14161454105686699</v>
      </c>
      <c r="AB15" s="14">
        <v>0.186607112947691</v>
      </c>
      <c r="AC15" s="14">
        <v>0.100244092583494</v>
      </c>
      <c r="AD15" s="14">
        <v>5.3427018287834097E-2</v>
      </c>
      <c r="AE15" s="14"/>
      <c r="AF15" s="14">
        <v>8.1505014731957801E-2</v>
      </c>
      <c r="AG15" s="14">
        <v>0.158882994507307</v>
      </c>
      <c r="AH15" s="14">
        <v>7.6098086695917402E-2</v>
      </c>
      <c r="AI15" s="14">
        <v>0.16666088496984599</v>
      </c>
      <c r="AJ15" s="14">
        <v>0.20396983573609201</v>
      </c>
      <c r="AK15" s="14"/>
      <c r="AL15" s="14">
        <v>0.13497293342320901</v>
      </c>
      <c r="AM15" s="14">
        <v>0.21438743153706699</v>
      </c>
      <c r="AN15" s="14">
        <v>6.1278696074102398E-2</v>
      </c>
      <c r="AO15" s="14"/>
      <c r="AP15" s="14">
        <v>0.119932548188909</v>
      </c>
      <c r="AQ15" s="14">
        <v>0.150947249368138</v>
      </c>
      <c r="AR15" s="14"/>
      <c r="AS15" s="14">
        <v>0.128929648126137</v>
      </c>
      <c r="AT15" s="14">
        <v>0.15152223108017501</v>
      </c>
      <c r="AU15" s="14"/>
      <c r="AV15" s="14">
        <v>0.13701250468851101</v>
      </c>
      <c r="AW15" s="14">
        <v>0.13788991590913499</v>
      </c>
      <c r="AX15" s="14"/>
      <c r="AY15" s="14">
        <v>0.13488281146028</v>
      </c>
      <c r="AZ15" s="14">
        <v>0.16663410767751299</v>
      </c>
      <c r="BA15" s="14"/>
      <c r="BB15" s="14">
        <v>0.12598424400410199</v>
      </c>
      <c r="BC15" s="14">
        <v>0.19146092102756099</v>
      </c>
    </row>
    <row r="16" spans="2:55" ht="29" x14ac:dyDescent="0.35">
      <c r="B16" s="15" t="s">
        <v>214</v>
      </c>
      <c r="C16" s="14">
        <v>0.132329246840727</v>
      </c>
      <c r="D16" s="14">
        <v>0.132299831090501</v>
      </c>
      <c r="E16" s="14">
        <v>0.132620211188508</v>
      </c>
      <c r="F16" s="14"/>
      <c r="G16" s="14">
        <v>0.218375268086557</v>
      </c>
      <c r="H16" s="14">
        <v>0.101186905613053</v>
      </c>
      <c r="I16" s="14">
        <v>0.120698866667845</v>
      </c>
      <c r="J16" s="14">
        <v>0.12672138563079</v>
      </c>
      <c r="K16" s="14">
        <v>0.104783842984599</v>
      </c>
      <c r="L16" s="14">
        <v>0.13772998187247901</v>
      </c>
      <c r="M16" s="14"/>
      <c r="N16" s="14">
        <v>0.12652947569902401</v>
      </c>
      <c r="O16" s="14">
        <v>0.14477428315593299</v>
      </c>
      <c r="P16" s="14">
        <v>0.116966022603301</v>
      </c>
      <c r="Q16" s="14">
        <v>0.13898638734547</v>
      </c>
      <c r="R16" s="14"/>
      <c r="S16" s="14">
        <v>0.12301631595186199</v>
      </c>
      <c r="T16" s="14">
        <v>0.123107657938272</v>
      </c>
      <c r="U16" s="14">
        <v>8.4282569542556099E-2</v>
      </c>
      <c r="V16" s="14">
        <v>0.18688963211506501</v>
      </c>
      <c r="W16" s="14">
        <v>0.111235013190648</v>
      </c>
      <c r="X16" s="14">
        <v>0.21676148653486901</v>
      </c>
      <c r="Y16" s="14">
        <v>9.17889424475999E-2</v>
      </c>
      <c r="Z16" s="14">
        <v>7.0380185197956496E-2</v>
      </c>
      <c r="AA16" s="14">
        <v>0.11458489995285601</v>
      </c>
      <c r="AB16" s="14">
        <v>0.12675740758259799</v>
      </c>
      <c r="AC16" s="14">
        <v>0.154794776040483</v>
      </c>
      <c r="AD16" s="14">
        <v>0.20252615774018801</v>
      </c>
      <c r="AE16" s="14"/>
      <c r="AF16" s="14">
        <v>0.102933799154179</v>
      </c>
      <c r="AG16" s="14">
        <v>0.150673381762644</v>
      </c>
      <c r="AH16" s="14">
        <v>0.11529793795290599</v>
      </c>
      <c r="AI16" s="14">
        <v>0.169942242033914</v>
      </c>
      <c r="AJ16" s="14">
        <v>0.142013949116226</v>
      </c>
      <c r="AK16" s="14"/>
      <c r="AL16" s="14">
        <v>0.11612937333031</v>
      </c>
      <c r="AM16" s="14">
        <v>0.27010411337587897</v>
      </c>
      <c r="AN16" s="14">
        <v>0.13426800370133801</v>
      </c>
      <c r="AO16" s="14"/>
      <c r="AP16" s="14">
        <v>0.113614235237478</v>
      </c>
      <c r="AQ16" s="14">
        <v>0.14821328864684599</v>
      </c>
      <c r="AR16" s="14"/>
      <c r="AS16" s="14">
        <v>0.12955370731451701</v>
      </c>
      <c r="AT16" s="14">
        <v>0.13861175437822101</v>
      </c>
      <c r="AU16" s="14"/>
      <c r="AV16" s="14">
        <v>0.18893727975105801</v>
      </c>
      <c r="AW16" s="14">
        <v>0.119284412684561</v>
      </c>
      <c r="AX16" s="14"/>
      <c r="AY16" s="14">
        <v>0.12597712848523801</v>
      </c>
      <c r="AZ16" s="14">
        <v>0.16334570457700201</v>
      </c>
      <c r="BA16" s="14"/>
      <c r="BB16" s="14">
        <v>0.13230185054030899</v>
      </c>
      <c r="BC16" s="14">
        <v>0.17563410124272499</v>
      </c>
    </row>
    <row r="17" spans="2:55" ht="29" x14ac:dyDescent="0.35">
      <c r="B17" s="15" t="s">
        <v>215</v>
      </c>
      <c r="C17" s="14">
        <v>0.12626372903660199</v>
      </c>
      <c r="D17" s="14">
        <v>0.118064452764489</v>
      </c>
      <c r="E17" s="14">
        <v>0.13394807608163301</v>
      </c>
      <c r="F17" s="14"/>
      <c r="G17" s="14">
        <v>0.13533334298247801</v>
      </c>
      <c r="H17" s="14">
        <v>0.148255273269355</v>
      </c>
      <c r="I17" s="14">
        <v>0.14460645064819899</v>
      </c>
      <c r="J17" s="14">
        <v>0.122621882913147</v>
      </c>
      <c r="K17" s="14">
        <v>0.111193625732808</v>
      </c>
      <c r="L17" s="14">
        <v>0.10941247480602299</v>
      </c>
      <c r="M17" s="14"/>
      <c r="N17" s="14">
        <v>0.14003360226932601</v>
      </c>
      <c r="O17" s="14">
        <v>0.110000364418245</v>
      </c>
      <c r="P17" s="14">
        <v>0.12253384186274099</v>
      </c>
      <c r="Q17" s="14">
        <v>0.13284282074126999</v>
      </c>
      <c r="R17" s="14"/>
      <c r="S17" s="14">
        <v>0.104725642198317</v>
      </c>
      <c r="T17" s="14">
        <v>0.118951264410516</v>
      </c>
      <c r="U17" s="14">
        <v>0.112670273434729</v>
      </c>
      <c r="V17" s="14">
        <v>0.13511053195121001</v>
      </c>
      <c r="W17" s="14">
        <v>0.183039814710099</v>
      </c>
      <c r="X17" s="14">
        <v>0.134684984951944</v>
      </c>
      <c r="Y17" s="14">
        <v>7.8464869219116704E-2</v>
      </c>
      <c r="Z17" s="14">
        <v>0.141161186698256</v>
      </c>
      <c r="AA17" s="14">
        <v>9.6536158324109098E-2</v>
      </c>
      <c r="AB17" s="14">
        <v>0.14111018370831099</v>
      </c>
      <c r="AC17" s="14">
        <v>0.20392179651672199</v>
      </c>
      <c r="AD17" s="14">
        <v>0.11546051488876399</v>
      </c>
      <c r="AE17" s="14"/>
      <c r="AF17" s="14">
        <v>0.14666912528762799</v>
      </c>
      <c r="AG17" s="14">
        <v>0.12338417620695299</v>
      </c>
      <c r="AH17" s="14">
        <v>0.101321455873395</v>
      </c>
      <c r="AI17" s="14">
        <v>0.13429420163648401</v>
      </c>
      <c r="AJ17" s="14">
        <v>0.185416627976909</v>
      </c>
      <c r="AK17" s="14"/>
      <c r="AL17" s="14">
        <v>0.125199471747867</v>
      </c>
      <c r="AM17" s="14">
        <v>0.15580037700605401</v>
      </c>
      <c r="AN17" s="14">
        <v>9.1918820185585601E-2</v>
      </c>
      <c r="AO17" s="14"/>
      <c r="AP17" s="14">
        <v>0.105645833241724</v>
      </c>
      <c r="AQ17" s="14">
        <v>0.14467600673613501</v>
      </c>
      <c r="AR17" s="14"/>
      <c r="AS17" s="14">
        <v>0.123026696327209</v>
      </c>
      <c r="AT17" s="14">
        <v>0.133657318974362</v>
      </c>
      <c r="AU17" s="14"/>
      <c r="AV17" s="14">
        <v>0.15995385048496399</v>
      </c>
      <c r="AW17" s="14">
        <v>0.11788975560817801</v>
      </c>
      <c r="AX17" s="14"/>
      <c r="AY17" s="14">
        <v>0.119062632552692</v>
      </c>
      <c r="AZ17" s="14">
        <v>0.17560140682068501</v>
      </c>
      <c r="BA17" s="14"/>
      <c r="BB17" s="14">
        <v>0.113362746099225</v>
      </c>
      <c r="BC17" s="14">
        <v>0.182409458722574</v>
      </c>
    </row>
    <row r="18" spans="2:55" ht="29" x14ac:dyDescent="0.35">
      <c r="B18" s="15" t="s">
        <v>216</v>
      </c>
      <c r="C18" s="14">
        <v>0.102314971348892</v>
      </c>
      <c r="D18" s="14">
        <v>0.11096283365844301</v>
      </c>
      <c r="E18" s="14">
        <v>9.4680546855466494E-2</v>
      </c>
      <c r="F18" s="14"/>
      <c r="G18" s="14">
        <v>0.107158991887396</v>
      </c>
      <c r="H18" s="14">
        <v>0.117462350932774</v>
      </c>
      <c r="I18" s="14">
        <v>0.105856471479953</v>
      </c>
      <c r="J18" s="14">
        <v>0.12677871858352499</v>
      </c>
      <c r="K18" s="14">
        <v>0.128818374483368</v>
      </c>
      <c r="L18" s="14">
        <v>5.07888154590799E-2</v>
      </c>
      <c r="M18" s="14"/>
      <c r="N18" s="14">
        <v>9.8882379451869604E-2</v>
      </c>
      <c r="O18" s="14">
        <v>0.11301681909775201</v>
      </c>
      <c r="P18" s="14">
        <v>9.3793576721618394E-2</v>
      </c>
      <c r="Q18" s="14">
        <v>0.102661218871567</v>
      </c>
      <c r="R18" s="14"/>
      <c r="S18" s="14">
        <v>0.13756025104743599</v>
      </c>
      <c r="T18" s="14">
        <v>0.119299533856388</v>
      </c>
      <c r="U18" s="14">
        <v>9.6117838562635505E-2</v>
      </c>
      <c r="V18" s="14">
        <v>9.51099006033303E-2</v>
      </c>
      <c r="W18" s="14">
        <v>8.2272821582288796E-2</v>
      </c>
      <c r="X18" s="14">
        <v>8.49350949042217E-2</v>
      </c>
      <c r="Y18" s="14">
        <v>7.3554495830172095E-2</v>
      </c>
      <c r="Z18" s="14">
        <v>4.4374780595057402E-2</v>
      </c>
      <c r="AA18" s="14">
        <v>0.119916296829313</v>
      </c>
      <c r="AB18" s="14">
        <v>0.124682156423368</v>
      </c>
      <c r="AC18" s="14">
        <v>8.4347191042646694E-2</v>
      </c>
      <c r="AD18" s="14">
        <v>9.3578952622379294E-2</v>
      </c>
      <c r="AE18" s="14"/>
      <c r="AF18" s="14">
        <v>8.2110474483197707E-2</v>
      </c>
      <c r="AG18" s="14">
        <v>0.13396973368821</v>
      </c>
      <c r="AH18" s="14">
        <v>0.120856028756788</v>
      </c>
      <c r="AI18" s="14">
        <v>0.107035139752463</v>
      </c>
      <c r="AJ18" s="14">
        <v>7.3990627629273498E-2</v>
      </c>
      <c r="AK18" s="14"/>
      <c r="AL18" s="14">
        <v>8.7777461938077297E-2</v>
      </c>
      <c r="AM18" s="14">
        <v>0.20093558034058201</v>
      </c>
      <c r="AN18" s="14">
        <v>0.14615150269789701</v>
      </c>
      <c r="AO18" s="14"/>
      <c r="AP18" s="14">
        <v>7.8514208311154604E-2</v>
      </c>
      <c r="AQ18" s="14">
        <v>0.124896817479578</v>
      </c>
      <c r="AR18" s="14"/>
      <c r="AS18" s="14">
        <v>0.122672500607425</v>
      </c>
      <c r="AT18" s="14">
        <v>8.0442421585002893E-2</v>
      </c>
      <c r="AU18" s="14"/>
      <c r="AV18" s="14">
        <v>0.11533204768722501</v>
      </c>
      <c r="AW18" s="14">
        <v>9.9111598581898094E-2</v>
      </c>
      <c r="AX18" s="14"/>
      <c r="AY18" s="14">
        <v>0.10364191719485499</v>
      </c>
      <c r="AZ18" s="14">
        <v>0.15091192792605701</v>
      </c>
      <c r="BA18" s="14"/>
      <c r="BB18" s="14">
        <v>0.102634078781495</v>
      </c>
      <c r="BC18" s="14">
        <v>0.10610455182645501</v>
      </c>
    </row>
    <row r="19" spans="2:55" x14ac:dyDescent="0.35">
      <c r="B19" s="15" t="s">
        <v>184</v>
      </c>
      <c r="C19" s="14">
        <v>3.8692119443007503E-2</v>
      </c>
      <c r="D19" s="14">
        <v>3.69794232439071E-2</v>
      </c>
      <c r="E19" s="14">
        <v>4.0321857287802798E-2</v>
      </c>
      <c r="F19" s="14"/>
      <c r="G19" s="14">
        <v>1.04382854444566E-2</v>
      </c>
      <c r="H19" s="14">
        <v>0</v>
      </c>
      <c r="I19" s="14">
        <v>5.2537119859762102E-2</v>
      </c>
      <c r="J19" s="14">
        <v>3.6130617174829502E-2</v>
      </c>
      <c r="K19" s="14">
        <v>6.2019380389070601E-2</v>
      </c>
      <c r="L19" s="14">
        <v>4.9774842495571403E-2</v>
      </c>
      <c r="M19" s="14"/>
      <c r="N19" s="14">
        <v>4.2411715763771902E-2</v>
      </c>
      <c r="O19" s="14">
        <v>4.80574683508697E-2</v>
      </c>
      <c r="P19" s="14">
        <v>4.5468806514979303E-2</v>
      </c>
      <c r="Q19" s="14">
        <v>2.07776501482826E-2</v>
      </c>
      <c r="R19" s="14"/>
      <c r="S19" s="14">
        <v>2.36461512911833E-2</v>
      </c>
      <c r="T19" s="14">
        <v>7.5007037615524602E-2</v>
      </c>
      <c r="U19" s="14">
        <v>7.2575741098211799E-2</v>
      </c>
      <c r="V19" s="14">
        <v>3.4374039934015999E-2</v>
      </c>
      <c r="W19" s="14">
        <v>2.0872571970328699E-2</v>
      </c>
      <c r="X19" s="14">
        <v>1.6773572058578701E-2</v>
      </c>
      <c r="Y19" s="14">
        <v>4.7360751258372899E-2</v>
      </c>
      <c r="Z19" s="14">
        <v>0</v>
      </c>
      <c r="AA19" s="14">
        <v>3.9548209685433898E-2</v>
      </c>
      <c r="AB19" s="14">
        <v>5.3849025441353698E-2</v>
      </c>
      <c r="AC19" s="14">
        <v>0</v>
      </c>
      <c r="AD19" s="14">
        <v>0</v>
      </c>
      <c r="AE19" s="14"/>
      <c r="AF19" s="14">
        <v>5.2303373265614503E-2</v>
      </c>
      <c r="AG19" s="14">
        <v>3.9833851523789002E-2</v>
      </c>
      <c r="AH19" s="14">
        <v>2.42669402942398E-2</v>
      </c>
      <c r="AI19" s="14">
        <v>6.2279975346553801E-2</v>
      </c>
      <c r="AJ19" s="14">
        <v>4.8893590998173697E-2</v>
      </c>
      <c r="AK19" s="14"/>
      <c r="AL19" s="14">
        <v>3.6458218346226402E-2</v>
      </c>
      <c r="AM19" s="14">
        <v>1.24579639384412E-2</v>
      </c>
      <c r="AN19" s="14">
        <v>0.115075707816504</v>
      </c>
      <c r="AO19" s="14"/>
      <c r="AP19" s="14">
        <v>3.1130018443525899E-2</v>
      </c>
      <c r="AQ19" s="14">
        <v>4.6030353777536601E-2</v>
      </c>
      <c r="AR19" s="14"/>
      <c r="AS19" s="14">
        <v>3.3933806852063798E-2</v>
      </c>
      <c r="AT19" s="14">
        <v>4.52644589293714E-2</v>
      </c>
      <c r="AU19" s="14"/>
      <c r="AV19" s="14">
        <v>3.2491791278269601E-2</v>
      </c>
      <c r="AW19" s="14">
        <v>4.1294436356042803E-2</v>
      </c>
      <c r="AX19" s="14"/>
      <c r="AY19" s="14">
        <v>3.13288533946042E-2</v>
      </c>
      <c r="AZ19" s="14">
        <v>3.6289694230420597E-2</v>
      </c>
      <c r="BA19" s="14"/>
      <c r="BB19" s="14">
        <v>4.0288504219537002E-2</v>
      </c>
      <c r="BC19" s="14">
        <v>2.54661045708631E-2</v>
      </c>
    </row>
    <row r="20" spans="2:55" ht="72.5" x14ac:dyDescent="0.35">
      <c r="B20" s="15" t="s">
        <v>217</v>
      </c>
      <c r="C20" s="14">
        <v>1.2263460656061101E-3</v>
      </c>
      <c r="D20" s="14">
        <v>0</v>
      </c>
      <c r="E20" s="14">
        <v>2.3404059148362699E-3</v>
      </c>
      <c r="F20" s="14"/>
      <c r="G20" s="14">
        <v>0</v>
      </c>
      <c r="H20" s="14">
        <v>0</v>
      </c>
      <c r="I20" s="14">
        <v>7.0698042156699496E-3</v>
      </c>
      <c r="J20" s="14">
        <v>0</v>
      </c>
      <c r="K20" s="14">
        <v>0</v>
      </c>
      <c r="L20" s="14">
        <v>0</v>
      </c>
      <c r="M20" s="14"/>
      <c r="N20" s="14">
        <v>0</v>
      </c>
      <c r="O20" s="14">
        <v>0</v>
      </c>
      <c r="P20" s="14">
        <v>0</v>
      </c>
      <c r="Q20" s="14">
        <v>4.5548143963727002E-3</v>
      </c>
      <c r="R20" s="14"/>
      <c r="S20" s="14">
        <v>0</v>
      </c>
      <c r="T20" s="14">
        <v>0</v>
      </c>
      <c r="U20" s="14">
        <v>0</v>
      </c>
      <c r="V20" s="14">
        <v>0</v>
      </c>
      <c r="W20" s="14">
        <v>0</v>
      </c>
      <c r="X20" s="14">
        <v>0</v>
      </c>
      <c r="Y20" s="14">
        <v>1.41045581814689E-2</v>
      </c>
      <c r="Z20" s="14">
        <v>0</v>
      </c>
      <c r="AA20" s="14">
        <v>0</v>
      </c>
      <c r="AB20" s="14">
        <v>0</v>
      </c>
      <c r="AC20" s="14">
        <v>0</v>
      </c>
      <c r="AD20" s="14">
        <v>0</v>
      </c>
      <c r="AE20" s="14"/>
      <c r="AF20" s="14">
        <v>0</v>
      </c>
      <c r="AG20" s="14">
        <v>0</v>
      </c>
      <c r="AH20" s="14">
        <v>0</v>
      </c>
      <c r="AI20" s="14">
        <v>0</v>
      </c>
      <c r="AJ20" s="14">
        <v>3.0337077244027899E-2</v>
      </c>
      <c r="AK20" s="14"/>
      <c r="AL20" s="14">
        <v>1.45432619996766E-3</v>
      </c>
      <c r="AM20" s="14">
        <v>0</v>
      </c>
      <c r="AN20" s="14">
        <v>0</v>
      </c>
      <c r="AO20" s="14"/>
      <c r="AP20" s="14">
        <v>0</v>
      </c>
      <c r="AQ20" s="14">
        <v>2.2829852120714901E-3</v>
      </c>
      <c r="AR20" s="14"/>
      <c r="AS20" s="14">
        <v>0</v>
      </c>
      <c r="AT20" s="14">
        <v>2.8507158821567602E-3</v>
      </c>
      <c r="AU20" s="14"/>
      <c r="AV20" s="14">
        <v>0</v>
      </c>
      <c r="AW20" s="14">
        <v>1.57910628223121E-3</v>
      </c>
      <c r="AX20" s="14"/>
      <c r="AY20" s="14">
        <v>0</v>
      </c>
      <c r="AZ20" s="14">
        <v>1.0892379922277101E-2</v>
      </c>
      <c r="BA20" s="14"/>
      <c r="BB20" s="14">
        <v>1.9018345417478001E-3</v>
      </c>
      <c r="BC20" s="14">
        <v>0</v>
      </c>
    </row>
    <row r="21" spans="2:55" ht="43.5" x14ac:dyDescent="0.35">
      <c r="B21" s="15" t="s">
        <v>218</v>
      </c>
      <c r="C21" s="14">
        <v>1.2249638652550401E-3</v>
      </c>
      <c r="D21" s="14">
        <v>0</v>
      </c>
      <c r="E21" s="14">
        <v>2.3377680706193199E-3</v>
      </c>
      <c r="F21" s="14"/>
      <c r="G21" s="14">
        <v>1.04382854444566E-2</v>
      </c>
      <c r="H21" s="14">
        <v>0</v>
      </c>
      <c r="I21" s="14">
        <v>0</v>
      </c>
      <c r="J21" s="14">
        <v>0</v>
      </c>
      <c r="K21" s="14">
        <v>0</v>
      </c>
      <c r="L21" s="14">
        <v>0</v>
      </c>
      <c r="M21" s="14"/>
      <c r="N21" s="14">
        <v>0</v>
      </c>
      <c r="O21" s="14">
        <v>0</v>
      </c>
      <c r="P21" s="14">
        <v>5.4530546960777299E-3</v>
      </c>
      <c r="Q21" s="14">
        <v>0</v>
      </c>
      <c r="R21" s="14"/>
      <c r="S21" s="14">
        <v>0</v>
      </c>
      <c r="T21" s="14">
        <v>9.3837270433639597E-3</v>
      </c>
      <c r="U21" s="14">
        <v>0</v>
      </c>
      <c r="V21" s="14">
        <v>0</v>
      </c>
      <c r="W21" s="14">
        <v>0</v>
      </c>
      <c r="X21" s="14">
        <v>0</v>
      </c>
      <c r="Y21" s="14">
        <v>0</v>
      </c>
      <c r="Z21" s="14">
        <v>0</v>
      </c>
      <c r="AA21" s="14">
        <v>0</v>
      </c>
      <c r="AB21" s="14">
        <v>0</v>
      </c>
      <c r="AC21" s="14">
        <v>0</v>
      </c>
      <c r="AD21" s="14">
        <v>0</v>
      </c>
      <c r="AE21" s="14"/>
      <c r="AF21" s="14">
        <v>0</v>
      </c>
      <c r="AG21" s="14">
        <v>4.0066734068426504E-3</v>
      </c>
      <c r="AH21" s="14">
        <v>0</v>
      </c>
      <c r="AI21" s="14">
        <v>0</v>
      </c>
      <c r="AJ21" s="14">
        <v>0</v>
      </c>
      <c r="AK21" s="14"/>
      <c r="AL21" s="14">
        <v>0</v>
      </c>
      <c r="AM21" s="14">
        <v>1.24579639384412E-2</v>
      </c>
      <c r="AN21" s="14">
        <v>0</v>
      </c>
      <c r="AO21" s="14"/>
      <c r="AP21" s="14">
        <v>0</v>
      </c>
      <c r="AQ21" s="14">
        <v>2.2804120860590799E-3</v>
      </c>
      <c r="AR21" s="14"/>
      <c r="AS21" s="14">
        <v>2.2553620824507601E-3</v>
      </c>
      <c r="AT21" s="14">
        <v>0</v>
      </c>
      <c r="AU21" s="14"/>
      <c r="AV21" s="14">
        <v>0</v>
      </c>
      <c r="AW21" s="14">
        <v>1.5773264899532401E-3</v>
      </c>
      <c r="AX21" s="14"/>
      <c r="AY21" s="14">
        <v>1.85522711322952E-3</v>
      </c>
      <c r="AZ21" s="14">
        <v>0</v>
      </c>
      <c r="BA21" s="14"/>
      <c r="BB21" s="14">
        <v>1.89969100621162E-3</v>
      </c>
      <c r="BC21" s="14">
        <v>0</v>
      </c>
    </row>
    <row r="22" spans="2:55" ht="43.5" x14ac:dyDescent="0.35">
      <c r="B22" s="15" t="s">
        <v>219</v>
      </c>
      <c r="C22" s="14">
        <v>1.16343418831148E-3</v>
      </c>
      <c r="D22" s="14">
        <v>0</v>
      </c>
      <c r="E22" s="14">
        <v>2.2203424728248701E-3</v>
      </c>
      <c r="F22" s="14"/>
      <c r="G22" s="14">
        <v>0</v>
      </c>
      <c r="H22" s="14">
        <v>0</v>
      </c>
      <c r="I22" s="14">
        <v>6.7071213908235401E-3</v>
      </c>
      <c r="J22" s="14">
        <v>0</v>
      </c>
      <c r="K22" s="14">
        <v>0</v>
      </c>
      <c r="L22" s="14">
        <v>0</v>
      </c>
      <c r="M22" s="14"/>
      <c r="N22" s="14">
        <v>0</v>
      </c>
      <c r="O22" s="14">
        <v>0</v>
      </c>
      <c r="P22" s="14">
        <v>5.1791489072442196E-3</v>
      </c>
      <c r="Q22" s="14">
        <v>0</v>
      </c>
      <c r="R22" s="14"/>
      <c r="S22" s="14">
        <v>0</v>
      </c>
      <c r="T22" s="14">
        <v>0</v>
      </c>
      <c r="U22" s="14">
        <v>0</v>
      </c>
      <c r="V22" s="14">
        <v>0</v>
      </c>
      <c r="W22" s="14">
        <v>0</v>
      </c>
      <c r="X22" s="14">
        <v>0</v>
      </c>
      <c r="Y22" s="14">
        <v>0</v>
      </c>
      <c r="Z22" s="14">
        <v>0</v>
      </c>
      <c r="AA22" s="14">
        <v>1.1866623846892899E-2</v>
      </c>
      <c r="AB22" s="14">
        <v>0</v>
      </c>
      <c r="AC22" s="14">
        <v>0</v>
      </c>
      <c r="AD22" s="14">
        <v>0</v>
      </c>
      <c r="AE22" s="14"/>
      <c r="AF22" s="14">
        <v>0</v>
      </c>
      <c r="AG22" s="14">
        <v>0</v>
      </c>
      <c r="AH22" s="14">
        <v>1.3630345988448599E-2</v>
      </c>
      <c r="AI22" s="14">
        <v>0</v>
      </c>
      <c r="AJ22" s="14">
        <v>0</v>
      </c>
      <c r="AK22" s="14"/>
      <c r="AL22" s="14">
        <v>1.37971888152405E-3</v>
      </c>
      <c r="AM22" s="14">
        <v>0</v>
      </c>
      <c r="AN22" s="14">
        <v>0</v>
      </c>
      <c r="AO22" s="14"/>
      <c r="AP22" s="14">
        <v>0</v>
      </c>
      <c r="AQ22" s="14">
        <v>2.1658674672884802E-3</v>
      </c>
      <c r="AR22" s="14"/>
      <c r="AS22" s="14">
        <v>0</v>
      </c>
      <c r="AT22" s="14">
        <v>2.70447340394449E-3</v>
      </c>
      <c r="AU22" s="14"/>
      <c r="AV22" s="14">
        <v>0</v>
      </c>
      <c r="AW22" s="14">
        <v>1.4980977125875199E-3</v>
      </c>
      <c r="AX22" s="14"/>
      <c r="AY22" s="14">
        <v>0</v>
      </c>
      <c r="AZ22" s="14">
        <v>1.0333597953356999E-2</v>
      </c>
      <c r="BA22" s="14"/>
      <c r="BB22" s="14">
        <v>0</v>
      </c>
      <c r="BC22" s="14">
        <v>0</v>
      </c>
    </row>
    <row r="23" spans="2:55" ht="29" x14ac:dyDescent="0.35">
      <c r="B23" s="15" t="s">
        <v>220</v>
      </c>
      <c r="C23" s="14">
        <v>1.16051693965027E-3</v>
      </c>
      <c r="D23" s="14">
        <v>2.4433745237919598E-3</v>
      </c>
      <c r="E23" s="14">
        <v>0</v>
      </c>
      <c r="F23" s="14"/>
      <c r="G23" s="14">
        <v>0</v>
      </c>
      <c r="H23" s="14">
        <v>0</v>
      </c>
      <c r="I23" s="14">
        <v>6.6903036446247901E-3</v>
      </c>
      <c r="J23" s="14">
        <v>0</v>
      </c>
      <c r="K23" s="14">
        <v>0</v>
      </c>
      <c r="L23" s="14">
        <v>0</v>
      </c>
      <c r="M23" s="14"/>
      <c r="N23" s="14">
        <v>0</v>
      </c>
      <c r="O23" s="14">
        <v>0</v>
      </c>
      <c r="P23" s="14">
        <v>5.1661624698782996E-3</v>
      </c>
      <c r="Q23" s="14">
        <v>0</v>
      </c>
      <c r="R23" s="14"/>
      <c r="S23" s="14">
        <v>0</v>
      </c>
      <c r="T23" s="14">
        <v>0</v>
      </c>
      <c r="U23" s="14">
        <v>1.3572634874702999E-2</v>
      </c>
      <c r="V23" s="14">
        <v>0</v>
      </c>
      <c r="W23" s="14">
        <v>0</v>
      </c>
      <c r="X23" s="14">
        <v>0</v>
      </c>
      <c r="Y23" s="14">
        <v>0</v>
      </c>
      <c r="Z23" s="14">
        <v>0</v>
      </c>
      <c r="AA23" s="14">
        <v>0</v>
      </c>
      <c r="AB23" s="14">
        <v>0</v>
      </c>
      <c r="AC23" s="14">
        <v>0</v>
      </c>
      <c r="AD23" s="14">
        <v>0</v>
      </c>
      <c r="AE23" s="14"/>
      <c r="AF23" s="14">
        <v>0</v>
      </c>
      <c r="AG23" s="14">
        <v>0</v>
      </c>
      <c r="AH23" s="14">
        <v>0</v>
      </c>
      <c r="AI23" s="14">
        <v>7.5527581629279096E-3</v>
      </c>
      <c r="AJ23" s="14">
        <v>0</v>
      </c>
      <c r="AK23" s="14"/>
      <c r="AL23" s="14">
        <v>1.3762593106257501E-3</v>
      </c>
      <c r="AM23" s="14">
        <v>0</v>
      </c>
      <c r="AN23" s="14">
        <v>0</v>
      </c>
      <c r="AO23" s="14"/>
      <c r="AP23" s="14">
        <v>0</v>
      </c>
      <c r="AQ23" s="14">
        <v>2.1604366710880701E-3</v>
      </c>
      <c r="AR23" s="14"/>
      <c r="AS23" s="14">
        <v>2.1367045804114898E-3</v>
      </c>
      <c r="AT23" s="14">
        <v>0</v>
      </c>
      <c r="AU23" s="14"/>
      <c r="AV23" s="14">
        <v>5.6937756258925703E-3</v>
      </c>
      <c r="AW23" s="14">
        <v>0</v>
      </c>
      <c r="AX23" s="14"/>
      <c r="AY23" s="14">
        <v>1.7576212269355899E-3</v>
      </c>
      <c r="AZ23" s="14">
        <v>0</v>
      </c>
      <c r="BA23" s="14"/>
      <c r="BB23" s="14">
        <v>1.7997458172783201E-3</v>
      </c>
      <c r="BC23" s="14">
        <v>0</v>
      </c>
    </row>
    <row r="24" spans="2:55" ht="29" x14ac:dyDescent="0.35">
      <c r="B24" s="15" t="s">
        <v>221</v>
      </c>
      <c r="C24" s="14">
        <v>1.1305069703699999E-3</v>
      </c>
      <c r="D24" s="14">
        <v>0</v>
      </c>
      <c r="E24" s="14">
        <v>2.1575029059272E-3</v>
      </c>
      <c r="F24" s="14"/>
      <c r="G24" s="14">
        <v>0</v>
      </c>
      <c r="H24" s="14">
        <v>0</v>
      </c>
      <c r="I24" s="14">
        <v>0</v>
      </c>
      <c r="J24" s="14">
        <v>0</v>
      </c>
      <c r="K24" s="14">
        <v>7.1617727519242003E-3</v>
      </c>
      <c r="L24" s="14">
        <v>0</v>
      </c>
      <c r="M24" s="14"/>
      <c r="N24" s="14">
        <v>0</v>
      </c>
      <c r="O24" s="14">
        <v>0</v>
      </c>
      <c r="P24" s="14">
        <v>5.0325699545767698E-3</v>
      </c>
      <c r="Q24" s="14">
        <v>0</v>
      </c>
      <c r="R24" s="14"/>
      <c r="S24" s="14">
        <v>0</v>
      </c>
      <c r="T24" s="14">
        <v>0</v>
      </c>
      <c r="U24" s="14">
        <v>0</v>
      </c>
      <c r="V24" s="14">
        <v>1.21503022930244E-2</v>
      </c>
      <c r="W24" s="14">
        <v>0</v>
      </c>
      <c r="X24" s="14">
        <v>0</v>
      </c>
      <c r="Y24" s="14">
        <v>0</v>
      </c>
      <c r="Z24" s="14">
        <v>0</v>
      </c>
      <c r="AA24" s="14">
        <v>0</v>
      </c>
      <c r="AB24" s="14">
        <v>0</v>
      </c>
      <c r="AC24" s="14">
        <v>0</v>
      </c>
      <c r="AD24" s="14">
        <v>0</v>
      </c>
      <c r="AE24" s="14"/>
      <c r="AF24" s="14">
        <v>5.3416142381818204E-3</v>
      </c>
      <c r="AG24" s="14">
        <v>0</v>
      </c>
      <c r="AH24" s="14">
        <v>0</v>
      </c>
      <c r="AI24" s="14">
        <v>0</v>
      </c>
      <c r="AJ24" s="14">
        <v>0</v>
      </c>
      <c r="AK24" s="14"/>
      <c r="AL24" s="14">
        <v>1.34067042930704E-3</v>
      </c>
      <c r="AM24" s="14">
        <v>0</v>
      </c>
      <c r="AN24" s="14">
        <v>0</v>
      </c>
      <c r="AO24" s="14"/>
      <c r="AP24" s="14">
        <v>2.5198666789992201E-3</v>
      </c>
      <c r="AQ24" s="14">
        <v>0</v>
      </c>
      <c r="AR24" s="14"/>
      <c r="AS24" s="14">
        <v>0</v>
      </c>
      <c r="AT24" s="14">
        <v>2.6279320867962802E-3</v>
      </c>
      <c r="AU24" s="14"/>
      <c r="AV24" s="14">
        <v>0</v>
      </c>
      <c r="AW24" s="14">
        <v>1.4556989328580101E-3</v>
      </c>
      <c r="AX24" s="14"/>
      <c r="AY24" s="14">
        <v>1.71217065467373E-3</v>
      </c>
      <c r="AZ24" s="14">
        <v>0</v>
      </c>
      <c r="BA24" s="14"/>
      <c r="BB24" s="14">
        <v>1.7532059393640101E-3</v>
      </c>
      <c r="BC24" s="14">
        <v>0</v>
      </c>
    </row>
    <row r="25" spans="2:55" x14ac:dyDescent="0.35">
      <c r="B25" s="15" t="s">
        <v>222</v>
      </c>
      <c r="C25" s="14">
        <v>1.1305069703699999E-3</v>
      </c>
      <c r="D25" s="14">
        <v>0</v>
      </c>
      <c r="E25" s="14">
        <v>2.1575029059272E-3</v>
      </c>
      <c r="F25" s="14"/>
      <c r="G25" s="14">
        <v>0</v>
      </c>
      <c r="H25" s="14">
        <v>0</v>
      </c>
      <c r="I25" s="14">
        <v>0</v>
      </c>
      <c r="J25" s="14">
        <v>0</v>
      </c>
      <c r="K25" s="14">
        <v>7.1617727519242003E-3</v>
      </c>
      <c r="L25" s="14">
        <v>0</v>
      </c>
      <c r="M25" s="14"/>
      <c r="N25" s="14">
        <v>0</v>
      </c>
      <c r="O25" s="14">
        <v>0</v>
      </c>
      <c r="P25" s="14">
        <v>5.0325699545767698E-3</v>
      </c>
      <c r="Q25" s="14">
        <v>0</v>
      </c>
      <c r="R25" s="14"/>
      <c r="S25" s="14">
        <v>0</v>
      </c>
      <c r="T25" s="14">
        <v>0</v>
      </c>
      <c r="U25" s="14">
        <v>0</v>
      </c>
      <c r="V25" s="14">
        <v>1.21503022930244E-2</v>
      </c>
      <c r="W25" s="14">
        <v>0</v>
      </c>
      <c r="X25" s="14">
        <v>0</v>
      </c>
      <c r="Y25" s="14">
        <v>0</v>
      </c>
      <c r="Z25" s="14">
        <v>0</v>
      </c>
      <c r="AA25" s="14">
        <v>0</v>
      </c>
      <c r="AB25" s="14">
        <v>0</v>
      </c>
      <c r="AC25" s="14">
        <v>0</v>
      </c>
      <c r="AD25" s="14">
        <v>0</v>
      </c>
      <c r="AE25" s="14"/>
      <c r="AF25" s="14">
        <v>0</v>
      </c>
      <c r="AG25" s="14">
        <v>3.69771904536031E-3</v>
      </c>
      <c r="AH25" s="14">
        <v>0</v>
      </c>
      <c r="AI25" s="14">
        <v>0</v>
      </c>
      <c r="AJ25" s="14">
        <v>0</v>
      </c>
      <c r="AK25" s="14"/>
      <c r="AL25" s="14">
        <v>1.34067042930704E-3</v>
      </c>
      <c r="AM25" s="14">
        <v>0</v>
      </c>
      <c r="AN25" s="14">
        <v>0</v>
      </c>
      <c r="AO25" s="14"/>
      <c r="AP25" s="14">
        <v>0</v>
      </c>
      <c r="AQ25" s="14">
        <v>2.1045696381166599E-3</v>
      </c>
      <c r="AR25" s="14"/>
      <c r="AS25" s="14">
        <v>0</v>
      </c>
      <c r="AT25" s="14">
        <v>2.6279320867962802E-3</v>
      </c>
      <c r="AU25" s="14"/>
      <c r="AV25" s="14">
        <v>0</v>
      </c>
      <c r="AW25" s="14">
        <v>1.4556989328580101E-3</v>
      </c>
      <c r="AX25" s="14"/>
      <c r="AY25" s="14">
        <v>0</v>
      </c>
      <c r="AZ25" s="14">
        <v>0</v>
      </c>
      <c r="BA25" s="14"/>
      <c r="BB25" s="14">
        <v>1.7532059393640101E-3</v>
      </c>
      <c r="BC25" s="14">
        <v>0</v>
      </c>
    </row>
    <row r="26" spans="2:55" ht="29" x14ac:dyDescent="0.35">
      <c r="B26" s="15" t="s">
        <v>223</v>
      </c>
      <c r="C26" s="14">
        <v>1.1208103528203401E-3</v>
      </c>
      <c r="D26" s="14">
        <v>0</v>
      </c>
      <c r="E26" s="14">
        <v>2.1389975087121702E-3</v>
      </c>
      <c r="F26" s="14"/>
      <c r="G26" s="14">
        <v>0</v>
      </c>
      <c r="H26" s="14">
        <v>0</v>
      </c>
      <c r="I26" s="14">
        <v>0</v>
      </c>
      <c r="J26" s="14">
        <v>5.8020051642821901E-3</v>
      </c>
      <c r="K26" s="14">
        <v>0</v>
      </c>
      <c r="L26" s="14">
        <v>0</v>
      </c>
      <c r="M26" s="14"/>
      <c r="N26" s="14">
        <v>0</v>
      </c>
      <c r="O26" s="14">
        <v>0</v>
      </c>
      <c r="P26" s="14">
        <v>4.9894044479320198E-3</v>
      </c>
      <c r="Q26" s="14">
        <v>0</v>
      </c>
      <c r="R26" s="14"/>
      <c r="S26" s="14">
        <v>0</v>
      </c>
      <c r="T26" s="14">
        <v>8.5858682991051295E-3</v>
      </c>
      <c r="U26" s="14">
        <v>0</v>
      </c>
      <c r="V26" s="14">
        <v>0</v>
      </c>
      <c r="W26" s="14">
        <v>0</v>
      </c>
      <c r="X26" s="14">
        <v>0</v>
      </c>
      <c r="Y26" s="14">
        <v>0</v>
      </c>
      <c r="Z26" s="14">
        <v>0</v>
      </c>
      <c r="AA26" s="14">
        <v>0</v>
      </c>
      <c r="AB26" s="14">
        <v>0</v>
      </c>
      <c r="AC26" s="14">
        <v>0</v>
      </c>
      <c r="AD26" s="14">
        <v>0</v>
      </c>
      <c r="AE26" s="14"/>
      <c r="AF26" s="14">
        <v>0</v>
      </c>
      <c r="AG26" s="14">
        <v>3.6660028610919198E-3</v>
      </c>
      <c r="AH26" s="14">
        <v>0</v>
      </c>
      <c r="AI26" s="14">
        <v>0</v>
      </c>
      <c r="AJ26" s="14">
        <v>0</v>
      </c>
      <c r="AK26" s="14"/>
      <c r="AL26" s="14">
        <v>1.3291711915722499E-3</v>
      </c>
      <c r="AM26" s="14">
        <v>0</v>
      </c>
      <c r="AN26" s="14">
        <v>0</v>
      </c>
      <c r="AO26" s="14"/>
      <c r="AP26" s="14">
        <v>2.4982532045998598E-3</v>
      </c>
      <c r="AQ26" s="14">
        <v>0</v>
      </c>
      <c r="AR26" s="14"/>
      <c r="AS26" s="14">
        <v>2.0635981542548999E-3</v>
      </c>
      <c r="AT26" s="14">
        <v>0</v>
      </c>
      <c r="AU26" s="14"/>
      <c r="AV26" s="14">
        <v>0</v>
      </c>
      <c r="AW26" s="14">
        <v>1.4432130692681999E-3</v>
      </c>
      <c r="AX26" s="14"/>
      <c r="AY26" s="14">
        <v>1.69748497430797E-3</v>
      </c>
      <c r="AZ26" s="14">
        <v>0</v>
      </c>
      <c r="BA26" s="14"/>
      <c r="BB26" s="14">
        <v>1.7381682899506299E-3</v>
      </c>
      <c r="BC26" s="14">
        <v>0</v>
      </c>
    </row>
    <row r="27" spans="2:55" x14ac:dyDescent="0.35">
      <c r="B27" s="15" t="s">
        <v>224</v>
      </c>
      <c r="C27" s="14">
        <v>1.1208103528203401E-3</v>
      </c>
      <c r="D27" s="14">
        <v>0</v>
      </c>
      <c r="E27" s="14">
        <v>2.1389975087121702E-3</v>
      </c>
      <c r="F27" s="14"/>
      <c r="G27" s="14">
        <v>0</v>
      </c>
      <c r="H27" s="14">
        <v>0</v>
      </c>
      <c r="I27" s="14">
        <v>0</v>
      </c>
      <c r="J27" s="14">
        <v>5.8020051642821901E-3</v>
      </c>
      <c r="K27" s="14">
        <v>0</v>
      </c>
      <c r="L27" s="14">
        <v>0</v>
      </c>
      <c r="M27" s="14"/>
      <c r="N27" s="14">
        <v>0</v>
      </c>
      <c r="O27" s="14">
        <v>0</v>
      </c>
      <c r="P27" s="14">
        <v>4.9894044479320198E-3</v>
      </c>
      <c r="Q27" s="14">
        <v>0</v>
      </c>
      <c r="R27" s="14"/>
      <c r="S27" s="14">
        <v>0</v>
      </c>
      <c r="T27" s="14">
        <v>8.5858682991051295E-3</v>
      </c>
      <c r="U27" s="14">
        <v>0</v>
      </c>
      <c r="V27" s="14">
        <v>0</v>
      </c>
      <c r="W27" s="14">
        <v>0</v>
      </c>
      <c r="X27" s="14">
        <v>0</v>
      </c>
      <c r="Y27" s="14">
        <v>0</v>
      </c>
      <c r="Z27" s="14">
        <v>0</v>
      </c>
      <c r="AA27" s="14">
        <v>0</v>
      </c>
      <c r="AB27" s="14">
        <v>0</v>
      </c>
      <c r="AC27" s="14">
        <v>0</v>
      </c>
      <c r="AD27" s="14">
        <v>0</v>
      </c>
      <c r="AE27" s="14"/>
      <c r="AF27" s="14">
        <v>0</v>
      </c>
      <c r="AG27" s="14">
        <v>3.6660028610919198E-3</v>
      </c>
      <c r="AH27" s="14">
        <v>0</v>
      </c>
      <c r="AI27" s="14">
        <v>0</v>
      </c>
      <c r="AJ27" s="14">
        <v>0</v>
      </c>
      <c r="AK27" s="14"/>
      <c r="AL27" s="14">
        <v>1.3291711915722499E-3</v>
      </c>
      <c r="AM27" s="14">
        <v>0</v>
      </c>
      <c r="AN27" s="14">
        <v>0</v>
      </c>
      <c r="AO27" s="14"/>
      <c r="AP27" s="14">
        <v>0</v>
      </c>
      <c r="AQ27" s="14">
        <v>2.0865182616790902E-3</v>
      </c>
      <c r="AR27" s="14"/>
      <c r="AS27" s="14">
        <v>2.0635981542548999E-3</v>
      </c>
      <c r="AT27" s="14">
        <v>0</v>
      </c>
      <c r="AU27" s="14"/>
      <c r="AV27" s="14">
        <v>0</v>
      </c>
      <c r="AW27" s="14">
        <v>1.4432130692681999E-3</v>
      </c>
      <c r="AX27" s="14"/>
      <c r="AY27" s="14">
        <v>1.69748497430797E-3</v>
      </c>
      <c r="AZ27" s="14">
        <v>0</v>
      </c>
      <c r="BA27" s="14"/>
      <c r="BB27" s="14">
        <v>1.7381682899506299E-3</v>
      </c>
      <c r="BC27" s="14">
        <v>0</v>
      </c>
    </row>
    <row r="28" spans="2:55" x14ac:dyDescent="0.35">
      <c r="B28" s="15" t="s">
        <v>225</v>
      </c>
      <c r="C28" s="14">
        <v>1.1097624439469699E-3</v>
      </c>
      <c r="D28" s="14">
        <v>2.3365150394256901E-3</v>
      </c>
      <c r="E28" s="14">
        <v>0</v>
      </c>
      <c r="F28" s="14"/>
      <c r="G28" s="14">
        <v>0</v>
      </c>
      <c r="H28" s="14">
        <v>0</v>
      </c>
      <c r="I28" s="14">
        <v>0</v>
      </c>
      <c r="J28" s="14">
        <v>5.7448143789039898E-3</v>
      </c>
      <c r="K28" s="14">
        <v>0</v>
      </c>
      <c r="L28" s="14">
        <v>0</v>
      </c>
      <c r="M28" s="14"/>
      <c r="N28" s="14">
        <v>0</v>
      </c>
      <c r="O28" s="14">
        <v>0</v>
      </c>
      <c r="P28" s="14">
        <v>4.9402235267044098E-3</v>
      </c>
      <c r="Q28" s="14">
        <v>0</v>
      </c>
      <c r="R28" s="14"/>
      <c r="S28" s="14">
        <v>0</v>
      </c>
      <c r="T28" s="14">
        <v>8.5012367730591797E-3</v>
      </c>
      <c r="U28" s="14">
        <v>0</v>
      </c>
      <c r="V28" s="14">
        <v>0</v>
      </c>
      <c r="W28" s="14">
        <v>0</v>
      </c>
      <c r="X28" s="14">
        <v>0</v>
      </c>
      <c r="Y28" s="14">
        <v>0</v>
      </c>
      <c r="Z28" s="14">
        <v>0</v>
      </c>
      <c r="AA28" s="14">
        <v>0</v>
      </c>
      <c r="AB28" s="14">
        <v>0</v>
      </c>
      <c r="AC28" s="14">
        <v>0</v>
      </c>
      <c r="AD28" s="14">
        <v>0</v>
      </c>
      <c r="AE28" s="14"/>
      <c r="AF28" s="14">
        <v>0</v>
      </c>
      <c r="AG28" s="14">
        <v>0</v>
      </c>
      <c r="AH28" s="14">
        <v>0</v>
      </c>
      <c r="AI28" s="14">
        <v>7.22244292268342E-3</v>
      </c>
      <c r="AJ28" s="14">
        <v>0</v>
      </c>
      <c r="AK28" s="14"/>
      <c r="AL28" s="14">
        <v>1.3160694548113E-3</v>
      </c>
      <c r="AM28" s="14">
        <v>0</v>
      </c>
      <c r="AN28" s="14">
        <v>0</v>
      </c>
      <c r="AO28" s="14"/>
      <c r="AP28" s="14">
        <v>0</v>
      </c>
      <c r="AQ28" s="14">
        <v>2.0659512999628201E-3</v>
      </c>
      <c r="AR28" s="14"/>
      <c r="AS28" s="14">
        <v>2.0432571176985399E-3</v>
      </c>
      <c r="AT28" s="14">
        <v>0</v>
      </c>
      <c r="AU28" s="14"/>
      <c r="AV28" s="14">
        <v>5.4447618453380203E-3</v>
      </c>
      <c r="AW28" s="14">
        <v>0</v>
      </c>
      <c r="AX28" s="14"/>
      <c r="AY28" s="14">
        <v>0</v>
      </c>
      <c r="AZ28" s="14">
        <v>0</v>
      </c>
      <c r="BA28" s="14"/>
      <c r="BB28" s="14">
        <v>0</v>
      </c>
      <c r="BC28" s="14">
        <v>0</v>
      </c>
    </row>
    <row r="29" spans="2:55" x14ac:dyDescent="0.35">
      <c r="B29" s="15" t="s">
        <v>185</v>
      </c>
      <c r="C29" s="14">
        <v>1.0886822425153599E-3</v>
      </c>
      <c r="D29" s="14">
        <v>2.2921323808236401E-3</v>
      </c>
      <c r="E29" s="14">
        <v>0</v>
      </c>
      <c r="F29" s="14"/>
      <c r="G29" s="14">
        <v>0</v>
      </c>
      <c r="H29" s="14">
        <v>0</v>
      </c>
      <c r="I29" s="14">
        <v>0</v>
      </c>
      <c r="J29" s="14">
        <v>5.63569026413959E-3</v>
      </c>
      <c r="K29" s="14">
        <v>0</v>
      </c>
      <c r="L29" s="14">
        <v>0</v>
      </c>
      <c r="M29" s="14"/>
      <c r="N29" s="14">
        <v>0</v>
      </c>
      <c r="O29" s="14">
        <v>0</v>
      </c>
      <c r="P29" s="14">
        <v>0</v>
      </c>
      <c r="Q29" s="14">
        <v>4.0435124230887099E-3</v>
      </c>
      <c r="R29" s="14"/>
      <c r="S29" s="14">
        <v>0</v>
      </c>
      <c r="T29" s="14">
        <v>0</v>
      </c>
      <c r="U29" s="14">
        <v>0</v>
      </c>
      <c r="V29" s="14">
        <v>0</v>
      </c>
      <c r="W29" s="14">
        <v>0</v>
      </c>
      <c r="X29" s="14">
        <v>0</v>
      </c>
      <c r="Y29" s="14">
        <v>0</v>
      </c>
      <c r="Z29" s="14">
        <v>0</v>
      </c>
      <c r="AA29" s="14">
        <v>1.11041800133717E-2</v>
      </c>
      <c r="AB29" s="14">
        <v>0</v>
      </c>
      <c r="AC29" s="14">
        <v>0</v>
      </c>
      <c r="AD29" s="14">
        <v>0</v>
      </c>
      <c r="AE29" s="14"/>
      <c r="AF29" s="14">
        <v>0</v>
      </c>
      <c r="AG29" s="14">
        <v>3.5609166223690598E-3</v>
      </c>
      <c r="AH29" s="14">
        <v>0</v>
      </c>
      <c r="AI29" s="14">
        <v>0</v>
      </c>
      <c r="AJ29" s="14">
        <v>0</v>
      </c>
      <c r="AK29" s="14"/>
      <c r="AL29" s="14">
        <v>0</v>
      </c>
      <c r="AM29" s="14">
        <v>0</v>
      </c>
      <c r="AN29" s="14">
        <v>1.8631547057979099E-2</v>
      </c>
      <c r="AO29" s="14"/>
      <c r="AP29" s="14">
        <v>2.4266405947366699E-3</v>
      </c>
      <c r="AQ29" s="14">
        <v>0</v>
      </c>
      <c r="AR29" s="14"/>
      <c r="AS29" s="14">
        <v>2.00444496303194E-3</v>
      </c>
      <c r="AT29" s="14">
        <v>0</v>
      </c>
      <c r="AU29" s="14"/>
      <c r="AV29" s="14">
        <v>0</v>
      </c>
      <c r="AW29" s="14">
        <v>1.4018432616407399E-3</v>
      </c>
      <c r="AX29" s="14"/>
      <c r="AY29" s="14">
        <v>0</v>
      </c>
      <c r="AZ29" s="14">
        <v>0</v>
      </c>
      <c r="BA29" s="14"/>
      <c r="BB29" s="14">
        <v>0</v>
      </c>
      <c r="BC29" s="14">
        <v>0</v>
      </c>
    </row>
    <row r="30" spans="2:55" x14ac:dyDescent="0.35">
      <c r="B30" s="15" t="s">
        <v>226</v>
      </c>
      <c r="C30" s="14">
        <v>1.07448080568665E-3</v>
      </c>
      <c r="D30" s="14">
        <v>0</v>
      </c>
      <c r="E30" s="14">
        <v>2.0505804222270699E-3</v>
      </c>
      <c r="F30" s="14"/>
      <c r="G30" s="14">
        <v>0</v>
      </c>
      <c r="H30" s="14">
        <v>0</v>
      </c>
      <c r="I30" s="14">
        <v>0</v>
      </c>
      <c r="J30" s="14">
        <v>0</v>
      </c>
      <c r="K30" s="14">
        <v>6.8068464488226198E-3</v>
      </c>
      <c r="L30" s="14">
        <v>0</v>
      </c>
      <c r="M30" s="14"/>
      <c r="N30" s="14">
        <v>0</v>
      </c>
      <c r="O30" s="14">
        <v>0</v>
      </c>
      <c r="P30" s="14">
        <v>0</v>
      </c>
      <c r="Q30" s="14">
        <v>3.9907663747009801E-3</v>
      </c>
      <c r="R30" s="14"/>
      <c r="S30" s="14">
        <v>0</v>
      </c>
      <c r="T30" s="14">
        <v>0</v>
      </c>
      <c r="U30" s="14">
        <v>1.25664134293951E-2</v>
      </c>
      <c r="V30" s="14">
        <v>0</v>
      </c>
      <c r="W30" s="14">
        <v>0</v>
      </c>
      <c r="X30" s="14">
        <v>0</v>
      </c>
      <c r="Y30" s="14">
        <v>0</v>
      </c>
      <c r="Z30" s="14">
        <v>0</v>
      </c>
      <c r="AA30" s="14">
        <v>0</v>
      </c>
      <c r="AB30" s="14">
        <v>0</v>
      </c>
      <c r="AC30" s="14">
        <v>0</v>
      </c>
      <c r="AD30" s="14">
        <v>0</v>
      </c>
      <c r="AE30" s="14"/>
      <c r="AF30" s="14">
        <v>5.0768921561186496E-3</v>
      </c>
      <c r="AG30" s="14">
        <v>0</v>
      </c>
      <c r="AH30" s="14">
        <v>0</v>
      </c>
      <c r="AI30" s="14">
        <v>0</v>
      </c>
      <c r="AJ30" s="14">
        <v>0</v>
      </c>
      <c r="AK30" s="14"/>
      <c r="AL30" s="14">
        <v>1.2742288909290301E-3</v>
      </c>
      <c r="AM30" s="14">
        <v>0</v>
      </c>
      <c r="AN30" s="14">
        <v>0</v>
      </c>
      <c r="AO30" s="14"/>
      <c r="AP30" s="14">
        <v>0</v>
      </c>
      <c r="AQ30" s="14">
        <v>2.0002704447254901E-3</v>
      </c>
      <c r="AR30" s="14"/>
      <c r="AS30" s="14">
        <v>1.9782977573483602E-3</v>
      </c>
      <c r="AT30" s="14">
        <v>0</v>
      </c>
      <c r="AU30" s="14"/>
      <c r="AV30" s="14">
        <v>0</v>
      </c>
      <c r="AW30" s="14">
        <v>1.38355676100127E-3</v>
      </c>
      <c r="AX30" s="14"/>
      <c r="AY30" s="14">
        <v>1.6273181437393299E-3</v>
      </c>
      <c r="AZ30" s="14">
        <v>0</v>
      </c>
      <c r="BA30" s="14"/>
      <c r="BB30" s="14">
        <v>1.6663197836329501E-3</v>
      </c>
      <c r="BC30" s="14">
        <v>0</v>
      </c>
    </row>
    <row r="31" spans="2:55" x14ac:dyDescent="0.35">
      <c r="B31" s="15" t="s">
        <v>227</v>
      </c>
      <c r="C31" s="14">
        <v>1.05271438077559E-3</v>
      </c>
      <c r="D31" s="14">
        <v>2.21640495794198E-3</v>
      </c>
      <c r="E31" s="14">
        <v>0</v>
      </c>
      <c r="F31" s="14"/>
      <c r="G31" s="14">
        <v>0</v>
      </c>
      <c r="H31" s="14">
        <v>0</v>
      </c>
      <c r="I31" s="14">
        <v>0</v>
      </c>
      <c r="J31" s="14">
        <v>0</v>
      </c>
      <c r="K31" s="14">
        <v>6.6689559333985102E-3</v>
      </c>
      <c r="L31" s="14">
        <v>0</v>
      </c>
      <c r="M31" s="14"/>
      <c r="N31" s="14">
        <v>0</v>
      </c>
      <c r="O31" s="14">
        <v>0</v>
      </c>
      <c r="P31" s="14">
        <v>4.6862681100570402E-3</v>
      </c>
      <c r="Q31" s="14">
        <v>0</v>
      </c>
      <c r="R31" s="14"/>
      <c r="S31" s="14">
        <v>0</v>
      </c>
      <c r="T31" s="14">
        <v>0</v>
      </c>
      <c r="U31" s="14">
        <v>0</v>
      </c>
      <c r="V31" s="14">
        <v>0</v>
      </c>
      <c r="W31" s="14">
        <v>0</v>
      </c>
      <c r="X31" s="14">
        <v>0</v>
      </c>
      <c r="Y31" s="14">
        <v>1.2107570325004299E-2</v>
      </c>
      <c r="Z31" s="14">
        <v>0</v>
      </c>
      <c r="AA31" s="14">
        <v>0</v>
      </c>
      <c r="AB31" s="14">
        <v>0</v>
      </c>
      <c r="AC31" s="14">
        <v>0</v>
      </c>
      <c r="AD31" s="14">
        <v>0</v>
      </c>
      <c r="AE31" s="14"/>
      <c r="AF31" s="14">
        <v>0</v>
      </c>
      <c r="AG31" s="14">
        <v>0</v>
      </c>
      <c r="AH31" s="14">
        <v>0</v>
      </c>
      <c r="AI31" s="14">
        <v>6.8511685275619702E-3</v>
      </c>
      <c r="AJ31" s="14">
        <v>0</v>
      </c>
      <c r="AK31" s="14"/>
      <c r="AL31" s="14">
        <v>1.2484160450157999E-3</v>
      </c>
      <c r="AM31" s="14">
        <v>0</v>
      </c>
      <c r="AN31" s="14">
        <v>0</v>
      </c>
      <c r="AO31" s="14"/>
      <c r="AP31" s="14">
        <v>0</v>
      </c>
      <c r="AQ31" s="14">
        <v>1.9597497242002698E-3</v>
      </c>
      <c r="AR31" s="14"/>
      <c r="AS31" s="14">
        <v>0</v>
      </c>
      <c r="AT31" s="14">
        <v>2.44709848942075E-3</v>
      </c>
      <c r="AU31" s="14"/>
      <c r="AV31" s="14">
        <v>0</v>
      </c>
      <c r="AW31" s="14">
        <v>1.3555291925336499E-3</v>
      </c>
      <c r="AX31" s="14"/>
      <c r="AY31" s="14">
        <v>1.5943525495708199E-3</v>
      </c>
      <c r="AZ31" s="14">
        <v>0</v>
      </c>
      <c r="BA31" s="14"/>
      <c r="BB31" s="14">
        <v>1.63256410902591E-3</v>
      </c>
      <c r="BC31" s="14">
        <v>0</v>
      </c>
    </row>
    <row r="32" spans="2:55" ht="58" x14ac:dyDescent="0.35">
      <c r="B32" s="15" t="s">
        <v>228</v>
      </c>
      <c r="C32" s="14">
        <v>9.8310468109762301E-4</v>
      </c>
      <c r="D32" s="14">
        <v>2.0698473671038799E-3</v>
      </c>
      <c r="E32" s="14">
        <v>0</v>
      </c>
      <c r="F32" s="14"/>
      <c r="G32" s="14">
        <v>0</v>
      </c>
      <c r="H32" s="14">
        <v>0</v>
      </c>
      <c r="I32" s="14">
        <v>5.6675336707943799E-3</v>
      </c>
      <c r="J32" s="14">
        <v>0</v>
      </c>
      <c r="K32" s="14">
        <v>0</v>
      </c>
      <c r="L32" s="14">
        <v>0</v>
      </c>
      <c r="M32" s="14"/>
      <c r="N32" s="14">
        <v>3.9872057318905601E-3</v>
      </c>
      <c r="O32" s="14">
        <v>0</v>
      </c>
      <c r="P32" s="14">
        <v>0</v>
      </c>
      <c r="Q32" s="14">
        <v>0</v>
      </c>
      <c r="R32" s="14"/>
      <c r="S32" s="14">
        <v>0</v>
      </c>
      <c r="T32" s="14">
        <v>0</v>
      </c>
      <c r="U32" s="14">
        <v>0</v>
      </c>
      <c r="V32" s="14">
        <v>0</v>
      </c>
      <c r="W32" s="14">
        <v>0</v>
      </c>
      <c r="X32" s="14">
        <v>0</v>
      </c>
      <c r="Y32" s="14">
        <v>0</v>
      </c>
      <c r="Z32" s="14">
        <v>0</v>
      </c>
      <c r="AA32" s="14">
        <v>0</v>
      </c>
      <c r="AB32" s="14">
        <v>9.3060108406578593E-3</v>
      </c>
      <c r="AC32" s="14">
        <v>0</v>
      </c>
      <c r="AD32" s="14">
        <v>0</v>
      </c>
      <c r="AE32" s="14"/>
      <c r="AF32" s="14">
        <v>4.6451424889981602E-3</v>
      </c>
      <c r="AG32" s="14">
        <v>0</v>
      </c>
      <c r="AH32" s="14">
        <v>0</v>
      </c>
      <c r="AI32" s="14">
        <v>0</v>
      </c>
      <c r="AJ32" s="14">
        <v>0</v>
      </c>
      <c r="AK32" s="14"/>
      <c r="AL32" s="14">
        <v>0</v>
      </c>
      <c r="AM32" s="14">
        <v>0</v>
      </c>
      <c r="AN32" s="14">
        <v>1.6824708269760801E-2</v>
      </c>
      <c r="AO32" s="14"/>
      <c r="AP32" s="14">
        <v>2.1913113256217002E-3</v>
      </c>
      <c r="AQ32" s="14">
        <v>0</v>
      </c>
      <c r="AR32" s="14"/>
      <c r="AS32" s="14">
        <v>1.81005912396101E-3</v>
      </c>
      <c r="AT32" s="14">
        <v>0</v>
      </c>
      <c r="AU32" s="14"/>
      <c r="AV32" s="14">
        <v>0</v>
      </c>
      <c r="AW32" s="14">
        <v>1.2658961622263501E-3</v>
      </c>
      <c r="AX32" s="14"/>
      <c r="AY32" s="14">
        <v>1.48892756043497E-3</v>
      </c>
      <c r="AZ32" s="14">
        <v>0</v>
      </c>
      <c r="BA32" s="14"/>
      <c r="BB32" s="14">
        <v>0</v>
      </c>
      <c r="BC32" s="14">
        <v>0</v>
      </c>
    </row>
    <row r="33" spans="2:55" ht="43.5" x14ac:dyDescent="0.35">
      <c r="B33" s="15" t="s">
        <v>229</v>
      </c>
      <c r="C33" s="14">
        <v>9.8156500101435093E-4</v>
      </c>
      <c r="D33" s="14">
        <v>2.0666056952577099E-3</v>
      </c>
      <c r="E33" s="14">
        <v>0</v>
      </c>
      <c r="F33" s="14"/>
      <c r="G33" s="14">
        <v>0</v>
      </c>
      <c r="H33" s="14">
        <v>0</v>
      </c>
      <c r="I33" s="14">
        <v>0</v>
      </c>
      <c r="J33" s="14">
        <v>0</v>
      </c>
      <c r="K33" s="14">
        <v>0</v>
      </c>
      <c r="L33" s="14">
        <v>4.2174994231144501E-3</v>
      </c>
      <c r="M33" s="14"/>
      <c r="N33" s="14">
        <v>3.9809612074046697E-3</v>
      </c>
      <c r="O33" s="14">
        <v>0</v>
      </c>
      <c r="P33" s="14">
        <v>0</v>
      </c>
      <c r="Q33" s="14">
        <v>0</v>
      </c>
      <c r="R33" s="14"/>
      <c r="S33" s="14">
        <v>0</v>
      </c>
      <c r="T33" s="14">
        <v>0</v>
      </c>
      <c r="U33" s="14">
        <v>0</v>
      </c>
      <c r="V33" s="14">
        <v>0</v>
      </c>
      <c r="W33" s="14">
        <v>0</v>
      </c>
      <c r="X33" s="14">
        <v>0</v>
      </c>
      <c r="Y33" s="14">
        <v>0</v>
      </c>
      <c r="Z33" s="14">
        <v>0</v>
      </c>
      <c r="AA33" s="14">
        <v>0</v>
      </c>
      <c r="AB33" s="14">
        <v>9.2914363199363397E-3</v>
      </c>
      <c r="AC33" s="14">
        <v>0</v>
      </c>
      <c r="AD33" s="14">
        <v>0</v>
      </c>
      <c r="AE33" s="14"/>
      <c r="AF33" s="14">
        <v>0</v>
      </c>
      <c r="AG33" s="14">
        <v>0</v>
      </c>
      <c r="AH33" s="14">
        <v>0</v>
      </c>
      <c r="AI33" s="14">
        <v>6.3881213798478702E-3</v>
      </c>
      <c r="AJ33" s="14">
        <v>0</v>
      </c>
      <c r="AK33" s="14"/>
      <c r="AL33" s="14">
        <v>0</v>
      </c>
      <c r="AM33" s="14">
        <v>0</v>
      </c>
      <c r="AN33" s="14">
        <v>1.6798358412285899E-2</v>
      </c>
      <c r="AO33" s="14"/>
      <c r="AP33" s="14">
        <v>2.1878794241475502E-3</v>
      </c>
      <c r="AQ33" s="14">
        <v>0</v>
      </c>
      <c r="AR33" s="14"/>
      <c r="AS33" s="14">
        <v>0</v>
      </c>
      <c r="AT33" s="14">
        <v>2.2817074366181102E-3</v>
      </c>
      <c r="AU33" s="14"/>
      <c r="AV33" s="14">
        <v>4.8157943129110902E-3</v>
      </c>
      <c r="AW33" s="14">
        <v>0</v>
      </c>
      <c r="AX33" s="14"/>
      <c r="AY33" s="14">
        <v>0</v>
      </c>
      <c r="AZ33" s="14">
        <v>0</v>
      </c>
      <c r="BA33" s="14"/>
      <c r="BB33" s="14">
        <v>0</v>
      </c>
      <c r="BC33" s="14">
        <v>0</v>
      </c>
    </row>
    <row r="34" spans="2:55" x14ac:dyDescent="0.35">
      <c r="B34" s="15" t="s">
        <v>230</v>
      </c>
      <c r="C34" s="14">
        <v>9.7791388283174603E-4</v>
      </c>
      <c r="D34" s="14">
        <v>2.05891856132116E-3</v>
      </c>
      <c r="E34" s="14">
        <v>0</v>
      </c>
      <c r="F34" s="14"/>
      <c r="G34" s="14">
        <v>0</v>
      </c>
      <c r="H34" s="14">
        <v>0</v>
      </c>
      <c r="I34" s="14">
        <v>5.6376090610190301E-3</v>
      </c>
      <c r="J34" s="14">
        <v>0</v>
      </c>
      <c r="K34" s="14">
        <v>0</v>
      </c>
      <c r="L34" s="14">
        <v>0</v>
      </c>
      <c r="M34" s="14"/>
      <c r="N34" s="14">
        <v>0</v>
      </c>
      <c r="O34" s="14">
        <v>3.78187867832624E-3</v>
      </c>
      <c r="P34" s="14">
        <v>0</v>
      </c>
      <c r="Q34" s="14">
        <v>0</v>
      </c>
      <c r="R34" s="14"/>
      <c r="S34" s="14">
        <v>0</v>
      </c>
      <c r="T34" s="14">
        <v>0</v>
      </c>
      <c r="U34" s="14">
        <v>0</v>
      </c>
      <c r="V34" s="14">
        <v>0</v>
      </c>
      <c r="W34" s="14">
        <v>0</v>
      </c>
      <c r="X34" s="14">
        <v>0</v>
      </c>
      <c r="Y34" s="14">
        <v>0</v>
      </c>
      <c r="Z34" s="14">
        <v>0</v>
      </c>
      <c r="AA34" s="14">
        <v>0</v>
      </c>
      <c r="AB34" s="14">
        <v>9.2568750508862305E-3</v>
      </c>
      <c r="AC34" s="14">
        <v>0</v>
      </c>
      <c r="AD34" s="14">
        <v>0</v>
      </c>
      <c r="AE34" s="14"/>
      <c r="AF34" s="14">
        <v>0</v>
      </c>
      <c r="AG34" s="14">
        <v>0</v>
      </c>
      <c r="AH34" s="14">
        <v>0</v>
      </c>
      <c r="AI34" s="14">
        <v>0</v>
      </c>
      <c r="AJ34" s="14">
        <v>0</v>
      </c>
      <c r="AK34" s="14"/>
      <c r="AL34" s="14">
        <v>1.15970998807045E-3</v>
      </c>
      <c r="AM34" s="14">
        <v>0</v>
      </c>
      <c r="AN34" s="14">
        <v>0</v>
      </c>
      <c r="AO34" s="14"/>
      <c r="AP34" s="14">
        <v>2.1797411894523399E-3</v>
      </c>
      <c r="AQ34" s="14">
        <v>0</v>
      </c>
      <c r="AR34" s="14"/>
      <c r="AS34" s="14">
        <v>1.8005020015686101E-3</v>
      </c>
      <c r="AT34" s="14">
        <v>0</v>
      </c>
      <c r="AU34" s="14"/>
      <c r="AV34" s="14">
        <v>0</v>
      </c>
      <c r="AW34" s="14">
        <v>1.25921222334374E-3</v>
      </c>
      <c r="AX34" s="14"/>
      <c r="AY34" s="14">
        <v>0</v>
      </c>
      <c r="AZ34" s="14">
        <v>0</v>
      </c>
      <c r="BA34" s="14"/>
      <c r="BB34" s="14">
        <v>1.51656245605104E-3</v>
      </c>
      <c r="BC34" s="14">
        <v>0</v>
      </c>
    </row>
    <row r="35" spans="2:55" x14ac:dyDescent="0.35">
      <c r="B35" s="15" t="s">
        <v>231</v>
      </c>
      <c r="C35" s="14">
        <v>9.7638233226800502E-4</v>
      </c>
      <c r="D35" s="14">
        <v>2.0556940055206502E-3</v>
      </c>
      <c r="E35" s="14">
        <v>0</v>
      </c>
      <c r="F35" s="14"/>
      <c r="G35" s="14">
        <v>0</v>
      </c>
      <c r="H35" s="14">
        <v>0</v>
      </c>
      <c r="I35" s="14">
        <v>0</v>
      </c>
      <c r="J35" s="14">
        <v>0</v>
      </c>
      <c r="K35" s="14">
        <v>0</v>
      </c>
      <c r="L35" s="14">
        <v>4.1952310023523802E-3</v>
      </c>
      <c r="M35" s="14"/>
      <c r="N35" s="14">
        <v>0</v>
      </c>
      <c r="O35" s="14">
        <v>3.7759557248602201E-3</v>
      </c>
      <c r="P35" s="14">
        <v>0</v>
      </c>
      <c r="Q35" s="14">
        <v>0</v>
      </c>
      <c r="R35" s="14"/>
      <c r="S35" s="14">
        <v>0</v>
      </c>
      <c r="T35" s="14">
        <v>0</v>
      </c>
      <c r="U35" s="14">
        <v>0</v>
      </c>
      <c r="V35" s="14">
        <v>0</v>
      </c>
      <c r="W35" s="14">
        <v>0</v>
      </c>
      <c r="X35" s="14">
        <v>0</v>
      </c>
      <c r="Y35" s="14">
        <v>0</v>
      </c>
      <c r="Z35" s="14">
        <v>0</v>
      </c>
      <c r="AA35" s="14">
        <v>0</v>
      </c>
      <c r="AB35" s="14">
        <v>9.2423774837163894E-3</v>
      </c>
      <c r="AC35" s="14">
        <v>0</v>
      </c>
      <c r="AD35" s="14">
        <v>0</v>
      </c>
      <c r="AE35" s="14"/>
      <c r="AF35" s="14">
        <v>0</v>
      </c>
      <c r="AG35" s="14">
        <v>3.1936004290173399E-3</v>
      </c>
      <c r="AH35" s="14">
        <v>0</v>
      </c>
      <c r="AI35" s="14">
        <v>0</v>
      </c>
      <c r="AJ35" s="14">
        <v>0</v>
      </c>
      <c r="AK35" s="14"/>
      <c r="AL35" s="14">
        <v>0</v>
      </c>
      <c r="AM35" s="14">
        <v>0</v>
      </c>
      <c r="AN35" s="14">
        <v>1.6709662985041299E-2</v>
      </c>
      <c r="AO35" s="14"/>
      <c r="AP35" s="14">
        <v>2.17632740843734E-3</v>
      </c>
      <c r="AQ35" s="14">
        <v>0</v>
      </c>
      <c r="AR35" s="14"/>
      <c r="AS35" s="14">
        <v>0</v>
      </c>
      <c r="AT35" s="14">
        <v>2.2696600084724E-3</v>
      </c>
      <c r="AU35" s="14"/>
      <c r="AV35" s="14">
        <v>0</v>
      </c>
      <c r="AW35" s="14">
        <v>1.2572401200487699E-3</v>
      </c>
      <c r="AX35" s="14"/>
      <c r="AY35" s="14">
        <v>0</v>
      </c>
      <c r="AZ35" s="14">
        <v>8.6722073081433107E-3</v>
      </c>
      <c r="BA35" s="14"/>
      <c r="BB35" s="14">
        <v>0</v>
      </c>
      <c r="BC35" s="14">
        <v>7.1691268923642602E-3</v>
      </c>
    </row>
    <row r="36" spans="2:55" ht="43.5" x14ac:dyDescent="0.35">
      <c r="B36" s="15" t="s">
        <v>232</v>
      </c>
      <c r="C36" s="14">
        <v>9.3944154419949304E-4</v>
      </c>
      <c r="D36" s="14">
        <v>1.9779181649692799E-3</v>
      </c>
      <c r="E36" s="14">
        <v>0</v>
      </c>
      <c r="F36" s="14"/>
      <c r="G36" s="14">
        <v>0</v>
      </c>
      <c r="H36" s="14">
        <v>0</v>
      </c>
      <c r="I36" s="14">
        <v>0</v>
      </c>
      <c r="J36" s="14">
        <v>0</v>
      </c>
      <c r="K36" s="14">
        <v>0</v>
      </c>
      <c r="L36" s="14">
        <v>4.03650717641386E-3</v>
      </c>
      <c r="M36" s="14"/>
      <c r="N36" s="14">
        <v>3.81011990058501E-3</v>
      </c>
      <c r="O36" s="14">
        <v>0</v>
      </c>
      <c r="P36" s="14">
        <v>0</v>
      </c>
      <c r="Q36" s="14">
        <v>0</v>
      </c>
      <c r="R36" s="14"/>
      <c r="S36" s="14">
        <v>8.4800903009032095E-3</v>
      </c>
      <c r="T36" s="14">
        <v>0</v>
      </c>
      <c r="U36" s="14">
        <v>0</v>
      </c>
      <c r="V36" s="14">
        <v>0</v>
      </c>
      <c r="W36" s="14">
        <v>0</v>
      </c>
      <c r="X36" s="14">
        <v>0</v>
      </c>
      <c r="Y36" s="14">
        <v>0</v>
      </c>
      <c r="Z36" s="14">
        <v>0</v>
      </c>
      <c r="AA36" s="14">
        <v>0</v>
      </c>
      <c r="AB36" s="14">
        <v>0</v>
      </c>
      <c r="AC36" s="14">
        <v>0</v>
      </c>
      <c r="AD36" s="14">
        <v>0</v>
      </c>
      <c r="AE36" s="14"/>
      <c r="AF36" s="14">
        <v>4.4388353720571597E-3</v>
      </c>
      <c r="AG36" s="14">
        <v>0</v>
      </c>
      <c r="AH36" s="14">
        <v>0</v>
      </c>
      <c r="AI36" s="14">
        <v>0</v>
      </c>
      <c r="AJ36" s="14">
        <v>0</v>
      </c>
      <c r="AK36" s="14"/>
      <c r="AL36" s="14">
        <v>1.11408556637081E-3</v>
      </c>
      <c r="AM36" s="14">
        <v>0</v>
      </c>
      <c r="AN36" s="14">
        <v>0</v>
      </c>
      <c r="AO36" s="14"/>
      <c r="AP36" s="14">
        <v>0</v>
      </c>
      <c r="AQ36" s="14">
        <v>1.74887922191281E-3</v>
      </c>
      <c r="AR36" s="14"/>
      <c r="AS36" s="14">
        <v>0</v>
      </c>
      <c r="AT36" s="14">
        <v>2.18378890389618E-3</v>
      </c>
      <c r="AU36" s="14"/>
      <c r="AV36" s="14">
        <v>0</v>
      </c>
      <c r="AW36" s="14">
        <v>1.20967326094956E-3</v>
      </c>
      <c r="AX36" s="14"/>
      <c r="AY36" s="14">
        <v>0</v>
      </c>
      <c r="AZ36" s="14">
        <v>0</v>
      </c>
      <c r="BA36" s="14"/>
      <c r="BB36" s="14">
        <v>1.4568990180014599E-3</v>
      </c>
      <c r="BC36" s="14">
        <v>0</v>
      </c>
    </row>
    <row r="37" spans="2:55" ht="29" x14ac:dyDescent="0.35">
      <c r="B37" s="15" t="s">
        <v>233</v>
      </c>
      <c r="C37" s="14">
        <v>9.3726794624580197E-4</v>
      </c>
      <c r="D37" s="14">
        <v>1.97334183033463E-3</v>
      </c>
      <c r="E37" s="14">
        <v>0</v>
      </c>
      <c r="F37" s="14"/>
      <c r="G37" s="14">
        <v>0</v>
      </c>
      <c r="H37" s="14">
        <v>0</v>
      </c>
      <c r="I37" s="14">
        <v>5.4032879163728601E-3</v>
      </c>
      <c r="J37" s="14">
        <v>0</v>
      </c>
      <c r="K37" s="14">
        <v>0</v>
      </c>
      <c r="L37" s="14">
        <v>0</v>
      </c>
      <c r="M37" s="14"/>
      <c r="N37" s="14">
        <v>0</v>
      </c>
      <c r="O37" s="14">
        <v>3.6246889670094799E-3</v>
      </c>
      <c r="P37" s="14">
        <v>0</v>
      </c>
      <c r="Q37" s="14">
        <v>0</v>
      </c>
      <c r="R37" s="14"/>
      <c r="S37" s="14">
        <v>0</v>
      </c>
      <c r="T37" s="14">
        <v>0</v>
      </c>
      <c r="U37" s="14">
        <v>0</v>
      </c>
      <c r="V37" s="14">
        <v>1.0073435347967299E-2</v>
      </c>
      <c r="W37" s="14">
        <v>0</v>
      </c>
      <c r="X37" s="14">
        <v>0</v>
      </c>
      <c r="Y37" s="14">
        <v>0</v>
      </c>
      <c r="Z37" s="14">
        <v>0</v>
      </c>
      <c r="AA37" s="14">
        <v>0</v>
      </c>
      <c r="AB37" s="14">
        <v>0</v>
      </c>
      <c r="AC37" s="14">
        <v>0</v>
      </c>
      <c r="AD37" s="14">
        <v>0</v>
      </c>
      <c r="AE37" s="14"/>
      <c r="AF37" s="14">
        <v>0</v>
      </c>
      <c r="AG37" s="14">
        <v>0</v>
      </c>
      <c r="AH37" s="14">
        <v>0</v>
      </c>
      <c r="AI37" s="14">
        <v>6.09983179908773E-3</v>
      </c>
      <c r="AJ37" s="14">
        <v>0</v>
      </c>
      <c r="AK37" s="14"/>
      <c r="AL37" s="14">
        <v>0</v>
      </c>
      <c r="AM37" s="14">
        <v>0</v>
      </c>
      <c r="AN37" s="14">
        <v>1.60402651613634E-2</v>
      </c>
      <c r="AO37" s="14"/>
      <c r="AP37" s="14">
        <v>2.08914259614503E-3</v>
      </c>
      <c r="AQ37" s="14">
        <v>0</v>
      </c>
      <c r="AR37" s="14"/>
      <c r="AS37" s="14">
        <v>1.7256660763778301E-3</v>
      </c>
      <c r="AT37" s="14">
        <v>0</v>
      </c>
      <c r="AU37" s="14"/>
      <c r="AV37" s="14">
        <v>0</v>
      </c>
      <c r="AW37" s="14">
        <v>1.2068744244057999E-3</v>
      </c>
      <c r="AX37" s="14"/>
      <c r="AY37" s="14">
        <v>1.4195071018475601E-3</v>
      </c>
      <c r="AZ37" s="14">
        <v>0</v>
      </c>
      <c r="BA37" s="14"/>
      <c r="BB37" s="14">
        <v>1.45352817205174E-3</v>
      </c>
      <c r="BC37" s="14">
        <v>0</v>
      </c>
    </row>
    <row r="38" spans="2:55" ht="29" x14ac:dyDescent="0.35">
      <c r="B38" s="15" t="s">
        <v>234</v>
      </c>
      <c r="C38" s="14">
        <v>9.2999834571290396E-4</v>
      </c>
      <c r="D38" s="14">
        <v>0</v>
      </c>
      <c r="E38" s="14">
        <v>1.77484454848287E-3</v>
      </c>
      <c r="F38" s="14"/>
      <c r="G38" s="14">
        <v>0</v>
      </c>
      <c r="H38" s="14">
        <v>0</v>
      </c>
      <c r="I38" s="14">
        <v>0</v>
      </c>
      <c r="J38" s="14">
        <v>0</v>
      </c>
      <c r="K38" s="14">
        <v>0</v>
      </c>
      <c r="L38" s="14">
        <v>3.9959324980905798E-3</v>
      </c>
      <c r="M38" s="14"/>
      <c r="N38" s="14">
        <v>0</v>
      </c>
      <c r="O38" s="14">
        <v>3.5965752979656299E-3</v>
      </c>
      <c r="P38" s="14">
        <v>0</v>
      </c>
      <c r="Q38" s="14">
        <v>0</v>
      </c>
      <c r="R38" s="14"/>
      <c r="S38" s="14">
        <v>8.3948490462556306E-3</v>
      </c>
      <c r="T38" s="14">
        <v>0</v>
      </c>
      <c r="U38" s="14">
        <v>0</v>
      </c>
      <c r="V38" s="14">
        <v>0</v>
      </c>
      <c r="W38" s="14">
        <v>0</v>
      </c>
      <c r="X38" s="14">
        <v>0</v>
      </c>
      <c r="Y38" s="14">
        <v>0</v>
      </c>
      <c r="Z38" s="14">
        <v>0</v>
      </c>
      <c r="AA38" s="14">
        <v>0</v>
      </c>
      <c r="AB38" s="14">
        <v>0</v>
      </c>
      <c r="AC38" s="14">
        <v>0</v>
      </c>
      <c r="AD38" s="14">
        <v>0</v>
      </c>
      <c r="AE38" s="14"/>
      <c r="AF38" s="14">
        <v>0</v>
      </c>
      <c r="AG38" s="14">
        <v>0</v>
      </c>
      <c r="AH38" s="14">
        <v>0</v>
      </c>
      <c r="AI38" s="14">
        <v>6.0525205252147099E-3</v>
      </c>
      <c r="AJ38" s="14">
        <v>0</v>
      </c>
      <c r="AK38" s="14"/>
      <c r="AL38" s="14">
        <v>1.1028868587990199E-3</v>
      </c>
      <c r="AM38" s="14">
        <v>0</v>
      </c>
      <c r="AN38" s="14">
        <v>0</v>
      </c>
      <c r="AO38" s="14"/>
      <c r="AP38" s="14">
        <v>2.0729388710618601E-3</v>
      </c>
      <c r="AQ38" s="14">
        <v>0</v>
      </c>
      <c r="AR38" s="14"/>
      <c r="AS38" s="14">
        <v>1.7122815334851701E-3</v>
      </c>
      <c r="AT38" s="14">
        <v>0</v>
      </c>
      <c r="AU38" s="14"/>
      <c r="AV38" s="14">
        <v>0</v>
      </c>
      <c r="AW38" s="14">
        <v>1.19751371278225E-3</v>
      </c>
      <c r="AX38" s="14"/>
      <c r="AY38" s="14">
        <v>1.4084971770705801E-3</v>
      </c>
      <c r="AZ38" s="14">
        <v>0</v>
      </c>
      <c r="BA38" s="14"/>
      <c r="BB38" s="14">
        <v>1.4422543743971301E-3</v>
      </c>
      <c r="BC38" s="14">
        <v>0</v>
      </c>
    </row>
    <row r="39" spans="2:55" ht="43.5" x14ac:dyDescent="0.35">
      <c r="B39" s="15" t="s">
        <v>235</v>
      </c>
      <c r="C39" s="14">
        <v>9.2285239346475995E-4</v>
      </c>
      <c r="D39" s="14">
        <v>0</v>
      </c>
      <c r="E39" s="14">
        <v>1.76120693885722E-3</v>
      </c>
      <c r="F39" s="14"/>
      <c r="G39" s="14">
        <v>0</v>
      </c>
      <c r="H39" s="14">
        <v>0</v>
      </c>
      <c r="I39" s="14">
        <v>5.3201832050022903E-3</v>
      </c>
      <c r="J39" s="14">
        <v>0</v>
      </c>
      <c r="K39" s="14">
        <v>0</v>
      </c>
      <c r="L39" s="14">
        <v>0</v>
      </c>
      <c r="M39" s="14"/>
      <c r="N39" s="14">
        <v>0</v>
      </c>
      <c r="O39" s="14">
        <v>3.5689398129622502E-3</v>
      </c>
      <c r="P39" s="14">
        <v>0</v>
      </c>
      <c r="Q39" s="14">
        <v>0</v>
      </c>
      <c r="R39" s="14"/>
      <c r="S39" s="14">
        <v>0</v>
      </c>
      <c r="T39" s="14">
        <v>0</v>
      </c>
      <c r="U39" s="14">
        <v>0</v>
      </c>
      <c r="V39" s="14">
        <v>0</v>
      </c>
      <c r="W39" s="14">
        <v>0</v>
      </c>
      <c r="X39" s="14">
        <v>0</v>
      </c>
      <c r="Y39" s="14">
        <v>1.06139903258859E-2</v>
      </c>
      <c r="Z39" s="14">
        <v>0</v>
      </c>
      <c r="AA39" s="14">
        <v>0</v>
      </c>
      <c r="AB39" s="14">
        <v>0</v>
      </c>
      <c r="AC39" s="14">
        <v>0</v>
      </c>
      <c r="AD39" s="14">
        <v>0</v>
      </c>
      <c r="AE39" s="14"/>
      <c r="AF39" s="14">
        <v>0</v>
      </c>
      <c r="AG39" s="14">
        <v>3.0185120134678502E-3</v>
      </c>
      <c r="AH39" s="14">
        <v>0</v>
      </c>
      <c r="AI39" s="14">
        <v>0</v>
      </c>
      <c r="AJ39" s="14">
        <v>0</v>
      </c>
      <c r="AK39" s="14"/>
      <c r="AL39" s="14">
        <v>1.0944124600386199E-3</v>
      </c>
      <c r="AM39" s="14">
        <v>0</v>
      </c>
      <c r="AN39" s="14">
        <v>0</v>
      </c>
      <c r="AO39" s="14"/>
      <c r="AP39" s="14">
        <v>0</v>
      </c>
      <c r="AQ39" s="14">
        <v>1.7179965967954801E-3</v>
      </c>
      <c r="AR39" s="14"/>
      <c r="AS39" s="14">
        <v>1.6991246476368599E-3</v>
      </c>
      <c r="AT39" s="14">
        <v>0</v>
      </c>
      <c r="AU39" s="14"/>
      <c r="AV39" s="14">
        <v>0</v>
      </c>
      <c r="AW39" s="14">
        <v>1.1883122170511099E-3</v>
      </c>
      <c r="AX39" s="14"/>
      <c r="AY39" s="14">
        <v>0</v>
      </c>
      <c r="AZ39" s="14">
        <v>0</v>
      </c>
      <c r="BA39" s="14"/>
      <c r="BB39" s="14">
        <v>1.43117233222293E-3</v>
      </c>
      <c r="BC39" s="14">
        <v>0</v>
      </c>
    </row>
    <row r="40" spans="2:55" x14ac:dyDescent="0.35">
      <c r="B40" s="15" t="s">
        <v>236</v>
      </c>
      <c r="C40" s="14">
        <v>9.2096284859061899E-4</v>
      </c>
      <c r="D40" s="14">
        <v>0</v>
      </c>
      <c r="E40" s="14">
        <v>1.7576008588739099E-3</v>
      </c>
      <c r="F40" s="14"/>
      <c r="G40" s="14">
        <v>0</v>
      </c>
      <c r="H40" s="14">
        <v>0</v>
      </c>
      <c r="I40" s="14">
        <v>0</v>
      </c>
      <c r="J40" s="14">
        <v>4.7674713123312404E-3</v>
      </c>
      <c r="K40" s="14">
        <v>0</v>
      </c>
      <c r="L40" s="14">
        <v>0</v>
      </c>
      <c r="M40" s="14"/>
      <c r="N40" s="14">
        <v>3.73517532706584E-3</v>
      </c>
      <c r="O40" s="14">
        <v>0</v>
      </c>
      <c r="P40" s="14">
        <v>0</v>
      </c>
      <c r="Q40" s="14">
        <v>0</v>
      </c>
      <c r="R40" s="14"/>
      <c r="S40" s="14">
        <v>0</v>
      </c>
      <c r="T40" s="14">
        <v>0</v>
      </c>
      <c r="U40" s="14">
        <v>0</v>
      </c>
      <c r="V40" s="14">
        <v>0</v>
      </c>
      <c r="W40" s="14">
        <v>0</v>
      </c>
      <c r="X40" s="14">
        <v>0</v>
      </c>
      <c r="Y40" s="14">
        <v>0</v>
      </c>
      <c r="Z40" s="14">
        <v>0</v>
      </c>
      <c r="AA40" s="14">
        <v>0</v>
      </c>
      <c r="AB40" s="14">
        <v>8.7177799247773E-3</v>
      </c>
      <c r="AC40" s="14">
        <v>0</v>
      </c>
      <c r="AD40" s="14">
        <v>0</v>
      </c>
      <c r="AE40" s="14"/>
      <c r="AF40" s="14">
        <v>4.35152404523263E-3</v>
      </c>
      <c r="AG40" s="14">
        <v>0</v>
      </c>
      <c r="AH40" s="14">
        <v>0</v>
      </c>
      <c r="AI40" s="14">
        <v>0</v>
      </c>
      <c r="AJ40" s="14">
        <v>0</v>
      </c>
      <c r="AK40" s="14"/>
      <c r="AL40" s="14">
        <v>1.09217164507329E-3</v>
      </c>
      <c r="AM40" s="14">
        <v>0</v>
      </c>
      <c r="AN40" s="14">
        <v>0</v>
      </c>
      <c r="AO40" s="14"/>
      <c r="AP40" s="14">
        <v>0</v>
      </c>
      <c r="AQ40" s="14">
        <v>1.71447899020286E-3</v>
      </c>
      <c r="AR40" s="14"/>
      <c r="AS40" s="14">
        <v>0</v>
      </c>
      <c r="AT40" s="14">
        <v>2.1408340540938799E-3</v>
      </c>
      <c r="AU40" s="14"/>
      <c r="AV40" s="14">
        <v>4.51846555659767E-3</v>
      </c>
      <c r="AW40" s="14">
        <v>0</v>
      </c>
      <c r="AX40" s="14"/>
      <c r="AY40" s="14">
        <v>0</v>
      </c>
      <c r="AZ40" s="14">
        <v>0</v>
      </c>
      <c r="BA40" s="14"/>
      <c r="BB40" s="14">
        <v>1.4282419997412601E-3</v>
      </c>
      <c r="BC40" s="14">
        <v>0</v>
      </c>
    </row>
    <row r="41" spans="2:55" ht="43.5" x14ac:dyDescent="0.35">
      <c r="B41" s="15" t="s">
        <v>237</v>
      </c>
      <c r="C41" s="14">
        <v>9.1595247876833296E-4</v>
      </c>
      <c r="D41" s="14">
        <v>0</v>
      </c>
      <c r="E41" s="14">
        <v>1.7480388767414101E-3</v>
      </c>
      <c r="F41" s="14"/>
      <c r="G41" s="14">
        <v>0</v>
      </c>
      <c r="H41" s="14">
        <v>0</v>
      </c>
      <c r="I41" s="14">
        <v>0</v>
      </c>
      <c r="J41" s="14">
        <v>0</v>
      </c>
      <c r="K41" s="14">
        <v>0</v>
      </c>
      <c r="L41" s="14">
        <v>3.9355814916114899E-3</v>
      </c>
      <c r="M41" s="14"/>
      <c r="N41" s="14">
        <v>0</v>
      </c>
      <c r="O41" s="14">
        <v>3.5422558270501898E-3</v>
      </c>
      <c r="P41" s="14">
        <v>0</v>
      </c>
      <c r="Q41" s="14">
        <v>0</v>
      </c>
      <c r="R41" s="14"/>
      <c r="S41" s="14">
        <v>0</v>
      </c>
      <c r="T41" s="14">
        <v>0</v>
      </c>
      <c r="U41" s="14">
        <v>0</v>
      </c>
      <c r="V41" s="14">
        <v>0</v>
      </c>
      <c r="W41" s="14">
        <v>0</v>
      </c>
      <c r="X41" s="14">
        <v>0</v>
      </c>
      <c r="Y41" s="14">
        <v>1.0534632426013799E-2</v>
      </c>
      <c r="Z41" s="14">
        <v>0</v>
      </c>
      <c r="AA41" s="14">
        <v>0</v>
      </c>
      <c r="AB41" s="14">
        <v>0</v>
      </c>
      <c r="AC41" s="14">
        <v>0</v>
      </c>
      <c r="AD41" s="14">
        <v>0</v>
      </c>
      <c r="AE41" s="14"/>
      <c r="AF41" s="14">
        <v>4.3278501860855899E-3</v>
      </c>
      <c r="AG41" s="14">
        <v>0</v>
      </c>
      <c r="AH41" s="14">
        <v>0</v>
      </c>
      <c r="AI41" s="14">
        <v>0</v>
      </c>
      <c r="AJ41" s="14">
        <v>0</v>
      </c>
      <c r="AK41" s="14"/>
      <c r="AL41" s="14">
        <v>1.0862298376924601E-3</v>
      </c>
      <c r="AM41" s="14">
        <v>0</v>
      </c>
      <c r="AN41" s="14">
        <v>0</v>
      </c>
      <c r="AO41" s="14"/>
      <c r="AP41" s="14">
        <v>0</v>
      </c>
      <c r="AQ41" s="14">
        <v>1.7051516065775599E-3</v>
      </c>
      <c r="AR41" s="14"/>
      <c r="AS41" s="14">
        <v>0</v>
      </c>
      <c r="AT41" s="14">
        <v>2.1291871452575801E-3</v>
      </c>
      <c r="AU41" s="14"/>
      <c r="AV41" s="14">
        <v>4.4938834754611103E-3</v>
      </c>
      <c r="AW41" s="14">
        <v>0</v>
      </c>
      <c r="AX41" s="14"/>
      <c r="AY41" s="14">
        <v>0</v>
      </c>
      <c r="AZ41" s="14">
        <v>0</v>
      </c>
      <c r="BA41" s="14"/>
      <c r="BB41" s="14">
        <v>1.42047184850728E-3</v>
      </c>
      <c r="BC41" s="14">
        <v>0</v>
      </c>
    </row>
    <row r="42" spans="2:55" ht="29" x14ac:dyDescent="0.35">
      <c r="B42" s="15" t="s">
        <v>238</v>
      </c>
      <c r="C42" s="14">
        <v>9.08339616200849E-4</v>
      </c>
      <c r="D42" s="14">
        <v>0</v>
      </c>
      <c r="E42" s="14">
        <v>1.7335101975361901E-3</v>
      </c>
      <c r="F42" s="14"/>
      <c r="G42" s="14">
        <v>0</v>
      </c>
      <c r="H42" s="14">
        <v>0</v>
      </c>
      <c r="I42" s="14">
        <v>0</v>
      </c>
      <c r="J42" s="14">
        <v>0</v>
      </c>
      <c r="K42" s="14">
        <v>0</v>
      </c>
      <c r="L42" s="14">
        <v>3.9028712345694802E-3</v>
      </c>
      <c r="M42" s="14"/>
      <c r="N42" s="14">
        <v>3.6839789229522E-3</v>
      </c>
      <c r="O42" s="14">
        <v>0</v>
      </c>
      <c r="P42" s="14">
        <v>0</v>
      </c>
      <c r="Q42" s="14">
        <v>0</v>
      </c>
      <c r="R42" s="14"/>
      <c r="S42" s="14">
        <v>0</v>
      </c>
      <c r="T42" s="14">
        <v>6.9582550660203602E-3</v>
      </c>
      <c r="U42" s="14">
        <v>0</v>
      </c>
      <c r="V42" s="14">
        <v>0</v>
      </c>
      <c r="W42" s="14">
        <v>0</v>
      </c>
      <c r="X42" s="14">
        <v>0</v>
      </c>
      <c r="Y42" s="14">
        <v>0</v>
      </c>
      <c r="Z42" s="14">
        <v>0</v>
      </c>
      <c r="AA42" s="14">
        <v>0</v>
      </c>
      <c r="AB42" s="14">
        <v>0</v>
      </c>
      <c r="AC42" s="14">
        <v>0</v>
      </c>
      <c r="AD42" s="14">
        <v>0</v>
      </c>
      <c r="AE42" s="14"/>
      <c r="AF42" s="14">
        <v>0</v>
      </c>
      <c r="AG42" s="14">
        <v>0</v>
      </c>
      <c r="AH42" s="14">
        <v>0</v>
      </c>
      <c r="AI42" s="14">
        <v>5.9115633874670098E-3</v>
      </c>
      <c r="AJ42" s="14">
        <v>0</v>
      </c>
      <c r="AK42" s="14"/>
      <c r="AL42" s="14">
        <v>0</v>
      </c>
      <c r="AM42" s="14">
        <v>0</v>
      </c>
      <c r="AN42" s="14">
        <v>1.5545189994806001E-2</v>
      </c>
      <c r="AO42" s="14"/>
      <c r="AP42" s="14">
        <v>2.0246622020652699E-3</v>
      </c>
      <c r="AQ42" s="14">
        <v>0</v>
      </c>
      <c r="AR42" s="14"/>
      <c r="AS42" s="14">
        <v>1.6724042124628201E-3</v>
      </c>
      <c r="AT42" s="14">
        <v>0</v>
      </c>
      <c r="AU42" s="14"/>
      <c r="AV42" s="14">
        <v>0</v>
      </c>
      <c r="AW42" s="14">
        <v>1.1696248184506701E-3</v>
      </c>
      <c r="AX42" s="14"/>
      <c r="AY42" s="14">
        <v>1.37569468928413E-3</v>
      </c>
      <c r="AZ42" s="14">
        <v>0</v>
      </c>
      <c r="BA42" s="14"/>
      <c r="BB42" s="14">
        <v>1.40866571531333E-3</v>
      </c>
      <c r="BC42" s="14">
        <v>0</v>
      </c>
    </row>
    <row r="43" spans="2:55" x14ac:dyDescent="0.35">
      <c r="B43" s="15" t="s">
        <v>239</v>
      </c>
      <c r="C43" s="14">
        <v>9.08339616200849E-4</v>
      </c>
      <c r="D43" s="14">
        <v>0</v>
      </c>
      <c r="E43" s="14">
        <v>1.7335101975361901E-3</v>
      </c>
      <c r="F43" s="14"/>
      <c r="G43" s="14">
        <v>0</v>
      </c>
      <c r="H43" s="14">
        <v>0</v>
      </c>
      <c r="I43" s="14">
        <v>0</v>
      </c>
      <c r="J43" s="14">
        <v>0</v>
      </c>
      <c r="K43" s="14">
        <v>0</v>
      </c>
      <c r="L43" s="14">
        <v>3.9028712345694802E-3</v>
      </c>
      <c r="M43" s="14"/>
      <c r="N43" s="14">
        <v>3.6839789229522E-3</v>
      </c>
      <c r="O43" s="14">
        <v>0</v>
      </c>
      <c r="P43" s="14">
        <v>0</v>
      </c>
      <c r="Q43" s="14">
        <v>0</v>
      </c>
      <c r="R43" s="14"/>
      <c r="S43" s="14">
        <v>0</v>
      </c>
      <c r="T43" s="14">
        <v>6.9582550660203602E-3</v>
      </c>
      <c r="U43" s="14">
        <v>0</v>
      </c>
      <c r="V43" s="14">
        <v>0</v>
      </c>
      <c r="W43" s="14">
        <v>0</v>
      </c>
      <c r="X43" s="14">
        <v>0</v>
      </c>
      <c r="Y43" s="14">
        <v>0</v>
      </c>
      <c r="Z43" s="14">
        <v>0</v>
      </c>
      <c r="AA43" s="14">
        <v>0</v>
      </c>
      <c r="AB43" s="14">
        <v>0</v>
      </c>
      <c r="AC43" s="14">
        <v>0</v>
      </c>
      <c r="AD43" s="14">
        <v>0</v>
      </c>
      <c r="AE43" s="14"/>
      <c r="AF43" s="14">
        <v>4.2918796205343801E-3</v>
      </c>
      <c r="AG43" s="14">
        <v>0</v>
      </c>
      <c r="AH43" s="14">
        <v>0</v>
      </c>
      <c r="AI43" s="14">
        <v>0</v>
      </c>
      <c r="AJ43" s="14">
        <v>0</v>
      </c>
      <c r="AK43" s="14"/>
      <c r="AL43" s="14">
        <v>1.0772017290703001E-3</v>
      </c>
      <c r="AM43" s="14">
        <v>0</v>
      </c>
      <c r="AN43" s="14">
        <v>0</v>
      </c>
      <c r="AO43" s="14"/>
      <c r="AP43" s="14">
        <v>0</v>
      </c>
      <c r="AQ43" s="14">
        <v>1.69097938133826E-3</v>
      </c>
      <c r="AR43" s="14"/>
      <c r="AS43" s="14">
        <v>0</v>
      </c>
      <c r="AT43" s="14">
        <v>2.1114905840352101E-3</v>
      </c>
      <c r="AU43" s="14"/>
      <c r="AV43" s="14">
        <v>0</v>
      </c>
      <c r="AW43" s="14">
        <v>1.1696248184506701E-3</v>
      </c>
      <c r="AX43" s="14"/>
      <c r="AY43" s="14">
        <v>1.37569468928413E-3</v>
      </c>
      <c r="AZ43" s="14">
        <v>0</v>
      </c>
      <c r="BA43" s="14"/>
      <c r="BB43" s="14">
        <v>1.40866571531333E-3</v>
      </c>
      <c r="BC43" s="14">
        <v>0</v>
      </c>
    </row>
    <row r="44" spans="2:55" ht="43.5" x14ac:dyDescent="0.35">
      <c r="B44" s="15" t="s">
        <v>240</v>
      </c>
      <c r="C44" s="14">
        <v>9.0789899779830598E-4</v>
      </c>
      <c r="D44" s="14">
        <v>1.9115078854989799E-3</v>
      </c>
      <c r="E44" s="14">
        <v>0</v>
      </c>
      <c r="F44" s="14"/>
      <c r="G44" s="14">
        <v>0</v>
      </c>
      <c r="H44" s="14">
        <v>0</v>
      </c>
      <c r="I44" s="14">
        <v>0</v>
      </c>
      <c r="J44" s="14">
        <v>0</v>
      </c>
      <c r="K44" s="14">
        <v>0</v>
      </c>
      <c r="L44" s="14">
        <v>3.9009780254018601E-3</v>
      </c>
      <c r="M44" s="14"/>
      <c r="N44" s="14">
        <v>0</v>
      </c>
      <c r="O44" s="14">
        <v>3.5111106633486E-3</v>
      </c>
      <c r="P44" s="14">
        <v>0</v>
      </c>
      <c r="Q44" s="14">
        <v>0</v>
      </c>
      <c r="R44" s="14"/>
      <c r="S44" s="14">
        <v>0</v>
      </c>
      <c r="T44" s="14">
        <v>6.9548797478276997E-3</v>
      </c>
      <c r="U44" s="14">
        <v>0</v>
      </c>
      <c r="V44" s="14">
        <v>0</v>
      </c>
      <c r="W44" s="14">
        <v>0</v>
      </c>
      <c r="X44" s="14">
        <v>0</v>
      </c>
      <c r="Y44" s="14">
        <v>0</v>
      </c>
      <c r="Z44" s="14">
        <v>0</v>
      </c>
      <c r="AA44" s="14">
        <v>0</v>
      </c>
      <c r="AB44" s="14">
        <v>0</v>
      </c>
      <c r="AC44" s="14">
        <v>0</v>
      </c>
      <c r="AD44" s="14">
        <v>0</v>
      </c>
      <c r="AE44" s="14"/>
      <c r="AF44" s="14">
        <v>0</v>
      </c>
      <c r="AG44" s="14">
        <v>0</v>
      </c>
      <c r="AH44" s="14">
        <v>1.0636594305791201E-2</v>
      </c>
      <c r="AI44" s="14">
        <v>0</v>
      </c>
      <c r="AJ44" s="14">
        <v>0</v>
      </c>
      <c r="AK44" s="14"/>
      <c r="AL44" s="14">
        <v>1.07667919884414E-3</v>
      </c>
      <c r="AM44" s="14">
        <v>0</v>
      </c>
      <c r="AN44" s="14">
        <v>0</v>
      </c>
      <c r="AO44" s="14"/>
      <c r="AP44" s="14">
        <v>0</v>
      </c>
      <c r="AQ44" s="14">
        <v>1.6901591191582899E-3</v>
      </c>
      <c r="AR44" s="14"/>
      <c r="AS44" s="14">
        <v>0</v>
      </c>
      <c r="AT44" s="14">
        <v>2.1104663398081301E-3</v>
      </c>
      <c r="AU44" s="14"/>
      <c r="AV44" s="14">
        <v>0</v>
      </c>
      <c r="AW44" s="14">
        <v>1.16905745552838E-3</v>
      </c>
      <c r="AX44" s="14"/>
      <c r="AY44" s="14">
        <v>0</v>
      </c>
      <c r="AZ44" s="14">
        <v>0</v>
      </c>
      <c r="BA44" s="14"/>
      <c r="BB44" s="14">
        <v>1.40798239816396E-3</v>
      </c>
      <c r="BC44" s="14">
        <v>0</v>
      </c>
    </row>
    <row r="45" spans="2:55" x14ac:dyDescent="0.35">
      <c r="B45" s="15" t="s">
        <v>241</v>
      </c>
      <c r="C45" s="14">
        <v>9.0789899779830598E-4</v>
      </c>
      <c r="D45" s="14">
        <v>1.9115078854989799E-3</v>
      </c>
      <c r="E45" s="14">
        <v>0</v>
      </c>
      <c r="F45" s="14"/>
      <c r="G45" s="14">
        <v>0</v>
      </c>
      <c r="H45" s="14">
        <v>0</v>
      </c>
      <c r="I45" s="14">
        <v>0</v>
      </c>
      <c r="J45" s="14">
        <v>0</v>
      </c>
      <c r="K45" s="14">
        <v>0</v>
      </c>
      <c r="L45" s="14">
        <v>3.9009780254018601E-3</v>
      </c>
      <c r="M45" s="14"/>
      <c r="N45" s="14">
        <v>0</v>
      </c>
      <c r="O45" s="14">
        <v>3.5111106633486E-3</v>
      </c>
      <c r="P45" s="14">
        <v>0</v>
      </c>
      <c r="Q45" s="14">
        <v>0</v>
      </c>
      <c r="R45" s="14"/>
      <c r="S45" s="14">
        <v>0</v>
      </c>
      <c r="T45" s="14">
        <v>6.9548797478276997E-3</v>
      </c>
      <c r="U45" s="14">
        <v>0</v>
      </c>
      <c r="V45" s="14">
        <v>0</v>
      </c>
      <c r="W45" s="14">
        <v>0</v>
      </c>
      <c r="X45" s="14">
        <v>0</v>
      </c>
      <c r="Y45" s="14">
        <v>0</v>
      </c>
      <c r="Z45" s="14">
        <v>0</v>
      </c>
      <c r="AA45" s="14">
        <v>0</v>
      </c>
      <c r="AB45" s="14">
        <v>0</v>
      </c>
      <c r="AC45" s="14">
        <v>0</v>
      </c>
      <c r="AD45" s="14">
        <v>0</v>
      </c>
      <c r="AE45" s="14"/>
      <c r="AF45" s="14">
        <v>4.2897977107414203E-3</v>
      </c>
      <c r="AG45" s="14">
        <v>0</v>
      </c>
      <c r="AH45" s="14">
        <v>0</v>
      </c>
      <c r="AI45" s="14">
        <v>0</v>
      </c>
      <c r="AJ45" s="14">
        <v>0</v>
      </c>
      <c r="AK45" s="14"/>
      <c r="AL45" s="14">
        <v>1.07667919884414E-3</v>
      </c>
      <c r="AM45" s="14">
        <v>0</v>
      </c>
      <c r="AN45" s="14">
        <v>0</v>
      </c>
      <c r="AO45" s="14"/>
      <c r="AP45" s="14">
        <v>0</v>
      </c>
      <c r="AQ45" s="14">
        <v>1.6901591191582899E-3</v>
      </c>
      <c r="AR45" s="14"/>
      <c r="AS45" s="14">
        <v>1.6715929607466599E-3</v>
      </c>
      <c r="AT45" s="14">
        <v>0</v>
      </c>
      <c r="AU45" s="14"/>
      <c r="AV45" s="14">
        <v>0</v>
      </c>
      <c r="AW45" s="14">
        <v>1.16905745552838E-3</v>
      </c>
      <c r="AX45" s="14"/>
      <c r="AY45" s="14">
        <v>1.3750273657571501E-3</v>
      </c>
      <c r="AZ45" s="14">
        <v>0</v>
      </c>
      <c r="BA45" s="14"/>
      <c r="BB45" s="14">
        <v>1.40798239816396E-3</v>
      </c>
      <c r="BC45" s="14">
        <v>0</v>
      </c>
    </row>
    <row r="46" spans="2:55" ht="29" x14ac:dyDescent="0.35">
      <c r="B46" s="15" t="s">
        <v>242</v>
      </c>
      <c r="C46" s="14">
        <v>8.8670485411813504E-4</v>
      </c>
      <c r="D46" s="14">
        <v>1.86688533071118E-3</v>
      </c>
      <c r="E46" s="14">
        <v>0</v>
      </c>
      <c r="F46" s="14"/>
      <c r="G46" s="14">
        <v>0</v>
      </c>
      <c r="H46" s="14">
        <v>0</v>
      </c>
      <c r="I46" s="14">
        <v>5.1117950238630996E-3</v>
      </c>
      <c r="J46" s="14">
        <v>0</v>
      </c>
      <c r="K46" s="14">
        <v>0</v>
      </c>
      <c r="L46" s="14">
        <v>0</v>
      </c>
      <c r="M46" s="14"/>
      <c r="N46" s="14">
        <v>3.5962342005000899E-3</v>
      </c>
      <c r="O46" s="14">
        <v>0</v>
      </c>
      <c r="P46" s="14">
        <v>0</v>
      </c>
      <c r="Q46" s="14">
        <v>0</v>
      </c>
      <c r="R46" s="14"/>
      <c r="S46" s="14">
        <v>0</v>
      </c>
      <c r="T46" s="14">
        <v>0</v>
      </c>
      <c r="U46" s="14">
        <v>1.0370310691198601E-2</v>
      </c>
      <c r="V46" s="14">
        <v>0</v>
      </c>
      <c r="W46" s="14">
        <v>0</v>
      </c>
      <c r="X46" s="14">
        <v>0</v>
      </c>
      <c r="Y46" s="14">
        <v>0</v>
      </c>
      <c r="Z46" s="14">
        <v>0</v>
      </c>
      <c r="AA46" s="14">
        <v>0</v>
      </c>
      <c r="AB46" s="14">
        <v>0</v>
      </c>
      <c r="AC46" s="14">
        <v>0</v>
      </c>
      <c r="AD46" s="14">
        <v>0</v>
      </c>
      <c r="AE46" s="14"/>
      <c r="AF46" s="14">
        <v>0</v>
      </c>
      <c r="AG46" s="14">
        <v>0</v>
      </c>
      <c r="AH46" s="14">
        <v>0</v>
      </c>
      <c r="AI46" s="14">
        <v>5.7707622321021704E-3</v>
      </c>
      <c r="AJ46" s="14">
        <v>0</v>
      </c>
      <c r="AK46" s="14"/>
      <c r="AL46" s="14">
        <v>1.0515450223629601E-3</v>
      </c>
      <c r="AM46" s="14">
        <v>0</v>
      </c>
      <c r="AN46" s="14">
        <v>0</v>
      </c>
      <c r="AO46" s="14"/>
      <c r="AP46" s="14">
        <v>1.97643895576148E-3</v>
      </c>
      <c r="AQ46" s="14">
        <v>0</v>
      </c>
      <c r="AR46" s="14"/>
      <c r="AS46" s="14">
        <v>0</v>
      </c>
      <c r="AT46" s="14">
        <v>2.0611992661066199E-3</v>
      </c>
      <c r="AU46" s="14"/>
      <c r="AV46" s="14">
        <v>0</v>
      </c>
      <c r="AW46" s="14">
        <v>1.1417667858141E-3</v>
      </c>
      <c r="AX46" s="14"/>
      <c r="AY46" s="14">
        <v>0</v>
      </c>
      <c r="AZ46" s="14">
        <v>0</v>
      </c>
      <c r="BA46" s="14"/>
      <c r="BB46" s="14">
        <v>0</v>
      </c>
      <c r="BC46" s="14">
        <v>6.5106663702957698E-3</v>
      </c>
    </row>
    <row r="47" spans="2:55" ht="43.5" x14ac:dyDescent="0.35">
      <c r="B47" s="15" t="s">
        <v>243</v>
      </c>
      <c r="C47" s="14">
        <v>8.8106906541564995E-4</v>
      </c>
      <c r="D47" s="14">
        <v>0</v>
      </c>
      <c r="E47" s="14">
        <v>1.68146603141659E-3</v>
      </c>
      <c r="F47" s="14"/>
      <c r="G47" s="14">
        <v>0</v>
      </c>
      <c r="H47" s="14">
        <v>0</v>
      </c>
      <c r="I47" s="14">
        <v>0</v>
      </c>
      <c r="J47" s="14">
        <v>0</v>
      </c>
      <c r="K47" s="14">
        <v>0</v>
      </c>
      <c r="L47" s="14">
        <v>3.7856976066531099E-3</v>
      </c>
      <c r="M47" s="14"/>
      <c r="N47" s="14">
        <v>3.57337697130535E-3</v>
      </c>
      <c r="O47" s="14">
        <v>0</v>
      </c>
      <c r="P47" s="14">
        <v>0</v>
      </c>
      <c r="Q47" s="14">
        <v>0</v>
      </c>
      <c r="R47" s="14"/>
      <c r="S47" s="14">
        <v>0</v>
      </c>
      <c r="T47" s="14">
        <v>0</v>
      </c>
      <c r="U47" s="14">
        <v>1.0304398251943001E-2</v>
      </c>
      <c r="V47" s="14">
        <v>0</v>
      </c>
      <c r="W47" s="14">
        <v>0</v>
      </c>
      <c r="X47" s="14">
        <v>0</v>
      </c>
      <c r="Y47" s="14">
        <v>0</v>
      </c>
      <c r="Z47" s="14">
        <v>0</v>
      </c>
      <c r="AA47" s="14">
        <v>0</v>
      </c>
      <c r="AB47" s="14">
        <v>0</v>
      </c>
      <c r="AC47" s="14">
        <v>0</v>
      </c>
      <c r="AD47" s="14">
        <v>0</v>
      </c>
      <c r="AE47" s="14"/>
      <c r="AF47" s="14">
        <v>4.16302702061666E-3</v>
      </c>
      <c r="AG47" s="14">
        <v>0</v>
      </c>
      <c r="AH47" s="14">
        <v>0</v>
      </c>
      <c r="AI47" s="14">
        <v>0</v>
      </c>
      <c r="AJ47" s="14">
        <v>0</v>
      </c>
      <c r="AK47" s="14"/>
      <c r="AL47" s="14">
        <v>1.04486152950774E-3</v>
      </c>
      <c r="AM47" s="14">
        <v>0</v>
      </c>
      <c r="AN47" s="14">
        <v>0</v>
      </c>
      <c r="AO47" s="14"/>
      <c r="AP47" s="14">
        <v>0</v>
      </c>
      <c r="AQ47" s="14">
        <v>1.6402120931202501E-3</v>
      </c>
      <c r="AR47" s="14"/>
      <c r="AS47" s="14">
        <v>0</v>
      </c>
      <c r="AT47" s="14">
        <v>2.0480985331135198E-3</v>
      </c>
      <c r="AU47" s="14"/>
      <c r="AV47" s="14">
        <v>0</v>
      </c>
      <c r="AW47" s="14">
        <v>1.13450985435322E-3</v>
      </c>
      <c r="AX47" s="14"/>
      <c r="AY47" s="14">
        <v>1.33439300958203E-3</v>
      </c>
      <c r="AZ47" s="14">
        <v>0</v>
      </c>
      <c r="BA47" s="14"/>
      <c r="BB47" s="14">
        <v>0</v>
      </c>
      <c r="BC47" s="14">
        <v>0</v>
      </c>
    </row>
    <row r="48" spans="2:55" ht="29" x14ac:dyDescent="0.35">
      <c r="B48" s="15" t="s">
        <v>244</v>
      </c>
      <c r="C48" s="14">
        <v>8.7762901017528802E-4</v>
      </c>
      <c r="D48" s="14">
        <v>0</v>
      </c>
      <c r="E48" s="14">
        <v>1.67490089792148E-3</v>
      </c>
      <c r="F48" s="14"/>
      <c r="G48" s="14">
        <v>0</v>
      </c>
      <c r="H48" s="14">
        <v>0</v>
      </c>
      <c r="I48" s="14">
        <v>0</v>
      </c>
      <c r="J48" s="14">
        <v>0</v>
      </c>
      <c r="K48" s="14">
        <v>0</v>
      </c>
      <c r="L48" s="14">
        <v>3.7709166894680899E-3</v>
      </c>
      <c r="M48" s="14"/>
      <c r="N48" s="14">
        <v>0</v>
      </c>
      <c r="O48" s="14">
        <v>3.3940477779611901E-3</v>
      </c>
      <c r="P48" s="14">
        <v>0</v>
      </c>
      <c r="Q48" s="14">
        <v>0</v>
      </c>
      <c r="R48" s="14"/>
      <c r="S48" s="14">
        <v>0</v>
      </c>
      <c r="T48" s="14">
        <v>0</v>
      </c>
      <c r="U48" s="14">
        <v>0</v>
      </c>
      <c r="V48" s="14">
        <v>0</v>
      </c>
      <c r="W48" s="14">
        <v>0</v>
      </c>
      <c r="X48" s="14">
        <v>0</v>
      </c>
      <c r="Y48" s="14">
        <v>0</v>
      </c>
      <c r="Z48" s="14">
        <v>0</v>
      </c>
      <c r="AA48" s="14">
        <v>8.9515104898076903E-3</v>
      </c>
      <c r="AB48" s="14">
        <v>0</v>
      </c>
      <c r="AC48" s="14">
        <v>0</v>
      </c>
      <c r="AD48" s="14">
        <v>0</v>
      </c>
      <c r="AE48" s="14"/>
      <c r="AF48" s="14">
        <v>0</v>
      </c>
      <c r="AG48" s="14">
        <v>2.8705930973815801E-3</v>
      </c>
      <c r="AH48" s="14">
        <v>0</v>
      </c>
      <c r="AI48" s="14">
        <v>0</v>
      </c>
      <c r="AJ48" s="14">
        <v>0</v>
      </c>
      <c r="AK48" s="14"/>
      <c r="AL48" s="14">
        <v>1.04078196126374E-3</v>
      </c>
      <c r="AM48" s="14">
        <v>0</v>
      </c>
      <c r="AN48" s="14">
        <v>0</v>
      </c>
      <c r="AO48" s="14"/>
      <c r="AP48" s="14">
        <v>0</v>
      </c>
      <c r="AQ48" s="14">
        <v>1.6338080319317099E-3</v>
      </c>
      <c r="AR48" s="14"/>
      <c r="AS48" s="14">
        <v>1.61586088222776E-3</v>
      </c>
      <c r="AT48" s="14">
        <v>0</v>
      </c>
      <c r="AU48" s="14"/>
      <c r="AV48" s="14">
        <v>0</v>
      </c>
      <c r="AW48" s="14">
        <v>1.1300802622555E-3</v>
      </c>
      <c r="AX48" s="14"/>
      <c r="AY48" s="14">
        <v>1.3291829916101199E-3</v>
      </c>
      <c r="AZ48" s="14">
        <v>0</v>
      </c>
      <c r="BA48" s="14"/>
      <c r="BB48" s="14">
        <v>1.3610392801858601E-3</v>
      </c>
      <c r="BC48" s="14">
        <v>0</v>
      </c>
    </row>
    <row r="49" spans="2:55" ht="29" x14ac:dyDescent="0.35">
      <c r="B49" s="15" t="s">
        <v>245</v>
      </c>
      <c r="C49" s="14">
        <v>8.5508033074184996E-4</v>
      </c>
      <c r="D49" s="14">
        <v>0</v>
      </c>
      <c r="E49" s="14">
        <v>1.6318681323768799E-3</v>
      </c>
      <c r="F49" s="14"/>
      <c r="G49" s="14">
        <v>0</v>
      </c>
      <c r="H49" s="14">
        <v>0</v>
      </c>
      <c r="I49" s="14">
        <v>4.9294817315921197E-3</v>
      </c>
      <c r="J49" s="14">
        <v>0</v>
      </c>
      <c r="K49" s="14">
        <v>0</v>
      </c>
      <c r="L49" s="14">
        <v>0</v>
      </c>
      <c r="M49" s="14"/>
      <c r="N49" s="14">
        <v>0</v>
      </c>
      <c r="O49" s="14">
        <v>3.3068454470905001E-3</v>
      </c>
      <c r="P49" s="14">
        <v>0</v>
      </c>
      <c r="Q49" s="14">
        <v>0</v>
      </c>
      <c r="R49" s="14"/>
      <c r="S49" s="14">
        <v>0</v>
      </c>
      <c r="T49" s="14">
        <v>0</v>
      </c>
      <c r="U49" s="14">
        <v>0</v>
      </c>
      <c r="V49" s="14">
        <v>0</v>
      </c>
      <c r="W49" s="14">
        <v>1.07551747305325E-2</v>
      </c>
      <c r="X49" s="14">
        <v>0</v>
      </c>
      <c r="Y49" s="14">
        <v>0</v>
      </c>
      <c r="Z49" s="14">
        <v>0</v>
      </c>
      <c r="AA49" s="14">
        <v>0</v>
      </c>
      <c r="AB49" s="14">
        <v>0</v>
      </c>
      <c r="AC49" s="14">
        <v>0</v>
      </c>
      <c r="AD49" s="14">
        <v>0</v>
      </c>
      <c r="AE49" s="14"/>
      <c r="AF49" s="14">
        <v>0</v>
      </c>
      <c r="AG49" s="14">
        <v>0</v>
      </c>
      <c r="AH49" s="14">
        <v>0</v>
      </c>
      <c r="AI49" s="14">
        <v>5.5649467296150397E-3</v>
      </c>
      <c r="AJ49" s="14">
        <v>0</v>
      </c>
      <c r="AK49" s="14"/>
      <c r="AL49" s="14">
        <v>1.0140414381810401E-3</v>
      </c>
      <c r="AM49" s="14">
        <v>0</v>
      </c>
      <c r="AN49" s="14">
        <v>0</v>
      </c>
      <c r="AO49" s="14"/>
      <c r="AP49" s="14">
        <v>0</v>
      </c>
      <c r="AQ49" s="14">
        <v>1.5918310540279799E-3</v>
      </c>
      <c r="AR49" s="14"/>
      <c r="AS49" s="14">
        <v>0</v>
      </c>
      <c r="AT49" s="14">
        <v>1.9876861415630601E-3</v>
      </c>
      <c r="AU49" s="14"/>
      <c r="AV49" s="14">
        <v>0</v>
      </c>
      <c r="AW49" s="14">
        <v>1.1010454226225599E-3</v>
      </c>
      <c r="AX49" s="14"/>
      <c r="AY49" s="14">
        <v>1.2950326606175201E-3</v>
      </c>
      <c r="AZ49" s="14">
        <v>0</v>
      </c>
      <c r="BA49" s="14"/>
      <c r="BB49" s="14">
        <v>0</v>
      </c>
      <c r="BC49" s="14">
        <v>6.2784620242088401E-3</v>
      </c>
    </row>
    <row r="50" spans="2:55" ht="29" x14ac:dyDescent="0.35">
      <c r="B50" s="15" t="s">
        <v>246</v>
      </c>
      <c r="C50" s="14">
        <v>8.4878469870053102E-4</v>
      </c>
      <c r="D50" s="14">
        <v>1.78704751144287E-3</v>
      </c>
      <c r="E50" s="14">
        <v>0</v>
      </c>
      <c r="F50" s="14"/>
      <c r="G50" s="14">
        <v>0</v>
      </c>
      <c r="H50" s="14">
        <v>0</v>
      </c>
      <c r="I50" s="14">
        <v>0</v>
      </c>
      <c r="J50" s="14">
        <v>0</v>
      </c>
      <c r="K50" s="14">
        <v>5.3770593961168997E-3</v>
      </c>
      <c r="L50" s="14">
        <v>0</v>
      </c>
      <c r="M50" s="14"/>
      <c r="N50" s="14">
        <v>0</v>
      </c>
      <c r="O50" s="14">
        <v>3.28249839874438E-3</v>
      </c>
      <c r="P50" s="14">
        <v>0</v>
      </c>
      <c r="Q50" s="14">
        <v>0</v>
      </c>
      <c r="R50" s="14"/>
      <c r="S50" s="14">
        <v>0</v>
      </c>
      <c r="T50" s="14">
        <v>0</v>
      </c>
      <c r="U50" s="14">
        <v>0</v>
      </c>
      <c r="V50" s="14">
        <v>0</v>
      </c>
      <c r="W50" s="14">
        <v>0</v>
      </c>
      <c r="X50" s="14">
        <v>0</v>
      </c>
      <c r="Y50" s="14">
        <v>0</v>
      </c>
      <c r="Z50" s="14">
        <v>0</v>
      </c>
      <c r="AA50" s="14">
        <v>0</v>
      </c>
      <c r="AB50" s="14">
        <v>8.0345458213796194E-3</v>
      </c>
      <c r="AC50" s="14">
        <v>0</v>
      </c>
      <c r="AD50" s="14">
        <v>0</v>
      </c>
      <c r="AE50" s="14"/>
      <c r="AF50" s="14">
        <v>0</v>
      </c>
      <c r="AG50" s="14">
        <v>0</v>
      </c>
      <c r="AH50" s="14">
        <v>0</v>
      </c>
      <c r="AI50" s="14">
        <v>0</v>
      </c>
      <c r="AJ50" s="14">
        <v>0</v>
      </c>
      <c r="AK50" s="14"/>
      <c r="AL50" s="14">
        <v>0</v>
      </c>
      <c r="AM50" s="14">
        <v>0</v>
      </c>
      <c r="AN50" s="14">
        <v>1.4525975935267801E-2</v>
      </c>
      <c r="AO50" s="14"/>
      <c r="AP50" s="14">
        <v>0</v>
      </c>
      <c r="AQ50" s="14">
        <v>1.5801110059485101E-3</v>
      </c>
      <c r="AR50" s="14"/>
      <c r="AS50" s="14">
        <v>0</v>
      </c>
      <c r="AT50" s="14">
        <v>1.9730515626691001E-3</v>
      </c>
      <c r="AU50" s="14"/>
      <c r="AV50" s="14">
        <v>0</v>
      </c>
      <c r="AW50" s="14">
        <v>1.09293884293361E-3</v>
      </c>
      <c r="AX50" s="14"/>
      <c r="AY50" s="14">
        <v>0</v>
      </c>
      <c r="AZ50" s="14">
        <v>0</v>
      </c>
      <c r="BA50" s="14"/>
      <c r="BB50" s="14">
        <v>1.3163071206151299E-3</v>
      </c>
      <c r="BC50" s="14">
        <v>0</v>
      </c>
    </row>
    <row r="51" spans="2:55" x14ac:dyDescent="0.35">
      <c r="B51" s="15" t="s">
        <v>247</v>
      </c>
      <c r="C51" s="14">
        <v>8.1417916798584003E-4</v>
      </c>
      <c r="D51" s="14">
        <v>0</v>
      </c>
      <c r="E51" s="14">
        <v>1.55381078305066E-3</v>
      </c>
      <c r="F51" s="14"/>
      <c r="G51" s="14">
        <v>0</v>
      </c>
      <c r="H51" s="14">
        <v>0</v>
      </c>
      <c r="I51" s="14">
        <v>0</v>
      </c>
      <c r="J51" s="14">
        <v>4.2146931685792897E-3</v>
      </c>
      <c r="K51" s="14">
        <v>0</v>
      </c>
      <c r="L51" s="14">
        <v>0</v>
      </c>
      <c r="M51" s="14"/>
      <c r="N51" s="14">
        <v>0</v>
      </c>
      <c r="O51" s="14">
        <v>3.14866870161084E-3</v>
      </c>
      <c r="P51" s="14">
        <v>0</v>
      </c>
      <c r="Q51" s="14">
        <v>0</v>
      </c>
      <c r="R51" s="14"/>
      <c r="S51" s="14">
        <v>0</v>
      </c>
      <c r="T51" s="14">
        <v>0</v>
      </c>
      <c r="U51" s="14">
        <v>0</v>
      </c>
      <c r="V51" s="14">
        <v>0</v>
      </c>
      <c r="W51" s="14">
        <v>0</v>
      </c>
      <c r="X51" s="14">
        <v>8.9039257617532404E-3</v>
      </c>
      <c r="Y51" s="14">
        <v>0</v>
      </c>
      <c r="Z51" s="14">
        <v>0</v>
      </c>
      <c r="AA51" s="14">
        <v>0</v>
      </c>
      <c r="AB51" s="14">
        <v>0</v>
      </c>
      <c r="AC51" s="14">
        <v>0</v>
      </c>
      <c r="AD51" s="14">
        <v>0</v>
      </c>
      <c r="AE51" s="14"/>
      <c r="AF51" s="14">
        <v>3.8469741011157299E-3</v>
      </c>
      <c r="AG51" s="14">
        <v>0</v>
      </c>
      <c r="AH51" s="14">
        <v>0</v>
      </c>
      <c r="AI51" s="14">
        <v>0</v>
      </c>
      <c r="AJ51" s="14">
        <v>0</v>
      </c>
      <c r="AK51" s="14"/>
      <c r="AL51" s="14">
        <v>9.6553666919822799E-4</v>
      </c>
      <c r="AM51" s="14">
        <v>0</v>
      </c>
      <c r="AN51" s="14">
        <v>0</v>
      </c>
      <c r="AO51" s="14"/>
      <c r="AP51" s="14">
        <v>1.8147813413935501E-3</v>
      </c>
      <c r="AQ51" s="14">
        <v>0</v>
      </c>
      <c r="AR51" s="14"/>
      <c r="AS51" s="14">
        <v>1.4990391764856299E-3</v>
      </c>
      <c r="AT51" s="14">
        <v>0</v>
      </c>
      <c r="AU51" s="14"/>
      <c r="AV51" s="14">
        <v>3.99455909983038E-3</v>
      </c>
      <c r="AW51" s="14">
        <v>0</v>
      </c>
      <c r="AX51" s="14"/>
      <c r="AY51" s="14">
        <v>1.2330872038902999E-3</v>
      </c>
      <c r="AZ51" s="14">
        <v>0</v>
      </c>
      <c r="BA51" s="14"/>
      <c r="BB51" s="14">
        <v>1.26264038208632E-3</v>
      </c>
      <c r="BC51" s="14">
        <v>0</v>
      </c>
    </row>
    <row r="52" spans="2:55" ht="72.5" x14ac:dyDescent="0.35">
      <c r="B52" s="15" t="s">
        <v>248</v>
      </c>
      <c r="C52" s="14">
        <v>8.0437441462406398E-4</v>
      </c>
      <c r="D52" s="14">
        <v>0</v>
      </c>
      <c r="E52" s="14">
        <v>1.53509901530012E-3</v>
      </c>
      <c r="F52" s="14"/>
      <c r="G52" s="14">
        <v>0</v>
      </c>
      <c r="H52" s="14">
        <v>0</v>
      </c>
      <c r="I52" s="14">
        <v>0</v>
      </c>
      <c r="J52" s="14">
        <v>4.1639377223109796E-3</v>
      </c>
      <c r="K52" s="14">
        <v>0</v>
      </c>
      <c r="L52" s="14">
        <v>0</v>
      </c>
      <c r="M52" s="14"/>
      <c r="N52" s="14">
        <v>3.2623242857458198E-3</v>
      </c>
      <c r="O52" s="14">
        <v>0</v>
      </c>
      <c r="P52" s="14">
        <v>0</v>
      </c>
      <c r="Q52" s="14">
        <v>0</v>
      </c>
      <c r="R52" s="14"/>
      <c r="S52" s="14">
        <v>0</v>
      </c>
      <c r="T52" s="14">
        <v>0</v>
      </c>
      <c r="U52" s="14">
        <v>0</v>
      </c>
      <c r="V52" s="14">
        <v>0</v>
      </c>
      <c r="W52" s="14">
        <v>1.01173972397962E-2</v>
      </c>
      <c r="X52" s="14">
        <v>0</v>
      </c>
      <c r="Y52" s="14">
        <v>0</v>
      </c>
      <c r="Z52" s="14">
        <v>0</v>
      </c>
      <c r="AA52" s="14">
        <v>0</v>
      </c>
      <c r="AB52" s="14">
        <v>0</v>
      </c>
      <c r="AC52" s="14">
        <v>0</v>
      </c>
      <c r="AD52" s="14">
        <v>0</v>
      </c>
      <c r="AE52" s="14"/>
      <c r="AF52" s="14">
        <v>3.8006469120476401E-3</v>
      </c>
      <c r="AG52" s="14">
        <v>0</v>
      </c>
      <c r="AH52" s="14">
        <v>0</v>
      </c>
      <c r="AI52" s="14">
        <v>0</v>
      </c>
      <c r="AJ52" s="14">
        <v>0</v>
      </c>
      <c r="AK52" s="14"/>
      <c r="AL52" s="14">
        <v>9.5390919299215098E-4</v>
      </c>
      <c r="AM52" s="14">
        <v>0</v>
      </c>
      <c r="AN52" s="14">
        <v>0</v>
      </c>
      <c r="AO52" s="14"/>
      <c r="AP52" s="14">
        <v>0</v>
      </c>
      <c r="AQ52" s="14">
        <v>1.4974361194266901E-3</v>
      </c>
      <c r="AR52" s="14"/>
      <c r="AS52" s="14">
        <v>0</v>
      </c>
      <c r="AT52" s="14">
        <v>1.8698171611420699E-3</v>
      </c>
      <c r="AU52" s="14"/>
      <c r="AV52" s="14">
        <v>0</v>
      </c>
      <c r="AW52" s="14">
        <v>1.03575387651375E-3</v>
      </c>
      <c r="AX52" s="14"/>
      <c r="AY52" s="14">
        <v>1.2182377501298699E-3</v>
      </c>
      <c r="AZ52" s="14">
        <v>0</v>
      </c>
      <c r="BA52" s="14"/>
      <c r="BB52" s="14">
        <v>1.24743503415093E-3</v>
      </c>
      <c r="BC52" s="14">
        <v>0</v>
      </c>
    </row>
    <row r="53" spans="2:55" ht="29" x14ac:dyDescent="0.35">
      <c r="B53" s="15" t="s">
        <v>249</v>
      </c>
      <c r="C53" s="14">
        <v>7.9344041614079399E-4</v>
      </c>
      <c r="D53" s="14">
        <v>1.67052460219111E-3</v>
      </c>
      <c r="E53" s="14">
        <v>0</v>
      </c>
      <c r="F53" s="14"/>
      <c r="G53" s="14">
        <v>0</v>
      </c>
      <c r="H53" s="14">
        <v>0</v>
      </c>
      <c r="I53" s="14">
        <v>0</v>
      </c>
      <c r="J53" s="14">
        <v>0</v>
      </c>
      <c r="K53" s="14">
        <v>5.0264528229602701E-3</v>
      </c>
      <c r="L53" s="14">
        <v>0</v>
      </c>
      <c r="M53" s="14"/>
      <c r="N53" s="14">
        <v>3.2179789558300898E-3</v>
      </c>
      <c r="O53" s="14">
        <v>0</v>
      </c>
      <c r="P53" s="14">
        <v>0</v>
      </c>
      <c r="Q53" s="14">
        <v>0</v>
      </c>
      <c r="R53" s="14"/>
      <c r="S53" s="14">
        <v>0</v>
      </c>
      <c r="T53" s="14">
        <v>6.0780799347809299E-3</v>
      </c>
      <c r="U53" s="14">
        <v>0</v>
      </c>
      <c r="V53" s="14">
        <v>0</v>
      </c>
      <c r="W53" s="14">
        <v>0</v>
      </c>
      <c r="X53" s="14">
        <v>0</v>
      </c>
      <c r="Y53" s="14">
        <v>0</v>
      </c>
      <c r="Z53" s="14">
        <v>0</v>
      </c>
      <c r="AA53" s="14">
        <v>0</v>
      </c>
      <c r="AB53" s="14">
        <v>0</v>
      </c>
      <c r="AC53" s="14">
        <v>0</v>
      </c>
      <c r="AD53" s="14">
        <v>0</v>
      </c>
      <c r="AE53" s="14"/>
      <c r="AF53" s="14">
        <v>0</v>
      </c>
      <c r="AG53" s="14">
        <v>2.5952248106548099E-3</v>
      </c>
      <c r="AH53" s="14">
        <v>0</v>
      </c>
      <c r="AI53" s="14">
        <v>0</v>
      </c>
      <c r="AJ53" s="14">
        <v>0</v>
      </c>
      <c r="AK53" s="14"/>
      <c r="AL53" s="14">
        <v>9.4094254278581895E-4</v>
      </c>
      <c r="AM53" s="14">
        <v>0</v>
      </c>
      <c r="AN53" s="14">
        <v>0</v>
      </c>
      <c r="AO53" s="14"/>
      <c r="AP53" s="14">
        <v>1.76855527547088E-3</v>
      </c>
      <c r="AQ53" s="14">
        <v>0</v>
      </c>
      <c r="AR53" s="14"/>
      <c r="AS53" s="14">
        <v>1.4608556872617001E-3</v>
      </c>
      <c r="AT53" s="14">
        <v>0</v>
      </c>
      <c r="AU53" s="14"/>
      <c r="AV53" s="14">
        <v>0</v>
      </c>
      <c r="AW53" s="14">
        <v>1.0216746975779799E-3</v>
      </c>
      <c r="AX53" s="14"/>
      <c r="AY53" s="14">
        <v>0</v>
      </c>
      <c r="AZ53" s="14">
        <v>0</v>
      </c>
      <c r="BA53" s="14"/>
      <c r="BB53" s="14">
        <v>0</v>
      </c>
      <c r="BC53" s="14">
        <v>0</v>
      </c>
    </row>
    <row r="54" spans="2:55" ht="58" x14ac:dyDescent="0.35">
      <c r="B54" s="15" t="s">
        <v>250</v>
      </c>
      <c r="C54" s="14">
        <v>7.8925104626455397E-4</v>
      </c>
      <c r="D54" s="14">
        <v>1.66170422286134E-3</v>
      </c>
      <c r="E54" s="14">
        <v>0</v>
      </c>
      <c r="F54" s="14"/>
      <c r="G54" s="14">
        <v>0</v>
      </c>
      <c r="H54" s="14">
        <v>0</v>
      </c>
      <c r="I54" s="14">
        <v>0</v>
      </c>
      <c r="J54" s="14">
        <v>0</v>
      </c>
      <c r="K54" s="14">
        <v>4.9999131236804304E-3</v>
      </c>
      <c r="L54" s="14">
        <v>0</v>
      </c>
      <c r="M54" s="14"/>
      <c r="N54" s="14">
        <v>0</v>
      </c>
      <c r="O54" s="14">
        <v>3.0522643722690201E-3</v>
      </c>
      <c r="P54" s="14">
        <v>0</v>
      </c>
      <c r="Q54" s="14">
        <v>0</v>
      </c>
      <c r="R54" s="14"/>
      <c r="S54" s="14">
        <v>0</v>
      </c>
      <c r="T54" s="14">
        <v>6.0459876384141697E-3</v>
      </c>
      <c r="U54" s="14">
        <v>0</v>
      </c>
      <c r="V54" s="14">
        <v>0</v>
      </c>
      <c r="W54" s="14">
        <v>0</v>
      </c>
      <c r="X54" s="14">
        <v>0</v>
      </c>
      <c r="Y54" s="14">
        <v>0</v>
      </c>
      <c r="Z54" s="14">
        <v>0</v>
      </c>
      <c r="AA54" s="14">
        <v>0</v>
      </c>
      <c r="AB54" s="14">
        <v>0</v>
      </c>
      <c r="AC54" s="14">
        <v>0</v>
      </c>
      <c r="AD54" s="14">
        <v>0</v>
      </c>
      <c r="AE54" s="14"/>
      <c r="AF54" s="14">
        <v>3.7291894138846799E-3</v>
      </c>
      <c r="AG54" s="14">
        <v>0</v>
      </c>
      <c r="AH54" s="14">
        <v>0</v>
      </c>
      <c r="AI54" s="14">
        <v>0</v>
      </c>
      <c r="AJ54" s="14">
        <v>0</v>
      </c>
      <c r="AK54" s="14"/>
      <c r="AL54" s="14">
        <v>9.3597436084823498E-4</v>
      </c>
      <c r="AM54" s="14">
        <v>0</v>
      </c>
      <c r="AN54" s="14">
        <v>0</v>
      </c>
      <c r="AO54" s="14"/>
      <c r="AP54" s="14">
        <v>0</v>
      </c>
      <c r="AQ54" s="14">
        <v>1.46928221793852E-3</v>
      </c>
      <c r="AR54" s="14"/>
      <c r="AS54" s="14">
        <v>0</v>
      </c>
      <c r="AT54" s="14">
        <v>0</v>
      </c>
      <c r="AU54" s="14"/>
      <c r="AV54" s="14">
        <v>0</v>
      </c>
      <c r="AW54" s="14">
        <v>1.01628024940736E-3</v>
      </c>
      <c r="AX54" s="14"/>
      <c r="AY54" s="14">
        <v>0</v>
      </c>
      <c r="AZ54" s="14">
        <v>0</v>
      </c>
      <c r="BA54" s="14"/>
      <c r="BB54" s="14">
        <v>0</v>
      </c>
      <c r="BC54" s="14">
        <v>0</v>
      </c>
    </row>
    <row r="55" spans="2:55" ht="29" x14ac:dyDescent="0.35">
      <c r="B55" s="15" t="s">
        <v>251</v>
      </c>
      <c r="C55" s="14">
        <v>7.6555582219247199E-4</v>
      </c>
      <c r="D55" s="14">
        <v>1.61181584566047E-3</v>
      </c>
      <c r="E55" s="14">
        <v>0</v>
      </c>
      <c r="F55" s="14"/>
      <c r="G55" s="14">
        <v>0</v>
      </c>
      <c r="H55" s="14">
        <v>0</v>
      </c>
      <c r="I55" s="14">
        <v>0</v>
      </c>
      <c r="J55" s="14">
        <v>0</v>
      </c>
      <c r="K55" s="14">
        <v>4.8498036466423202E-3</v>
      </c>
      <c r="L55" s="14">
        <v>0</v>
      </c>
      <c r="M55" s="14"/>
      <c r="N55" s="14">
        <v>0</v>
      </c>
      <c r="O55" s="14">
        <v>2.96062801832252E-3</v>
      </c>
      <c r="P55" s="14">
        <v>0</v>
      </c>
      <c r="Q55" s="14">
        <v>0</v>
      </c>
      <c r="R55" s="14"/>
      <c r="S55" s="14">
        <v>0</v>
      </c>
      <c r="T55" s="14">
        <v>0</v>
      </c>
      <c r="U55" s="14">
        <v>8.9534321265080097E-3</v>
      </c>
      <c r="V55" s="14">
        <v>0</v>
      </c>
      <c r="W55" s="14">
        <v>0</v>
      </c>
      <c r="X55" s="14">
        <v>0</v>
      </c>
      <c r="Y55" s="14">
        <v>0</v>
      </c>
      <c r="Z55" s="14">
        <v>0</v>
      </c>
      <c r="AA55" s="14">
        <v>0</v>
      </c>
      <c r="AB55" s="14">
        <v>0</v>
      </c>
      <c r="AC55" s="14">
        <v>0</v>
      </c>
      <c r="AD55" s="14">
        <v>0</v>
      </c>
      <c r="AE55" s="14"/>
      <c r="AF55" s="14">
        <v>0</v>
      </c>
      <c r="AG55" s="14">
        <v>2.5040184786132599E-3</v>
      </c>
      <c r="AH55" s="14">
        <v>0</v>
      </c>
      <c r="AI55" s="14">
        <v>0</v>
      </c>
      <c r="AJ55" s="14">
        <v>0</v>
      </c>
      <c r="AK55" s="14"/>
      <c r="AL55" s="14">
        <v>9.0787414823402404E-4</v>
      </c>
      <c r="AM55" s="14">
        <v>0</v>
      </c>
      <c r="AN55" s="14">
        <v>0</v>
      </c>
      <c r="AO55" s="14"/>
      <c r="AP55" s="14">
        <v>0</v>
      </c>
      <c r="AQ55" s="14">
        <v>1.42517081442002E-3</v>
      </c>
      <c r="AR55" s="14"/>
      <c r="AS55" s="14">
        <v>0</v>
      </c>
      <c r="AT55" s="14">
        <v>1.77958098632056E-3</v>
      </c>
      <c r="AU55" s="14"/>
      <c r="AV55" s="14">
        <v>0</v>
      </c>
      <c r="AW55" s="14">
        <v>9.8576905991484896E-4</v>
      </c>
      <c r="AX55" s="14"/>
      <c r="AY55" s="14">
        <v>1.15944637903788E-3</v>
      </c>
      <c r="AZ55" s="14">
        <v>0</v>
      </c>
      <c r="BA55" s="14"/>
      <c r="BB55" s="14">
        <v>1.1872346208916099E-3</v>
      </c>
      <c r="BC55" s="14">
        <v>0</v>
      </c>
    </row>
    <row r="56" spans="2:55" ht="29" x14ac:dyDescent="0.35">
      <c r="B56" s="15" t="s">
        <v>252</v>
      </c>
      <c r="C56" s="14">
        <v>7.5012854569706997E-4</v>
      </c>
      <c r="D56" s="14">
        <v>1.57933496315675E-3</v>
      </c>
      <c r="E56" s="14">
        <v>0</v>
      </c>
      <c r="F56" s="14"/>
      <c r="G56" s="14">
        <v>0</v>
      </c>
      <c r="H56" s="14">
        <v>0</v>
      </c>
      <c r="I56" s="14">
        <v>0</v>
      </c>
      <c r="J56" s="14">
        <v>0</v>
      </c>
      <c r="K56" s="14">
        <v>4.7520716986429101E-3</v>
      </c>
      <c r="L56" s="14">
        <v>0</v>
      </c>
      <c r="M56" s="14"/>
      <c r="N56" s="14">
        <v>0</v>
      </c>
      <c r="O56" s="14">
        <v>0</v>
      </c>
      <c r="P56" s="14">
        <v>0</v>
      </c>
      <c r="Q56" s="14">
        <v>2.7860784120365399E-3</v>
      </c>
      <c r="R56" s="14"/>
      <c r="S56" s="14">
        <v>6.7712119440244299E-3</v>
      </c>
      <c r="T56" s="14">
        <v>0</v>
      </c>
      <c r="U56" s="14">
        <v>0</v>
      </c>
      <c r="V56" s="14">
        <v>0</v>
      </c>
      <c r="W56" s="14">
        <v>0</v>
      </c>
      <c r="X56" s="14">
        <v>0</v>
      </c>
      <c r="Y56" s="14">
        <v>0</v>
      </c>
      <c r="Z56" s="14">
        <v>0</v>
      </c>
      <c r="AA56" s="14">
        <v>0</v>
      </c>
      <c r="AB56" s="14">
        <v>0</v>
      </c>
      <c r="AC56" s="14">
        <v>0</v>
      </c>
      <c r="AD56" s="14">
        <v>0</v>
      </c>
      <c r="AE56" s="14"/>
      <c r="AF56" s="14">
        <v>0</v>
      </c>
      <c r="AG56" s="14">
        <v>0</v>
      </c>
      <c r="AH56" s="14">
        <v>0</v>
      </c>
      <c r="AI56" s="14">
        <v>0</v>
      </c>
      <c r="AJ56" s="14">
        <v>1.8556513754145802E-2</v>
      </c>
      <c r="AK56" s="14"/>
      <c r="AL56" s="14">
        <v>8.8957891083680499E-4</v>
      </c>
      <c r="AM56" s="14">
        <v>0</v>
      </c>
      <c r="AN56" s="14">
        <v>0</v>
      </c>
      <c r="AO56" s="14"/>
      <c r="AP56" s="14">
        <v>0</v>
      </c>
      <c r="AQ56" s="14">
        <v>1.39645115274431E-3</v>
      </c>
      <c r="AR56" s="14"/>
      <c r="AS56" s="14">
        <v>0</v>
      </c>
      <c r="AT56" s="14">
        <v>1.7437193455021201E-3</v>
      </c>
      <c r="AU56" s="14"/>
      <c r="AV56" s="14">
        <v>0</v>
      </c>
      <c r="AW56" s="14">
        <v>9.6590410505843403E-4</v>
      </c>
      <c r="AX56" s="14"/>
      <c r="AY56" s="14">
        <v>1.13608152522515E-3</v>
      </c>
      <c r="AZ56" s="14">
        <v>0</v>
      </c>
      <c r="BA56" s="14"/>
      <c r="BB56" s="14">
        <v>0</v>
      </c>
      <c r="BC56" s="14">
        <v>5.50784928399424E-3</v>
      </c>
    </row>
    <row r="57" spans="2:55" ht="29" x14ac:dyDescent="0.35">
      <c r="B57" s="15" t="s">
        <v>253</v>
      </c>
      <c r="C57" s="14">
        <v>7.4766230598670501E-4</v>
      </c>
      <c r="D57" s="14">
        <v>0</v>
      </c>
      <c r="E57" s="14">
        <v>1.4268674498226299E-3</v>
      </c>
      <c r="F57" s="14"/>
      <c r="G57" s="14">
        <v>0</v>
      </c>
      <c r="H57" s="14">
        <v>0</v>
      </c>
      <c r="I57" s="14">
        <v>0</v>
      </c>
      <c r="J57" s="14">
        <v>0</v>
      </c>
      <c r="K57" s="14">
        <v>4.73644804587443E-3</v>
      </c>
      <c r="L57" s="14">
        <v>0</v>
      </c>
      <c r="M57" s="14"/>
      <c r="N57" s="14">
        <v>0</v>
      </c>
      <c r="O57" s="14">
        <v>0</v>
      </c>
      <c r="P57" s="14">
        <v>0</v>
      </c>
      <c r="Q57" s="14">
        <v>2.7769184657108498E-3</v>
      </c>
      <c r="R57" s="14"/>
      <c r="S57" s="14">
        <v>0</v>
      </c>
      <c r="T57" s="14">
        <v>0</v>
      </c>
      <c r="U57" s="14">
        <v>0</v>
      </c>
      <c r="V57" s="14">
        <v>0</v>
      </c>
      <c r="W57" s="14">
        <v>0</v>
      </c>
      <c r="X57" s="14">
        <v>0</v>
      </c>
      <c r="Y57" s="14">
        <v>0</v>
      </c>
      <c r="Z57" s="14">
        <v>0</v>
      </c>
      <c r="AA57" s="14">
        <v>7.62589533536166E-3</v>
      </c>
      <c r="AB57" s="14">
        <v>0</v>
      </c>
      <c r="AC57" s="14">
        <v>0</v>
      </c>
      <c r="AD57" s="14">
        <v>0</v>
      </c>
      <c r="AE57" s="14"/>
      <c r="AF57" s="14">
        <v>0</v>
      </c>
      <c r="AG57" s="14">
        <v>0</v>
      </c>
      <c r="AH57" s="14">
        <v>0</v>
      </c>
      <c r="AI57" s="14">
        <v>4.8658596800459902E-3</v>
      </c>
      <c r="AJ57" s="14">
        <v>0</v>
      </c>
      <c r="AK57" s="14"/>
      <c r="AL57" s="14">
        <v>8.8665419233623099E-4</v>
      </c>
      <c r="AM57" s="14">
        <v>0</v>
      </c>
      <c r="AN57" s="14">
        <v>0</v>
      </c>
      <c r="AO57" s="14"/>
      <c r="AP57" s="14">
        <v>0</v>
      </c>
      <c r="AQ57" s="14">
        <v>1.3918599619327601E-3</v>
      </c>
      <c r="AR57" s="14"/>
      <c r="AS57" s="14">
        <v>1.3765705774913099E-3</v>
      </c>
      <c r="AT57" s="14">
        <v>0</v>
      </c>
      <c r="AU57" s="14"/>
      <c r="AV57" s="14">
        <v>0</v>
      </c>
      <c r="AW57" s="14">
        <v>9.6272844793411302E-4</v>
      </c>
      <c r="AX57" s="14"/>
      <c r="AY57" s="14">
        <v>1.13234636624767E-3</v>
      </c>
      <c r="AZ57" s="14">
        <v>0</v>
      </c>
      <c r="BA57" s="14"/>
      <c r="BB57" s="14">
        <v>0</v>
      </c>
      <c r="BC57" s="14">
        <v>0</v>
      </c>
    </row>
    <row r="58" spans="2:55" x14ac:dyDescent="0.35">
      <c r="B58" s="15" t="s">
        <v>254</v>
      </c>
      <c r="C58" s="14">
        <v>7.3029102558016699E-4</v>
      </c>
      <c r="D58" s="14">
        <v>0</v>
      </c>
      <c r="E58" s="14">
        <v>1.3937154313573999E-3</v>
      </c>
      <c r="F58" s="14"/>
      <c r="G58" s="14">
        <v>0</v>
      </c>
      <c r="H58" s="14">
        <v>0</v>
      </c>
      <c r="I58" s="14">
        <v>0</v>
      </c>
      <c r="J58" s="14">
        <v>0</v>
      </c>
      <c r="K58" s="14">
        <v>0</v>
      </c>
      <c r="L58" s="14">
        <v>3.1378482076145102E-3</v>
      </c>
      <c r="M58" s="14"/>
      <c r="N58" s="14">
        <v>2.9618621690321598E-3</v>
      </c>
      <c r="O58" s="14">
        <v>0</v>
      </c>
      <c r="P58" s="14">
        <v>0</v>
      </c>
      <c r="Q58" s="14">
        <v>0</v>
      </c>
      <c r="R58" s="14"/>
      <c r="S58" s="14">
        <v>0</v>
      </c>
      <c r="T58" s="14">
        <v>0</v>
      </c>
      <c r="U58" s="14">
        <v>8.5409985014600898E-3</v>
      </c>
      <c r="V58" s="14">
        <v>0</v>
      </c>
      <c r="W58" s="14">
        <v>0</v>
      </c>
      <c r="X58" s="14">
        <v>0</v>
      </c>
      <c r="Y58" s="14">
        <v>0</v>
      </c>
      <c r="Z58" s="14">
        <v>0</v>
      </c>
      <c r="AA58" s="14">
        <v>0</v>
      </c>
      <c r="AB58" s="14">
        <v>0</v>
      </c>
      <c r="AC58" s="14">
        <v>0</v>
      </c>
      <c r="AD58" s="14">
        <v>0</v>
      </c>
      <c r="AE58" s="14"/>
      <c r="AF58" s="14">
        <v>0</v>
      </c>
      <c r="AG58" s="14">
        <v>2.38867260859054E-3</v>
      </c>
      <c r="AH58" s="14">
        <v>0</v>
      </c>
      <c r="AI58" s="14">
        <v>0</v>
      </c>
      <c r="AJ58" s="14">
        <v>0</v>
      </c>
      <c r="AK58" s="14"/>
      <c r="AL58" s="14">
        <v>8.6605355689510402E-4</v>
      </c>
      <c r="AM58" s="14">
        <v>0</v>
      </c>
      <c r="AN58" s="14">
        <v>0</v>
      </c>
      <c r="AO58" s="14"/>
      <c r="AP58" s="14">
        <v>1.62779714726513E-3</v>
      </c>
      <c r="AQ58" s="14">
        <v>0</v>
      </c>
      <c r="AR58" s="14"/>
      <c r="AS58" s="14">
        <v>1.3445871629075899E-3</v>
      </c>
      <c r="AT58" s="14">
        <v>0</v>
      </c>
      <c r="AU58" s="14"/>
      <c r="AV58" s="14">
        <v>0</v>
      </c>
      <c r="AW58" s="14">
        <v>9.4036029363436704E-4</v>
      </c>
      <c r="AX58" s="14"/>
      <c r="AY58" s="14">
        <v>1.10603728782027E-3</v>
      </c>
      <c r="AZ58" s="14">
        <v>0</v>
      </c>
      <c r="BA58" s="14"/>
      <c r="BB58" s="14">
        <v>1.1325454836358499E-3</v>
      </c>
      <c r="BC58" s="14">
        <v>0</v>
      </c>
    </row>
    <row r="59" spans="2:55" ht="29" x14ac:dyDescent="0.35">
      <c r="B59" s="15" t="s">
        <v>255</v>
      </c>
      <c r="C59" s="14">
        <v>7.1960416626728097E-4</v>
      </c>
      <c r="D59" s="14">
        <v>0</v>
      </c>
      <c r="E59" s="14">
        <v>1.3733202187429701E-3</v>
      </c>
      <c r="F59" s="14"/>
      <c r="G59" s="14">
        <v>0</v>
      </c>
      <c r="H59" s="14">
        <v>0</v>
      </c>
      <c r="I59" s="14">
        <v>0</v>
      </c>
      <c r="J59" s="14">
        <v>0</v>
      </c>
      <c r="K59" s="14">
        <v>0</v>
      </c>
      <c r="L59" s="14">
        <v>3.0919298803102299E-3</v>
      </c>
      <c r="M59" s="14"/>
      <c r="N59" s="14">
        <v>2.91851916850787E-3</v>
      </c>
      <c r="O59" s="14">
        <v>0</v>
      </c>
      <c r="P59" s="14">
        <v>0</v>
      </c>
      <c r="Q59" s="14">
        <v>0</v>
      </c>
      <c r="R59" s="14"/>
      <c r="S59" s="14">
        <v>0</v>
      </c>
      <c r="T59" s="14">
        <v>0</v>
      </c>
      <c r="U59" s="14">
        <v>0</v>
      </c>
      <c r="V59" s="14">
        <v>0</v>
      </c>
      <c r="W59" s="14">
        <v>0</v>
      </c>
      <c r="X59" s="14">
        <v>7.8696462968254697E-3</v>
      </c>
      <c r="Y59" s="14">
        <v>0</v>
      </c>
      <c r="Z59" s="14">
        <v>0</v>
      </c>
      <c r="AA59" s="14">
        <v>0</v>
      </c>
      <c r="AB59" s="14">
        <v>0</v>
      </c>
      <c r="AC59" s="14">
        <v>0</v>
      </c>
      <c r="AD59" s="14">
        <v>0</v>
      </c>
      <c r="AE59" s="14"/>
      <c r="AF59" s="14">
        <v>0</v>
      </c>
      <c r="AG59" s="14">
        <v>2.3537174917694502E-3</v>
      </c>
      <c r="AH59" s="14">
        <v>0</v>
      </c>
      <c r="AI59" s="14">
        <v>0</v>
      </c>
      <c r="AJ59" s="14">
        <v>0</v>
      </c>
      <c r="AK59" s="14"/>
      <c r="AL59" s="14">
        <v>8.5337998951474296E-4</v>
      </c>
      <c r="AM59" s="14">
        <v>0</v>
      </c>
      <c r="AN59" s="14">
        <v>0</v>
      </c>
      <c r="AO59" s="14"/>
      <c r="AP59" s="14">
        <v>0</v>
      </c>
      <c r="AQ59" s="14">
        <v>1.33962648571084E-3</v>
      </c>
      <c r="AR59" s="14"/>
      <c r="AS59" s="14">
        <v>0</v>
      </c>
      <c r="AT59" s="14">
        <v>1.6727635723529899E-3</v>
      </c>
      <c r="AU59" s="14"/>
      <c r="AV59" s="14">
        <v>3.5305513622387501E-3</v>
      </c>
      <c r="AW59" s="14">
        <v>0</v>
      </c>
      <c r="AX59" s="14"/>
      <c r="AY59" s="14">
        <v>0</v>
      </c>
      <c r="AZ59" s="14">
        <v>6.3915090466431504E-3</v>
      </c>
      <c r="BA59" s="14"/>
      <c r="BB59" s="14">
        <v>1.1159721535179701E-3</v>
      </c>
      <c r="BC59" s="14">
        <v>0</v>
      </c>
    </row>
    <row r="60" spans="2:55" ht="58" x14ac:dyDescent="0.35">
      <c r="B60" s="15" t="s">
        <v>256</v>
      </c>
      <c r="C60" s="20">
        <v>7.0691031279704699E-4</v>
      </c>
      <c r="D60" s="20">
        <v>1.48834247039482E-3</v>
      </c>
      <c r="E60" s="20">
        <v>0</v>
      </c>
      <c r="F60" s="20"/>
      <c r="G60" s="20">
        <v>0</v>
      </c>
      <c r="H60" s="20">
        <v>0</v>
      </c>
      <c r="I60" s="20">
        <v>0</v>
      </c>
      <c r="J60" s="20">
        <v>0</v>
      </c>
      <c r="K60" s="20">
        <v>4.4782837690838396E-3</v>
      </c>
      <c r="L60" s="20">
        <v>0</v>
      </c>
      <c r="M60" s="20"/>
      <c r="N60" s="20">
        <v>0</v>
      </c>
      <c r="O60" s="20">
        <v>0</v>
      </c>
      <c r="P60" s="20">
        <v>0</v>
      </c>
      <c r="Q60" s="20">
        <v>2.6255600763728502E-3</v>
      </c>
      <c r="R60" s="20"/>
      <c r="S60" s="20">
        <v>0</v>
      </c>
      <c r="T60" s="20">
        <v>0</v>
      </c>
      <c r="U60" s="20">
        <v>8.2675532230040791E-3</v>
      </c>
      <c r="V60" s="20">
        <v>0</v>
      </c>
      <c r="W60" s="20">
        <v>0</v>
      </c>
      <c r="X60" s="20">
        <v>0</v>
      </c>
      <c r="Y60" s="20">
        <v>0</v>
      </c>
      <c r="Z60" s="20">
        <v>0</v>
      </c>
      <c r="AA60" s="20">
        <v>0</v>
      </c>
      <c r="AB60" s="20">
        <v>0</v>
      </c>
      <c r="AC60" s="20">
        <v>0</v>
      </c>
      <c r="AD60" s="20">
        <v>0</v>
      </c>
      <c r="AE60" s="20"/>
      <c r="AF60" s="20">
        <v>0</v>
      </c>
      <c r="AG60" s="20">
        <v>2.3121977975383398E-3</v>
      </c>
      <c r="AH60" s="20">
        <v>0</v>
      </c>
      <c r="AI60" s="20">
        <v>0</v>
      </c>
      <c r="AJ60" s="20">
        <v>0</v>
      </c>
      <c r="AK60" s="20"/>
      <c r="AL60" s="20">
        <v>8.3832632383417705E-4</v>
      </c>
      <c r="AM60" s="20">
        <v>0</v>
      </c>
      <c r="AN60" s="20">
        <v>0</v>
      </c>
      <c r="AO60" s="20"/>
      <c r="AP60" s="20">
        <v>1.5756822283680401E-3</v>
      </c>
      <c r="AQ60" s="20">
        <v>0</v>
      </c>
      <c r="AR60" s="20"/>
      <c r="AS60" s="20">
        <v>0</v>
      </c>
      <c r="AT60" s="20">
        <v>1.6432559393053099E-3</v>
      </c>
      <c r="AU60" s="20"/>
      <c r="AV60" s="20">
        <v>0</v>
      </c>
      <c r="AW60" s="20">
        <v>9.1025408505724704E-4</v>
      </c>
      <c r="AX60" s="20"/>
      <c r="AY60" s="20">
        <v>0</v>
      </c>
      <c r="AZ60" s="20">
        <v>0</v>
      </c>
      <c r="BA60" s="20"/>
      <c r="BB60" s="20">
        <v>0</v>
      </c>
      <c r="BC60" s="20">
        <v>0</v>
      </c>
    </row>
    <row r="61" spans="2:55" x14ac:dyDescent="0.35">
      <c r="B61" s="16" t="s">
        <v>258</v>
      </c>
    </row>
    <row r="62" spans="2:55" x14ac:dyDescent="0.35">
      <c r="B62" t="s">
        <v>81</v>
      </c>
    </row>
    <row r="63" spans="2:55" x14ac:dyDescent="0.35">
      <c r="B63" t="s">
        <v>630</v>
      </c>
    </row>
    <row r="65" spans="2:2" x14ac:dyDescent="0.35">
      <c r="B65"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T22"/>
  <sheetViews>
    <sheetView showGridLines="0" workbookViewId="0">
      <pane xSplit="2" topLeftCell="M1" activePane="topRight" state="frozen"/>
      <selection pane="topRight" activeCell="B22" sqref="B22"/>
    </sheetView>
  </sheetViews>
  <sheetFormatPr defaultColWidth="10.90625" defaultRowHeight="14.5" x14ac:dyDescent="0.35"/>
  <cols>
    <col min="2" max="2" width="25.7265625" customWidth="1"/>
    <col min="3" max="20" width="20.7265625" customWidth="1"/>
  </cols>
  <sheetData>
    <row r="2" spans="2:20" ht="40" customHeight="1" x14ac:dyDescent="0.35">
      <c r="D2" s="29" t="s">
        <v>277</v>
      </c>
      <c r="E2" s="26"/>
      <c r="F2" s="26"/>
      <c r="G2" s="26"/>
      <c r="H2" s="26"/>
      <c r="I2" s="26"/>
      <c r="J2" s="26"/>
      <c r="K2" s="26"/>
      <c r="L2" s="26"/>
      <c r="M2" s="26"/>
      <c r="N2" s="26"/>
      <c r="O2" s="26"/>
      <c r="P2" s="26"/>
      <c r="Q2" s="26"/>
      <c r="R2" s="26"/>
      <c r="S2" s="26"/>
      <c r="T2" s="26"/>
    </row>
    <row r="6" spans="2:20" ht="50" customHeight="1" x14ac:dyDescent="0.35">
      <c r="B6" s="17" t="s">
        <v>14</v>
      </c>
      <c r="C6" s="17" t="s">
        <v>259</v>
      </c>
      <c r="D6" s="17" t="s">
        <v>260</v>
      </c>
      <c r="E6" s="17" t="s">
        <v>261</v>
      </c>
      <c r="F6" s="17" t="s">
        <v>262</v>
      </c>
      <c r="G6" s="17" t="s">
        <v>263</v>
      </c>
      <c r="H6" s="17" t="s">
        <v>264</v>
      </c>
      <c r="I6" s="17" t="s">
        <v>265</v>
      </c>
      <c r="J6" s="17" t="s">
        <v>266</v>
      </c>
      <c r="K6" s="17" t="s">
        <v>267</v>
      </c>
      <c r="L6" s="17" t="s">
        <v>268</v>
      </c>
      <c r="M6" s="17" t="s">
        <v>269</v>
      </c>
      <c r="N6" s="17" t="s">
        <v>270</v>
      </c>
      <c r="O6" s="17" t="s">
        <v>271</v>
      </c>
      <c r="P6" s="17" t="s">
        <v>272</v>
      </c>
      <c r="Q6" s="17" t="s">
        <v>273</v>
      </c>
      <c r="R6" s="17" t="s">
        <v>274</v>
      </c>
      <c r="S6" s="17" t="s">
        <v>275</v>
      </c>
    </row>
    <row r="7" spans="2:20" x14ac:dyDescent="0.35">
      <c r="B7" s="15" t="s">
        <v>71</v>
      </c>
      <c r="C7" s="14">
        <v>1.8947729117629701E-2</v>
      </c>
      <c r="D7" s="14">
        <v>2.00896905030091E-2</v>
      </c>
      <c r="E7" s="14">
        <v>6.6543575952733199E-3</v>
      </c>
      <c r="F7" s="14">
        <v>5.4337647158469397E-3</v>
      </c>
      <c r="G7" s="14">
        <v>2.2369417908902401E-3</v>
      </c>
      <c r="H7" s="14">
        <v>8.1456052878186094E-3</v>
      </c>
      <c r="I7" s="14">
        <v>8.2026820496158802E-3</v>
      </c>
      <c r="J7" s="14">
        <v>3.4891730040399901E-3</v>
      </c>
      <c r="K7" s="14">
        <v>4.59173303122267E-3</v>
      </c>
      <c r="L7" s="14">
        <v>2.0811154664238198E-3</v>
      </c>
      <c r="M7" s="14">
        <v>3.4370704435954302E-2</v>
      </c>
      <c r="N7" s="14">
        <v>5.4387899267191696E-3</v>
      </c>
      <c r="O7" s="14">
        <v>1.37245146394783E-2</v>
      </c>
      <c r="P7" s="14">
        <v>6.45894876923393E-3</v>
      </c>
      <c r="Q7" s="14">
        <v>5.4024367973992699E-3</v>
      </c>
      <c r="R7" s="14">
        <v>6.1615731901753E-3</v>
      </c>
      <c r="S7" s="14">
        <v>5.6004590179607898E-2</v>
      </c>
    </row>
    <row r="8" spans="2:20" x14ac:dyDescent="0.35">
      <c r="B8" s="15" t="s">
        <v>72</v>
      </c>
      <c r="C8" s="14">
        <v>7.8706695977249996E-2</v>
      </c>
      <c r="D8" s="14">
        <v>0.107118092380923</v>
      </c>
      <c r="E8" s="14">
        <v>2.8012991724858799E-2</v>
      </c>
      <c r="F8" s="14">
        <v>3.3241220670995102E-2</v>
      </c>
      <c r="G8" s="14">
        <v>2.01677754664795E-2</v>
      </c>
      <c r="H8" s="14">
        <v>3.1101500292031799E-2</v>
      </c>
      <c r="I8" s="14">
        <v>3.6835587431988899E-2</v>
      </c>
      <c r="J8" s="14">
        <v>1.47152693018229E-2</v>
      </c>
      <c r="K8" s="14">
        <v>1.1961488715995E-2</v>
      </c>
      <c r="L8" s="14">
        <v>1.20516092276696E-2</v>
      </c>
      <c r="M8" s="14">
        <v>0.12986868829609499</v>
      </c>
      <c r="N8" s="14">
        <v>1.5359043783873001E-2</v>
      </c>
      <c r="O8" s="14">
        <v>7.7238454245557003E-2</v>
      </c>
      <c r="P8" s="14">
        <v>3.1669690526282698E-2</v>
      </c>
      <c r="Q8" s="14">
        <v>1.7631454001704499E-2</v>
      </c>
      <c r="R8" s="14">
        <v>1.7881424988762301E-2</v>
      </c>
      <c r="S8" s="14">
        <v>0.32409350210128701</v>
      </c>
    </row>
    <row r="9" spans="2:20" x14ac:dyDescent="0.35">
      <c r="B9" s="15" t="s">
        <v>73</v>
      </c>
      <c r="C9" s="14">
        <v>0.118731046434466</v>
      </c>
      <c r="D9" s="14">
        <v>0.166518836809077</v>
      </c>
      <c r="E9" s="14">
        <v>7.7897583273948204E-2</v>
      </c>
      <c r="F9" s="14">
        <v>7.1911182396509704E-2</v>
      </c>
      <c r="G9" s="14">
        <v>4.7362253697397001E-2</v>
      </c>
      <c r="H9" s="14">
        <v>6.0558491276761099E-2</v>
      </c>
      <c r="I9" s="14">
        <v>9.3191233567325504E-2</v>
      </c>
      <c r="J9" s="14">
        <v>2.8163321015271699E-2</v>
      </c>
      <c r="K9" s="14">
        <v>2.5189126943157499E-2</v>
      </c>
      <c r="L9" s="14">
        <v>2.1948029228926601E-2</v>
      </c>
      <c r="M9" s="14">
        <v>6.9538274049286905E-2</v>
      </c>
      <c r="N9" s="14">
        <v>2.4087195621564399E-2</v>
      </c>
      <c r="O9" s="14">
        <v>0.106137087870495</v>
      </c>
      <c r="P9" s="14">
        <v>5.0435705986334699E-2</v>
      </c>
      <c r="Q9" s="14">
        <v>2.59717091572273E-2</v>
      </c>
      <c r="R9" s="14">
        <v>3.5468515162338801E-2</v>
      </c>
      <c r="S9" s="14">
        <v>0.32778185633023799</v>
      </c>
    </row>
    <row r="10" spans="2:20" x14ac:dyDescent="0.35">
      <c r="B10" s="15" t="s">
        <v>74</v>
      </c>
      <c r="C10" s="14">
        <v>0.18265783163046001</v>
      </c>
      <c r="D10" s="14">
        <v>0.21456148562133001</v>
      </c>
      <c r="E10" s="14">
        <v>9.5089842831214105E-2</v>
      </c>
      <c r="F10" s="14">
        <v>0.14221419736027399</v>
      </c>
      <c r="G10" s="14">
        <v>8.5344105904900699E-2</v>
      </c>
      <c r="H10" s="14">
        <v>0.17405822120966999</v>
      </c>
      <c r="I10" s="14">
        <v>0.18689453725143201</v>
      </c>
      <c r="J10" s="14">
        <v>5.6844653099721199E-2</v>
      </c>
      <c r="K10" s="14">
        <v>4.18779935898363E-2</v>
      </c>
      <c r="L10" s="14">
        <v>3.5343805395946101E-2</v>
      </c>
      <c r="M10" s="14">
        <v>6.4834402918561906E-2</v>
      </c>
      <c r="N10" s="14">
        <v>3.4956673005342498E-2</v>
      </c>
      <c r="O10" s="14">
        <v>0.15935883897240899</v>
      </c>
      <c r="P10" s="14">
        <v>6.4563758178578401E-2</v>
      </c>
      <c r="Q10" s="14">
        <v>4.9812776170891401E-2</v>
      </c>
      <c r="R10" s="14">
        <v>4.5944588113095701E-2</v>
      </c>
      <c r="S10" s="14">
        <v>0.14167354375614699</v>
      </c>
    </row>
    <row r="11" spans="2:20" x14ac:dyDescent="0.35">
      <c r="B11" s="15" t="s">
        <v>75</v>
      </c>
      <c r="C11" s="14">
        <v>0.211774832105213</v>
      </c>
      <c r="D11" s="14">
        <v>0.18890680394659901</v>
      </c>
      <c r="E11" s="14">
        <v>0.126109447542991</v>
      </c>
      <c r="F11" s="14">
        <v>0.18151143909888601</v>
      </c>
      <c r="G11" s="14">
        <v>0.20219943371021801</v>
      </c>
      <c r="H11" s="14">
        <v>0.204102520374112</v>
      </c>
      <c r="I11" s="14">
        <v>0.195531578616539</v>
      </c>
      <c r="J11" s="14">
        <v>0.10389236657017401</v>
      </c>
      <c r="K11" s="14">
        <v>4.4209962974252101E-2</v>
      </c>
      <c r="L11" s="14">
        <v>3.91592145705279E-2</v>
      </c>
      <c r="M11" s="14">
        <v>3.13217178496542E-2</v>
      </c>
      <c r="N11" s="14">
        <v>2.1685621380636001E-2</v>
      </c>
      <c r="O11" s="14">
        <v>0.15805477924765901</v>
      </c>
      <c r="P11" s="14">
        <v>4.69830553931131E-2</v>
      </c>
      <c r="Q11" s="14">
        <v>4.01008357372944E-2</v>
      </c>
      <c r="R11" s="14">
        <v>3.87876355302492E-2</v>
      </c>
      <c r="S11" s="14">
        <v>6.1084566476571601E-2</v>
      </c>
    </row>
    <row r="12" spans="2:20" x14ac:dyDescent="0.35">
      <c r="B12" s="15" t="s">
        <v>76</v>
      </c>
      <c r="C12" s="14">
        <v>0.23904526878629001</v>
      </c>
      <c r="D12" s="14">
        <v>0.169540524245306</v>
      </c>
      <c r="E12" s="14">
        <v>0.21089925721554501</v>
      </c>
      <c r="F12" s="14">
        <v>0.32229857839218601</v>
      </c>
      <c r="G12" s="14">
        <v>0.316801161168005</v>
      </c>
      <c r="H12" s="14">
        <v>0.28073232273721199</v>
      </c>
      <c r="I12" s="14">
        <v>0.30714059716594799</v>
      </c>
      <c r="J12" s="14">
        <v>0.38244544227108002</v>
      </c>
      <c r="K12" s="14">
        <v>0.121801104831386</v>
      </c>
      <c r="L12" s="14">
        <v>0.32698705114257798</v>
      </c>
      <c r="M12" s="14">
        <v>3.9630641654339299E-2</v>
      </c>
      <c r="N12" s="14">
        <v>3.9112184032314402E-2</v>
      </c>
      <c r="O12" s="14">
        <v>0.19795958810806399</v>
      </c>
      <c r="P12" s="14">
        <v>4.15915559083447E-2</v>
      </c>
      <c r="Q12" s="14">
        <v>0.10621223473097199</v>
      </c>
      <c r="R12" s="14">
        <v>3.2565249075863098E-2</v>
      </c>
      <c r="S12" s="14">
        <v>4.8371416305542099E-2</v>
      </c>
    </row>
    <row r="13" spans="2:20" x14ac:dyDescent="0.35">
      <c r="B13" s="15" t="s">
        <v>77</v>
      </c>
      <c r="C13" s="14">
        <v>3.8648179025665703E-2</v>
      </c>
      <c r="D13" s="14">
        <v>2.8201340678866E-2</v>
      </c>
      <c r="E13" s="14">
        <v>8.59401292540828E-2</v>
      </c>
      <c r="F13" s="14">
        <v>6.2139651152476098E-2</v>
      </c>
      <c r="G13" s="14">
        <v>3.93917696295445E-2</v>
      </c>
      <c r="H13" s="14">
        <v>5.97452027716147E-2</v>
      </c>
      <c r="I13" s="14">
        <v>4.7677771080857002E-2</v>
      </c>
      <c r="J13" s="14">
        <v>0.145033721479921</v>
      </c>
      <c r="K13" s="14">
        <v>0.32219811788347402</v>
      </c>
      <c r="L13" s="14">
        <v>0.26596550982982797</v>
      </c>
      <c r="M13" s="14">
        <v>2.4518802858588099E-2</v>
      </c>
      <c r="N13" s="14">
        <v>5.66486208382736E-2</v>
      </c>
      <c r="O13" s="14">
        <v>5.3935069045613897E-2</v>
      </c>
      <c r="P13" s="14">
        <v>3.14182099175387E-2</v>
      </c>
      <c r="Q13" s="14">
        <v>0.11009325848125701</v>
      </c>
      <c r="R13" s="14">
        <v>2.3116755412801501E-2</v>
      </c>
      <c r="S13" s="14">
        <v>1.0800136997425E-2</v>
      </c>
    </row>
    <row r="14" spans="2:20" x14ac:dyDescent="0.35">
      <c r="B14" s="15" t="s">
        <v>78</v>
      </c>
      <c r="C14" s="14">
        <v>7.5111226160078107E-2</v>
      </c>
      <c r="D14" s="14">
        <v>6.5852354517784706E-2</v>
      </c>
      <c r="E14" s="14">
        <v>0.24014270874114199</v>
      </c>
      <c r="F14" s="14">
        <v>0.136242873057068</v>
      </c>
      <c r="G14" s="14">
        <v>0.103537029524027</v>
      </c>
      <c r="H14" s="14">
        <v>9.3540013661988705E-2</v>
      </c>
      <c r="I14" s="14">
        <v>7.0005733419486293E-2</v>
      </c>
      <c r="J14" s="14">
        <v>0.21647224804941601</v>
      </c>
      <c r="K14" s="14">
        <v>0.319394199979743</v>
      </c>
      <c r="L14" s="14">
        <v>0.19705661584233999</v>
      </c>
      <c r="M14" s="14">
        <v>0.11554767165902199</v>
      </c>
      <c r="N14" s="14">
        <v>0.16118920911672999</v>
      </c>
      <c r="O14" s="14">
        <v>8.8770588917424606E-2</v>
      </c>
      <c r="P14" s="14">
        <v>9.4888003624919698E-2</v>
      </c>
      <c r="Q14" s="14">
        <v>0.28153106555104002</v>
      </c>
      <c r="R14" s="14">
        <v>7.2194942286549393E-2</v>
      </c>
      <c r="S14" s="14">
        <v>1.69136202670047E-2</v>
      </c>
    </row>
    <row r="15" spans="2:20" ht="29" x14ac:dyDescent="0.35">
      <c r="B15" s="15" t="s">
        <v>276</v>
      </c>
      <c r="C15" s="14">
        <v>3.6377190762946703E-2</v>
      </c>
      <c r="D15" s="14">
        <v>3.9210871297104398E-2</v>
      </c>
      <c r="E15" s="14">
        <v>0.12925368182094499</v>
      </c>
      <c r="F15" s="14">
        <v>4.5007093155758397E-2</v>
      </c>
      <c r="G15" s="14">
        <v>0.18295952910853799</v>
      </c>
      <c r="H15" s="14">
        <v>8.8016122388790696E-2</v>
      </c>
      <c r="I15" s="14">
        <v>5.45202794168076E-2</v>
      </c>
      <c r="J15" s="14">
        <v>4.8943805208551898E-2</v>
      </c>
      <c r="K15" s="14">
        <v>0.108776272050934</v>
      </c>
      <c r="L15" s="14">
        <v>9.94070492957599E-2</v>
      </c>
      <c r="M15" s="14">
        <v>0.49036909627849801</v>
      </c>
      <c r="N15" s="14">
        <v>0.64152266229454702</v>
      </c>
      <c r="O15" s="14">
        <v>0.14482107895329799</v>
      </c>
      <c r="P15" s="14">
        <v>0.63199107169565405</v>
      </c>
      <c r="Q15" s="14">
        <v>0.36324422937221401</v>
      </c>
      <c r="R15" s="14">
        <v>0.727879316240165</v>
      </c>
      <c r="S15" s="14">
        <v>1.3276767586176999E-2</v>
      </c>
    </row>
    <row r="16" spans="2:20" x14ac:dyDescent="0.35">
      <c r="B16" s="16"/>
      <c r="C16" s="16"/>
      <c r="D16" s="16"/>
      <c r="E16" s="16"/>
      <c r="F16" s="16"/>
      <c r="G16" s="16"/>
      <c r="H16" s="16"/>
      <c r="I16" s="16"/>
      <c r="J16" s="16"/>
      <c r="K16" s="16"/>
      <c r="L16" s="16"/>
      <c r="M16" s="16"/>
      <c r="N16" s="16"/>
      <c r="O16" s="16"/>
      <c r="P16" s="16"/>
      <c r="Q16" s="16"/>
      <c r="R16" s="16"/>
      <c r="S16" s="16"/>
    </row>
    <row r="17" spans="2:2" x14ac:dyDescent="0.35">
      <c r="B17" t="s">
        <v>81</v>
      </c>
    </row>
    <row r="18" spans="2:2" x14ac:dyDescent="0.35">
      <c r="B18" t="s">
        <v>630</v>
      </c>
    </row>
    <row r="22" spans="2:2" x14ac:dyDescent="0.35">
      <c r="B22" s="8" t="str">
        <f>HYPERLINK("#'Contents'!A1", "Return to Contents")</f>
        <v>Return to Contents</v>
      </c>
    </row>
  </sheetData>
  <mergeCells count="1">
    <mergeCell ref="D2:T2"/>
  </mergeCells>
  <pageMargins left="0.7" right="0.7" top="0.75" bottom="0.75" header="0.3" footer="0.3"/>
  <pageSetup paperSize="9" orientation="portrait" horizontalDpi="300"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BC22"/>
  <sheetViews>
    <sheetView showGridLines="0" workbookViewId="0">
      <pane xSplit="2" topLeftCell="C1" activePane="topRight" state="frozen"/>
      <selection pane="topRight" activeCell="B22" sqref="B22"/>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278</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1.8947729117629701E-2</v>
      </c>
      <c r="D9" s="14">
        <v>2.46265564901521E-2</v>
      </c>
      <c r="E9" s="14">
        <v>1.3458273400525699E-2</v>
      </c>
      <c r="F9" s="14"/>
      <c r="G9" s="14">
        <v>5.8545924857577598E-2</v>
      </c>
      <c r="H9" s="14">
        <v>2.1045878756993999E-2</v>
      </c>
      <c r="I9" s="14">
        <v>1.09930502683711E-2</v>
      </c>
      <c r="J9" s="14">
        <v>3.36037385023544E-3</v>
      </c>
      <c r="K9" s="14">
        <v>1.54326868264794E-2</v>
      </c>
      <c r="L9" s="14">
        <v>1.2529096461463799E-2</v>
      </c>
      <c r="M9" s="14"/>
      <c r="N9" s="14">
        <v>1.9895838143142001E-2</v>
      </c>
      <c r="O9" s="14">
        <v>1.0532692676160599E-2</v>
      </c>
      <c r="P9" s="14">
        <v>2.5298447116277701E-2</v>
      </c>
      <c r="Q9" s="14">
        <v>2.1243980447854801E-2</v>
      </c>
      <c r="R9" s="14"/>
      <c r="S9" s="14">
        <v>2.47055128999463E-2</v>
      </c>
      <c r="T9" s="14">
        <v>2.40640383115415E-2</v>
      </c>
      <c r="U9" s="14">
        <v>4.9680044888736003E-3</v>
      </c>
      <c r="V9" s="14">
        <v>3.5684670957211999E-2</v>
      </c>
      <c r="W9" s="14">
        <v>4.0763777149609402E-2</v>
      </c>
      <c r="X9" s="14">
        <v>9.1960402901293207E-3</v>
      </c>
      <c r="Y9" s="14">
        <v>2.51948504654202E-2</v>
      </c>
      <c r="Z9" s="14">
        <v>1.1352161550523E-2</v>
      </c>
      <c r="AA9" s="14">
        <v>8.00945564160516E-3</v>
      </c>
      <c r="AB9" s="14">
        <v>5.3110425780451996E-3</v>
      </c>
      <c r="AC9" s="14">
        <v>1.0113780378942099E-2</v>
      </c>
      <c r="AD9" s="14">
        <v>2.4599138863932099E-2</v>
      </c>
      <c r="AE9" s="14"/>
      <c r="AF9" s="14">
        <v>1.8627108145479E-2</v>
      </c>
      <c r="AG9" s="14">
        <v>2.3888446776155502E-2</v>
      </c>
      <c r="AH9" s="14">
        <v>1.96433681665289E-2</v>
      </c>
      <c r="AI9" s="14">
        <v>1.16503518401853E-2</v>
      </c>
      <c r="AJ9" s="14">
        <v>1.88521505047318E-2</v>
      </c>
      <c r="AK9" s="14"/>
      <c r="AL9" s="14">
        <v>1.2008575960577099E-2</v>
      </c>
      <c r="AM9" s="14">
        <v>8.5992562379717793E-2</v>
      </c>
      <c r="AN9" s="14">
        <v>0</v>
      </c>
      <c r="AO9" s="14"/>
      <c r="AP9" s="14">
        <v>2.2141597787352502E-2</v>
      </c>
      <c r="AQ9" s="14">
        <v>1.6868294213903599E-2</v>
      </c>
      <c r="AR9" s="14"/>
      <c r="AS9" s="14">
        <v>1.90070716794053E-2</v>
      </c>
      <c r="AT9" s="14">
        <v>2.0230740024798299E-2</v>
      </c>
      <c r="AU9" s="14"/>
      <c r="AV9" s="14">
        <v>3.6627205957591502E-2</v>
      </c>
      <c r="AW9" s="14">
        <v>1.22942078084272E-2</v>
      </c>
      <c r="AX9" s="14"/>
      <c r="AY9" s="14">
        <v>2.1930312881770699E-2</v>
      </c>
      <c r="AZ9" s="14">
        <v>1.6463162618902499E-2</v>
      </c>
      <c r="BA9" s="14"/>
      <c r="BB9" s="14">
        <v>2.14930606075809E-2</v>
      </c>
      <c r="BC9" s="14">
        <v>7.5488218172676501E-3</v>
      </c>
    </row>
    <row r="10" spans="2:55" x14ac:dyDescent="0.35">
      <c r="B10" s="15" t="s">
        <v>72</v>
      </c>
      <c r="C10" s="14">
        <v>7.8706695977249996E-2</v>
      </c>
      <c r="D10" s="14">
        <v>9.4345346624175805E-2</v>
      </c>
      <c r="E10" s="14">
        <v>6.27283496631829E-2</v>
      </c>
      <c r="F10" s="14"/>
      <c r="G10" s="14">
        <v>0.146065110484394</v>
      </c>
      <c r="H10" s="14">
        <v>0.13172767890956399</v>
      </c>
      <c r="I10" s="14">
        <v>0.10864494839994999</v>
      </c>
      <c r="J10" s="14">
        <v>3.95930078163493E-2</v>
      </c>
      <c r="K10" s="14">
        <v>4.0976705545980797E-2</v>
      </c>
      <c r="L10" s="14">
        <v>2.3498947763457199E-2</v>
      </c>
      <c r="M10" s="14"/>
      <c r="N10" s="14">
        <v>7.6007199071201695E-2</v>
      </c>
      <c r="O10" s="14">
        <v>8.7496652329533103E-2</v>
      </c>
      <c r="P10" s="14">
        <v>8.4375338811992398E-2</v>
      </c>
      <c r="Q10" s="14">
        <v>6.8126112078031306E-2</v>
      </c>
      <c r="R10" s="14"/>
      <c r="S10" s="14">
        <v>0.11751284365919799</v>
      </c>
      <c r="T10" s="14">
        <v>7.0197845274413306E-2</v>
      </c>
      <c r="U10" s="14">
        <v>3.2678420684179602E-2</v>
      </c>
      <c r="V10" s="14">
        <v>6.9822095717194305E-2</v>
      </c>
      <c r="W10" s="14">
        <v>5.2761056634062699E-2</v>
      </c>
      <c r="X10" s="14">
        <v>6.1536829656686901E-2</v>
      </c>
      <c r="Y10" s="14">
        <v>4.5020801510918702E-2</v>
      </c>
      <c r="Z10" s="14">
        <v>0.11423340125015501</v>
      </c>
      <c r="AA10" s="14">
        <v>0.114269871438377</v>
      </c>
      <c r="AB10" s="14">
        <v>6.9389548929455494E-2</v>
      </c>
      <c r="AC10" s="14">
        <v>6.6780461318534601E-2</v>
      </c>
      <c r="AD10" s="14">
        <v>0.15439431113246199</v>
      </c>
      <c r="AE10" s="14"/>
      <c r="AF10" s="14">
        <v>5.9202821803416003E-2</v>
      </c>
      <c r="AG10" s="14">
        <v>0.10822235357763201</v>
      </c>
      <c r="AH10" s="14">
        <v>5.5871605786574102E-2</v>
      </c>
      <c r="AI10" s="14">
        <v>6.7150099480407205E-2</v>
      </c>
      <c r="AJ10" s="14">
        <v>0.113370497972208</v>
      </c>
      <c r="AK10" s="14"/>
      <c r="AL10" s="14">
        <v>5.5534405253444399E-2</v>
      </c>
      <c r="AM10" s="14">
        <v>0.29982344544845901</v>
      </c>
      <c r="AN10" s="14">
        <v>2.0334306847928099E-2</v>
      </c>
      <c r="AO10" s="14"/>
      <c r="AP10" s="14">
        <v>7.22137774388322E-2</v>
      </c>
      <c r="AQ10" s="14">
        <v>7.9811196385049701E-2</v>
      </c>
      <c r="AR10" s="14"/>
      <c r="AS10" s="14">
        <v>8.48539202249535E-2</v>
      </c>
      <c r="AT10" s="14">
        <v>6.4647158286621001E-2</v>
      </c>
      <c r="AU10" s="14"/>
      <c r="AV10" s="14">
        <v>0.111717689867136</v>
      </c>
      <c r="AW10" s="14">
        <v>6.6985265443862602E-2</v>
      </c>
      <c r="AX10" s="14"/>
      <c r="AY10" s="14">
        <v>8.3995317394583602E-2</v>
      </c>
      <c r="AZ10" s="14">
        <v>9.0101769417079203E-2</v>
      </c>
      <c r="BA10" s="14"/>
      <c r="BB10" s="14">
        <v>7.7155379504359994E-2</v>
      </c>
      <c r="BC10" s="14">
        <v>7.6116466116298506E-2</v>
      </c>
    </row>
    <row r="11" spans="2:55" x14ac:dyDescent="0.35">
      <c r="B11" s="15" t="s">
        <v>73</v>
      </c>
      <c r="C11" s="14">
        <v>0.118731046434466</v>
      </c>
      <c r="D11" s="14">
        <v>0.112480019345319</v>
      </c>
      <c r="E11" s="14">
        <v>0.12518444450840199</v>
      </c>
      <c r="F11" s="14"/>
      <c r="G11" s="14">
        <v>0.116627790166925</v>
      </c>
      <c r="H11" s="14">
        <v>0.15800962102952301</v>
      </c>
      <c r="I11" s="14">
        <v>0.12396748367978</v>
      </c>
      <c r="J11" s="14">
        <v>0.10798187529869301</v>
      </c>
      <c r="K11" s="14">
        <v>0.114955242238725</v>
      </c>
      <c r="L11" s="14">
        <v>9.4988657422690498E-2</v>
      </c>
      <c r="M11" s="14"/>
      <c r="N11" s="14">
        <v>0.137054264856695</v>
      </c>
      <c r="O11" s="14">
        <v>9.55566737360906E-2</v>
      </c>
      <c r="P11" s="14">
        <v>0.122143321976107</v>
      </c>
      <c r="Q11" s="14">
        <v>0.11886091336935101</v>
      </c>
      <c r="R11" s="14"/>
      <c r="S11" s="14">
        <v>0.16640896995242199</v>
      </c>
      <c r="T11" s="14">
        <v>0.106000668230958</v>
      </c>
      <c r="U11" s="14">
        <v>0.104953773048621</v>
      </c>
      <c r="V11" s="14">
        <v>6.2333916183640398E-2</v>
      </c>
      <c r="W11" s="14">
        <v>0.147547464909809</v>
      </c>
      <c r="X11" s="14">
        <v>0.130286499729311</v>
      </c>
      <c r="Y11" s="14">
        <v>8.64556531819827E-2</v>
      </c>
      <c r="Z11" s="14">
        <v>0.14422137324435799</v>
      </c>
      <c r="AA11" s="14">
        <v>0.122949643118182</v>
      </c>
      <c r="AB11" s="14">
        <v>9.7170519861909305E-2</v>
      </c>
      <c r="AC11" s="14">
        <v>0.102663494100612</v>
      </c>
      <c r="AD11" s="14">
        <v>0.182458697368067</v>
      </c>
      <c r="AE11" s="14"/>
      <c r="AF11" s="14">
        <v>9.1233400423258101E-2</v>
      </c>
      <c r="AG11" s="14">
        <v>0.13173456342894499</v>
      </c>
      <c r="AH11" s="14">
        <v>0.159535800092935</v>
      </c>
      <c r="AI11" s="14">
        <v>0.141017174808625</v>
      </c>
      <c r="AJ11" s="14">
        <v>0.153145804092154</v>
      </c>
      <c r="AK11" s="14"/>
      <c r="AL11" s="14">
        <v>9.9078625804234294E-2</v>
      </c>
      <c r="AM11" s="14">
        <v>0.30973018651495199</v>
      </c>
      <c r="AN11" s="14">
        <v>6.3085470344024494E-2</v>
      </c>
      <c r="AO11" s="14"/>
      <c r="AP11" s="14">
        <v>8.8884050941849202E-2</v>
      </c>
      <c r="AQ11" s="14">
        <v>0.143303977410115</v>
      </c>
      <c r="AR11" s="14"/>
      <c r="AS11" s="14">
        <v>0.125005591802028</v>
      </c>
      <c r="AT11" s="14">
        <v>0.105499310742243</v>
      </c>
      <c r="AU11" s="14"/>
      <c r="AV11" s="14">
        <v>0.15168725950248699</v>
      </c>
      <c r="AW11" s="14">
        <v>0.107181825396469</v>
      </c>
      <c r="AX11" s="14"/>
      <c r="AY11" s="14">
        <v>0.12254141875999799</v>
      </c>
      <c r="AZ11" s="14">
        <v>0.11946291514997</v>
      </c>
      <c r="BA11" s="14"/>
      <c r="BB11" s="14">
        <v>0.123296416491338</v>
      </c>
      <c r="BC11" s="14">
        <v>0.11630690857690699</v>
      </c>
    </row>
    <row r="12" spans="2:55" x14ac:dyDescent="0.35">
      <c r="B12" s="15" t="s">
        <v>74</v>
      </c>
      <c r="C12" s="14">
        <v>0.18265783163046001</v>
      </c>
      <c r="D12" s="14">
        <v>0.17619913408667601</v>
      </c>
      <c r="E12" s="14">
        <v>0.18950215832717801</v>
      </c>
      <c r="F12" s="14"/>
      <c r="G12" s="14">
        <v>0.251064658842791</v>
      </c>
      <c r="H12" s="14">
        <v>0.19354800114135101</v>
      </c>
      <c r="I12" s="14">
        <v>0.20006160401512199</v>
      </c>
      <c r="J12" s="14">
        <v>0.179910217052237</v>
      </c>
      <c r="K12" s="14">
        <v>0.169815726766266</v>
      </c>
      <c r="L12" s="14">
        <v>0.125159005332835</v>
      </c>
      <c r="M12" s="14"/>
      <c r="N12" s="14">
        <v>0.18329556339571801</v>
      </c>
      <c r="O12" s="14">
        <v>0.18685423240302201</v>
      </c>
      <c r="P12" s="14">
        <v>0.195665768436661</v>
      </c>
      <c r="Q12" s="14">
        <v>0.16569820901663401</v>
      </c>
      <c r="R12" s="14"/>
      <c r="S12" s="14">
        <v>0.203200830094794</v>
      </c>
      <c r="T12" s="14">
        <v>0.15549804725380001</v>
      </c>
      <c r="U12" s="14">
        <v>0.16689009784446299</v>
      </c>
      <c r="V12" s="14">
        <v>0.16325890344514399</v>
      </c>
      <c r="W12" s="14">
        <v>0.14334802071605099</v>
      </c>
      <c r="X12" s="14">
        <v>0.236496395690038</v>
      </c>
      <c r="Y12" s="14">
        <v>0.13624155007144101</v>
      </c>
      <c r="Z12" s="14">
        <v>0.18589448846366399</v>
      </c>
      <c r="AA12" s="14">
        <v>0.204624521919581</v>
      </c>
      <c r="AB12" s="14">
        <v>0.24092004716719301</v>
      </c>
      <c r="AC12" s="14">
        <v>0.175144434424435</v>
      </c>
      <c r="AD12" s="14">
        <v>0.112531433778651</v>
      </c>
      <c r="AE12" s="14"/>
      <c r="AF12" s="14">
        <v>0.214709519635784</v>
      </c>
      <c r="AG12" s="14">
        <v>0.19674022925049101</v>
      </c>
      <c r="AH12" s="14">
        <v>0.14264943314980899</v>
      </c>
      <c r="AI12" s="14">
        <v>0.15554346329121299</v>
      </c>
      <c r="AJ12" s="14">
        <v>0.19351979829249899</v>
      </c>
      <c r="AK12" s="14"/>
      <c r="AL12" s="14">
        <v>0.19043083312349399</v>
      </c>
      <c r="AM12" s="14">
        <v>0.18499645714912999</v>
      </c>
      <c r="AN12" s="14">
        <v>6.6857875187677704E-2</v>
      </c>
      <c r="AO12" s="14"/>
      <c r="AP12" s="14">
        <v>0.14854053464415901</v>
      </c>
      <c r="AQ12" s="14">
        <v>0.210194269674608</v>
      </c>
      <c r="AR12" s="14"/>
      <c r="AS12" s="14">
        <v>0.173123766667483</v>
      </c>
      <c r="AT12" s="14">
        <v>0.191598403147546</v>
      </c>
      <c r="AU12" s="14"/>
      <c r="AV12" s="14">
        <v>0.227093324626119</v>
      </c>
      <c r="AW12" s="14">
        <v>0.16823636931615499</v>
      </c>
      <c r="AX12" s="14"/>
      <c r="AY12" s="14">
        <v>0.183509653416773</v>
      </c>
      <c r="AZ12" s="14">
        <v>0.13269155689691201</v>
      </c>
      <c r="BA12" s="14"/>
      <c r="BB12" s="14">
        <v>0.176710945871349</v>
      </c>
      <c r="BC12" s="14">
        <v>0.16916735343639</v>
      </c>
    </row>
    <row r="13" spans="2:55" x14ac:dyDescent="0.35">
      <c r="B13" s="15" t="s">
        <v>75</v>
      </c>
      <c r="C13" s="14">
        <v>0.211774832105213</v>
      </c>
      <c r="D13" s="14">
        <v>0.195061386328929</v>
      </c>
      <c r="E13" s="14">
        <v>0.22871833744883099</v>
      </c>
      <c r="F13" s="14"/>
      <c r="G13" s="14">
        <v>0.15717391021876601</v>
      </c>
      <c r="H13" s="14">
        <v>0.18202879135490299</v>
      </c>
      <c r="I13" s="14">
        <v>0.18718607138065901</v>
      </c>
      <c r="J13" s="14">
        <v>0.258804961145359</v>
      </c>
      <c r="K13" s="14">
        <v>0.22731278859882001</v>
      </c>
      <c r="L13" s="14">
        <v>0.24358249087280301</v>
      </c>
      <c r="M13" s="14"/>
      <c r="N13" s="14">
        <v>0.212635940428621</v>
      </c>
      <c r="O13" s="14">
        <v>0.203305091405827</v>
      </c>
      <c r="P13" s="14">
        <v>0.228218149745223</v>
      </c>
      <c r="Q13" s="14">
        <v>0.20688665218017499</v>
      </c>
      <c r="R13" s="14"/>
      <c r="S13" s="14">
        <v>0.19887907884384501</v>
      </c>
      <c r="T13" s="14">
        <v>0.20887030030286999</v>
      </c>
      <c r="U13" s="14">
        <v>0.22213426076839901</v>
      </c>
      <c r="V13" s="14">
        <v>0.22777195695347799</v>
      </c>
      <c r="W13" s="14">
        <v>0.21982147631123999</v>
      </c>
      <c r="X13" s="14">
        <v>0.17886942449854901</v>
      </c>
      <c r="Y13" s="14">
        <v>0.261974569464834</v>
      </c>
      <c r="Z13" s="14">
        <v>0.18468687640412901</v>
      </c>
      <c r="AA13" s="14">
        <v>0.213671602850252</v>
      </c>
      <c r="AB13" s="14">
        <v>0.23600003859975899</v>
      </c>
      <c r="AC13" s="14">
        <v>0.212479258795743</v>
      </c>
      <c r="AD13" s="14">
        <v>0.11156330962326901</v>
      </c>
      <c r="AE13" s="14"/>
      <c r="AF13" s="14">
        <v>0.20299167735943299</v>
      </c>
      <c r="AG13" s="14">
        <v>0.21125825492616099</v>
      </c>
      <c r="AH13" s="14">
        <v>0.215139605117043</v>
      </c>
      <c r="AI13" s="14">
        <v>0.24806659729283201</v>
      </c>
      <c r="AJ13" s="14">
        <v>0.17795662516987701</v>
      </c>
      <c r="AK13" s="14"/>
      <c r="AL13" s="14">
        <v>0.24027859435218199</v>
      </c>
      <c r="AM13" s="14">
        <v>5.2282406768634E-2</v>
      </c>
      <c r="AN13" s="14">
        <v>8.4518827655003903E-2</v>
      </c>
      <c r="AO13" s="14"/>
      <c r="AP13" s="14">
        <v>0.18128048657142001</v>
      </c>
      <c r="AQ13" s="14">
        <v>0.24074204121854501</v>
      </c>
      <c r="AR13" s="14"/>
      <c r="AS13" s="14">
        <v>0.19934359633094501</v>
      </c>
      <c r="AT13" s="14">
        <v>0.23471761446927</v>
      </c>
      <c r="AU13" s="14"/>
      <c r="AV13" s="14">
        <v>0.191238913995636</v>
      </c>
      <c r="AW13" s="14">
        <v>0.21931412706244399</v>
      </c>
      <c r="AX13" s="14"/>
      <c r="AY13" s="14">
        <v>0.21142089181416401</v>
      </c>
      <c r="AZ13" s="14">
        <v>0.23905212536113499</v>
      </c>
      <c r="BA13" s="14"/>
      <c r="BB13" s="14">
        <v>0.21179685806109899</v>
      </c>
      <c r="BC13" s="14">
        <v>0.24749963625254801</v>
      </c>
    </row>
    <row r="14" spans="2:55" x14ac:dyDescent="0.35">
      <c r="B14" s="15" t="s">
        <v>76</v>
      </c>
      <c r="C14" s="14">
        <v>0.23904526878629001</v>
      </c>
      <c r="D14" s="14">
        <v>0.218637863380094</v>
      </c>
      <c r="E14" s="14">
        <v>0.25767223873337602</v>
      </c>
      <c r="F14" s="14"/>
      <c r="G14" s="14">
        <v>0.17627367110643499</v>
      </c>
      <c r="H14" s="14">
        <v>0.206693127600861</v>
      </c>
      <c r="I14" s="14">
        <v>0.230470804853351</v>
      </c>
      <c r="J14" s="14">
        <v>0.26797327536464</v>
      </c>
      <c r="K14" s="14">
        <v>0.235733728988748</v>
      </c>
      <c r="L14" s="14">
        <v>0.29273976989275702</v>
      </c>
      <c r="M14" s="14"/>
      <c r="N14" s="14">
        <v>0.25412010177001398</v>
      </c>
      <c r="O14" s="14">
        <v>0.25394435082377598</v>
      </c>
      <c r="P14" s="14">
        <v>0.22382317723669201</v>
      </c>
      <c r="Q14" s="14">
        <v>0.22058704557227701</v>
      </c>
      <c r="R14" s="14"/>
      <c r="S14" s="14">
        <v>0.20261132442855201</v>
      </c>
      <c r="T14" s="14">
        <v>0.30697263907510303</v>
      </c>
      <c r="U14" s="14">
        <v>0.295998569804172</v>
      </c>
      <c r="V14" s="14">
        <v>0.26406095752880998</v>
      </c>
      <c r="W14" s="14">
        <v>0.22588475267823899</v>
      </c>
      <c r="X14" s="14">
        <v>0.22421662039380999</v>
      </c>
      <c r="Y14" s="14">
        <v>0.20432629521886</v>
      </c>
      <c r="Z14" s="14">
        <v>0.236478932894507</v>
      </c>
      <c r="AA14" s="14">
        <v>0.20472126545888999</v>
      </c>
      <c r="AB14" s="14">
        <v>0.19633920193822199</v>
      </c>
      <c r="AC14" s="14">
        <v>0.25342963999646101</v>
      </c>
      <c r="AD14" s="14">
        <v>0.28840327736480798</v>
      </c>
      <c r="AE14" s="14"/>
      <c r="AF14" s="14">
        <v>0.240791187204381</v>
      </c>
      <c r="AG14" s="14">
        <v>0.21466123819956801</v>
      </c>
      <c r="AH14" s="14">
        <v>0.286016761940172</v>
      </c>
      <c r="AI14" s="14">
        <v>0.22393455525304801</v>
      </c>
      <c r="AJ14" s="14">
        <v>0.24377910294668401</v>
      </c>
      <c r="AK14" s="14"/>
      <c r="AL14" s="14">
        <v>0.27059967157995402</v>
      </c>
      <c r="AM14" s="14">
        <v>3.50939975232629E-2</v>
      </c>
      <c r="AN14" s="14">
        <v>0.14663253728181799</v>
      </c>
      <c r="AO14" s="14"/>
      <c r="AP14" s="14">
        <v>0.27467019238162399</v>
      </c>
      <c r="AQ14" s="14">
        <v>0.21383695381269499</v>
      </c>
      <c r="AR14" s="14"/>
      <c r="AS14" s="14">
        <v>0.2444741115014</v>
      </c>
      <c r="AT14" s="14">
        <v>0.23817515761035701</v>
      </c>
      <c r="AU14" s="14"/>
      <c r="AV14" s="14">
        <v>0.19949228502753399</v>
      </c>
      <c r="AW14" s="14">
        <v>0.25261665870732403</v>
      </c>
      <c r="AX14" s="14"/>
      <c r="AY14" s="14">
        <v>0.23396973991596701</v>
      </c>
      <c r="AZ14" s="14">
        <v>0.246124435120708</v>
      </c>
      <c r="BA14" s="14"/>
      <c r="BB14" s="14">
        <v>0.241254458127722</v>
      </c>
      <c r="BC14" s="14">
        <v>0.28103150993182802</v>
      </c>
    </row>
    <row r="15" spans="2:55" x14ac:dyDescent="0.35">
      <c r="B15" s="15" t="s">
        <v>77</v>
      </c>
      <c r="C15" s="14">
        <v>3.8648179025665703E-2</v>
      </c>
      <c r="D15" s="14">
        <v>4.21204911469946E-2</v>
      </c>
      <c r="E15" s="14">
        <v>3.5371306427291201E-2</v>
      </c>
      <c r="F15" s="14"/>
      <c r="G15" s="14">
        <v>2.0958302414083099E-2</v>
      </c>
      <c r="H15" s="14">
        <v>2.3182431823586199E-2</v>
      </c>
      <c r="I15" s="14">
        <v>2.83249181635493E-2</v>
      </c>
      <c r="J15" s="14">
        <v>2.88677285488157E-2</v>
      </c>
      <c r="K15" s="14">
        <v>6.3511476395437305E-2</v>
      </c>
      <c r="L15" s="14">
        <v>6.2690591730455505E-2</v>
      </c>
      <c r="M15" s="14"/>
      <c r="N15" s="14">
        <v>4.4497863118619897E-2</v>
      </c>
      <c r="O15" s="14">
        <v>3.9591823090426498E-2</v>
      </c>
      <c r="P15" s="14">
        <v>3.8794548957171701E-2</v>
      </c>
      <c r="Q15" s="14">
        <v>2.9610092793851499E-2</v>
      </c>
      <c r="R15" s="14"/>
      <c r="S15" s="14">
        <v>2.7999633968510001E-2</v>
      </c>
      <c r="T15" s="14">
        <v>3.06499697764697E-2</v>
      </c>
      <c r="U15" s="14">
        <v>4.2404898837437997E-2</v>
      </c>
      <c r="V15" s="14">
        <v>4.1401836082406399E-2</v>
      </c>
      <c r="W15" s="14">
        <v>2.5760121218167301E-2</v>
      </c>
      <c r="X15" s="14">
        <v>4.5068025778144498E-2</v>
      </c>
      <c r="Y15" s="14">
        <v>8.3470590964858205E-2</v>
      </c>
      <c r="Z15" s="14">
        <v>3.1813195800813203E-2</v>
      </c>
      <c r="AA15" s="14">
        <v>1.5994844889049099E-2</v>
      </c>
      <c r="AB15" s="14">
        <v>6.3074494015841906E-2</v>
      </c>
      <c r="AC15" s="14">
        <v>2.8419595877833399E-2</v>
      </c>
      <c r="AD15" s="14">
        <v>3.2516332127941201E-2</v>
      </c>
      <c r="AE15" s="14"/>
      <c r="AF15" s="14">
        <v>5.43345931252057E-2</v>
      </c>
      <c r="AG15" s="14">
        <v>3.2194398631322799E-2</v>
      </c>
      <c r="AH15" s="14">
        <v>2.0684132510366299E-2</v>
      </c>
      <c r="AI15" s="14">
        <v>3.4639444173619402E-2</v>
      </c>
      <c r="AJ15" s="14">
        <v>3.9484424259658597E-2</v>
      </c>
      <c r="AK15" s="14"/>
      <c r="AL15" s="14">
        <v>4.33207674113694E-2</v>
      </c>
      <c r="AM15" s="14">
        <v>6.0549808421922298E-3</v>
      </c>
      <c r="AN15" s="14">
        <v>2.9196165582458002E-2</v>
      </c>
      <c r="AO15" s="14"/>
      <c r="AP15" s="14">
        <v>5.1422269655251998E-2</v>
      </c>
      <c r="AQ15" s="14">
        <v>2.7201787719975699E-2</v>
      </c>
      <c r="AR15" s="14"/>
      <c r="AS15" s="14">
        <v>3.8051696600005902E-2</v>
      </c>
      <c r="AT15" s="14">
        <v>3.5810186403293497E-2</v>
      </c>
      <c r="AU15" s="14"/>
      <c r="AV15" s="14">
        <v>1.5603842703627699E-2</v>
      </c>
      <c r="AW15" s="14">
        <v>4.6796879767379701E-2</v>
      </c>
      <c r="AX15" s="14"/>
      <c r="AY15" s="14">
        <v>3.8522150008355099E-2</v>
      </c>
      <c r="AZ15" s="14">
        <v>3.0929407871485699E-2</v>
      </c>
      <c r="BA15" s="14"/>
      <c r="BB15" s="14">
        <v>3.7812484557713001E-2</v>
      </c>
      <c r="BC15" s="14">
        <v>2.1305335689979599E-2</v>
      </c>
    </row>
    <row r="16" spans="2:55" x14ac:dyDescent="0.35">
      <c r="B16" s="15" t="s">
        <v>78</v>
      </c>
      <c r="C16" s="14">
        <v>7.5111226160078107E-2</v>
      </c>
      <c r="D16" s="14">
        <v>9.5371247558985003E-2</v>
      </c>
      <c r="E16" s="14">
        <v>5.5548925200334803E-2</v>
      </c>
      <c r="F16" s="14"/>
      <c r="G16" s="14">
        <v>3.6626840861199703E-2</v>
      </c>
      <c r="H16" s="14">
        <v>6.2704275001474394E-2</v>
      </c>
      <c r="I16" s="14">
        <v>8.23722522897989E-2</v>
      </c>
      <c r="J16" s="14">
        <v>6.5346932911738501E-2</v>
      </c>
      <c r="K16" s="14">
        <v>0.10718543644817401</v>
      </c>
      <c r="L16" s="14">
        <v>9.1259673359016996E-2</v>
      </c>
      <c r="M16" s="14"/>
      <c r="N16" s="14">
        <v>5.11635852982135E-2</v>
      </c>
      <c r="O16" s="14">
        <v>7.9969659674435103E-2</v>
      </c>
      <c r="P16" s="14">
        <v>6.0993829542744203E-2</v>
      </c>
      <c r="Q16" s="14">
        <v>0.108914292699811</v>
      </c>
      <c r="R16" s="14"/>
      <c r="S16" s="14">
        <v>4.0775750439106202E-2</v>
      </c>
      <c r="T16" s="14">
        <v>6.4989949552150303E-2</v>
      </c>
      <c r="U16" s="14">
        <v>9.1257387453737807E-2</v>
      </c>
      <c r="V16" s="14">
        <v>8.4970062774808897E-2</v>
      </c>
      <c r="W16" s="14">
        <v>9.8976824239685596E-2</v>
      </c>
      <c r="X16" s="14">
        <v>7.8964780600556103E-2</v>
      </c>
      <c r="Y16" s="14">
        <v>0.10686237484554</v>
      </c>
      <c r="Z16" s="14">
        <v>6.76722268787599E-2</v>
      </c>
      <c r="AA16" s="14">
        <v>6.8769300041549894E-2</v>
      </c>
      <c r="AB16" s="14">
        <v>5.2861020891508799E-2</v>
      </c>
      <c r="AC16" s="14">
        <v>0.111608924061458</v>
      </c>
      <c r="AD16" s="14">
        <v>9.35334997408694E-2</v>
      </c>
      <c r="AE16" s="14"/>
      <c r="AF16" s="14">
        <v>8.7011123549835603E-2</v>
      </c>
      <c r="AG16" s="14">
        <v>6.8092842196484801E-2</v>
      </c>
      <c r="AH16" s="14">
        <v>6.8747851524428694E-2</v>
      </c>
      <c r="AI16" s="14">
        <v>7.2836308585397802E-2</v>
      </c>
      <c r="AJ16" s="14">
        <v>4.0535746761745303E-2</v>
      </c>
      <c r="AK16" s="14"/>
      <c r="AL16" s="14">
        <v>7.1660750389723804E-2</v>
      </c>
      <c r="AM16" s="14">
        <v>2.6025963373652101E-2</v>
      </c>
      <c r="AN16" s="14">
        <v>0.21153146011869001</v>
      </c>
      <c r="AO16" s="14"/>
      <c r="AP16" s="14">
        <v>0.10364598511190901</v>
      </c>
      <c r="AQ16" s="14">
        <v>5.0193273195305699E-2</v>
      </c>
      <c r="AR16" s="14"/>
      <c r="AS16" s="14">
        <v>7.7879393485005804E-2</v>
      </c>
      <c r="AT16" s="14">
        <v>7.4236642232075906E-2</v>
      </c>
      <c r="AU16" s="14"/>
      <c r="AV16" s="14">
        <v>5.6610352959218999E-2</v>
      </c>
      <c r="AW16" s="14">
        <v>8.2855775905867499E-2</v>
      </c>
      <c r="AX16" s="14"/>
      <c r="AY16" s="14">
        <v>7.2658358077400606E-2</v>
      </c>
      <c r="AZ16" s="14">
        <v>7.3541340530020899E-2</v>
      </c>
      <c r="BA16" s="14"/>
      <c r="BB16" s="14">
        <v>7.2454683787568697E-2</v>
      </c>
      <c r="BC16" s="14">
        <v>5.2113274145565401E-2</v>
      </c>
    </row>
    <row r="17" spans="2:55" ht="29" x14ac:dyDescent="0.35">
      <c r="B17" s="15" t="s">
        <v>276</v>
      </c>
      <c r="C17" s="20">
        <v>3.6377190762946703E-2</v>
      </c>
      <c r="D17" s="20">
        <v>4.11579550386749E-2</v>
      </c>
      <c r="E17" s="20">
        <v>3.1815966290878898E-2</v>
      </c>
      <c r="F17" s="20"/>
      <c r="G17" s="20">
        <v>3.6663791047827798E-2</v>
      </c>
      <c r="H17" s="20">
        <v>2.1060194381743599E-2</v>
      </c>
      <c r="I17" s="20">
        <v>2.7978866949418799E-2</v>
      </c>
      <c r="J17" s="20">
        <v>4.81616280119316E-2</v>
      </c>
      <c r="K17" s="20">
        <v>2.50762081913691E-2</v>
      </c>
      <c r="L17" s="20">
        <v>5.3551767164521202E-2</v>
      </c>
      <c r="M17" s="20"/>
      <c r="N17" s="20">
        <v>2.1329643917773301E-2</v>
      </c>
      <c r="O17" s="20">
        <v>4.2748823860729403E-2</v>
      </c>
      <c r="P17" s="20">
        <v>2.0687418177131298E-2</v>
      </c>
      <c r="Q17" s="20">
        <v>6.0072701842014201E-2</v>
      </c>
      <c r="R17" s="20"/>
      <c r="S17" s="20">
        <v>1.7906055713626599E-2</v>
      </c>
      <c r="T17" s="20">
        <v>3.27565422226948E-2</v>
      </c>
      <c r="U17" s="20">
        <v>3.8714587070115297E-2</v>
      </c>
      <c r="V17" s="20">
        <v>5.06956003573064E-2</v>
      </c>
      <c r="W17" s="20">
        <v>4.5136506143135399E-2</v>
      </c>
      <c r="X17" s="20">
        <v>3.5365383362774498E-2</v>
      </c>
      <c r="Y17" s="20">
        <v>5.0453314276144801E-2</v>
      </c>
      <c r="Z17" s="20">
        <v>2.3647343513090401E-2</v>
      </c>
      <c r="AA17" s="20">
        <v>4.6989494642514597E-2</v>
      </c>
      <c r="AB17" s="20">
        <v>3.8934086018065403E-2</v>
      </c>
      <c r="AC17" s="20">
        <v>3.9360411045980898E-2</v>
      </c>
      <c r="AD17" s="20">
        <v>0</v>
      </c>
      <c r="AE17" s="20"/>
      <c r="AF17" s="20">
        <v>3.1098568753207802E-2</v>
      </c>
      <c r="AG17" s="20">
        <v>1.32076730132388E-2</v>
      </c>
      <c r="AH17" s="20">
        <v>3.1711441712143601E-2</v>
      </c>
      <c r="AI17" s="20">
        <v>4.5162005274672401E-2</v>
      </c>
      <c r="AJ17" s="20">
        <v>1.93558500004424E-2</v>
      </c>
      <c r="AK17" s="20"/>
      <c r="AL17" s="20">
        <v>1.7087776125021201E-2</v>
      </c>
      <c r="AM17" s="20">
        <v>0</v>
      </c>
      <c r="AN17" s="20">
        <v>0.37784335698240001</v>
      </c>
      <c r="AO17" s="20"/>
      <c r="AP17" s="20">
        <v>5.7201105467602403E-2</v>
      </c>
      <c r="AQ17" s="20">
        <v>1.7848206369802399E-2</v>
      </c>
      <c r="AR17" s="20"/>
      <c r="AS17" s="20">
        <v>3.8260851708773198E-2</v>
      </c>
      <c r="AT17" s="20">
        <v>3.5084787083795997E-2</v>
      </c>
      <c r="AU17" s="20"/>
      <c r="AV17" s="20">
        <v>9.9291253606496304E-3</v>
      </c>
      <c r="AW17" s="20">
        <v>4.3718890592070202E-2</v>
      </c>
      <c r="AX17" s="20"/>
      <c r="AY17" s="20">
        <v>3.1452157730987501E-2</v>
      </c>
      <c r="AZ17" s="20">
        <v>5.16332870337868E-2</v>
      </c>
      <c r="BA17" s="20"/>
      <c r="BB17" s="20">
        <v>3.8025712991268897E-2</v>
      </c>
      <c r="BC17" s="20">
        <v>2.8910694033215799E-2</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279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2.00896905030091E-2</v>
      </c>
      <c r="D9" s="14">
        <v>2.3407973179690299E-2</v>
      </c>
      <c r="E9" s="14">
        <v>1.69086036704706E-2</v>
      </c>
      <c r="F9" s="14"/>
      <c r="G9" s="14">
        <v>3.1040532979164301E-2</v>
      </c>
      <c r="H9" s="14">
        <v>3.53817224525418E-2</v>
      </c>
      <c r="I9" s="14">
        <v>2.0547221017160399E-2</v>
      </c>
      <c r="J9" s="14">
        <v>1.11309362919856E-2</v>
      </c>
      <c r="K9" s="14">
        <v>1.18915622859325E-2</v>
      </c>
      <c r="L9" s="14">
        <v>1.27392199206997E-2</v>
      </c>
      <c r="M9" s="14"/>
      <c r="N9" s="14">
        <v>2.8040441778662498E-2</v>
      </c>
      <c r="O9" s="14">
        <v>1.31966055996105E-2</v>
      </c>
      <c r="P9" s="14">
        <v>2.2702228244020201E-2</v>
      </c>
      <c r="Q9" s="14">
        <v>1.6537886412119802E-2</v>
      </c>
      <c r="R9" s="14"/>
      <c r="S9" s="14">
        <v>2.7073936464988801E-2</v>
      </c>
      <c r="T9" s="14">
        <v>2.3862158873184099E-2</v>
      </c>
      <c r="U9" s="14">
        <v>9.0728513447271095E-3</v>
      </c>
      <c r="V9" s="14">
        <v>2.0034799140508801E-2</v>
      </c>
      <c r="W9" s="14">
        <v>2.54983235802285E-2</v>
      </c>
      <c r="X9" s="14">
        <v>2.0450360739049499E-2</v>
      </c>
      <c r="Y9" s="14">
        <v>1.4892794514905799E-2</v>
      </c>
      <c r="Z9" s="14">
        <v>0</v>
      </c>
      <c r="AA9" s="14">
        <v>2.9209567509568699E-2</v>
      </c>
      <c r="AB9" s="14">
        <v>1.0964343250734299E-2</v>
      </c>
      <c r="AC9" s="14">
        <v>1.19148754571878E-2</v>
      </c>
      <c r="AD9" s="14">
        <v>3.5095139080653703E-2</v>
      </c>
      <c r="AE9" s="14"/>
      <c r="AF9" s="14">
        <v>1.6557542913927199E-2</v>
      </c>
      <c r="AG9" s="14">
        <v>2.6098562165977699E-2</v>
      </c>
      <c r="AH9" s="14">
        <v>2.0298054938973398E-2</v>
      </c>
      <c r="AI9" s="14">
        <v>2.2890011246129799E-2</v>
      </c>
      <c r="AJ9" s="14">
        <v>3.9650844273785797E-2</v>
      </c>
      <c r="AK9" s="14"/>
      <c r="AL9" s="14">
        <v>1.4285904980225601E-2</v>
      </c>
      <c r="AM9" s="14">
        <v>7.5524820544258103E-2</v>
      </c>
      <c r="AN9" s="14">
        <v>5.3745573813352597E-3</v>
      </c>
      <c r="AO9" s="14"/>
      <c r="AP9" s="14">
        <v>1.27257480804199E-2</v>
      </c>
      <c r="AQ9" s="14">
        <v>2.4838657638505301E-2</v>
      </c>
      <c r="AR9" s="14"/>
      <c r="AS9" s="14">
        <v>2.1770493346531899E-2</v>
      </c>
      <c r="AT9" s="14">
        <v>1.9028728397478201E-2</v>
      </c>
      <c r="AU9" s="14"/>
      <c r="AV9" s="14">
        <v>3.9948077770495097E-2</v>
      </c>
      <c r="AW9" s="14">
        <v>1.3358918117100001E-2</v>
      </c>
      <c r="AX9" s="14"/>
      <c r="AY9" s="14">
        <v>2.31541878061415E-2</v>
      </c>
      <c r="AZ9" s="14">
        <v>1.39252317476363E-2</v>
      </c>
      <c r="BA9" s="14"/>
      <c r="BB9" s="14">
        <v>2.4351168370025201E-2</v>
      </c>
      <c r="BC9" s="14">
        <v>6.9896832242533702E-3</v>
      </c>
    </row>
    <row r="10" spans="2:55" x14ac:dyDescent="0.35">
      <c r="B10" s="15" t="s">
        <v>72</v>
      </c>
      <c r="C10" s="14">
        <v>0.107118092380923</v>
      </c>
      <c r="D10" s="14">
        <v>0.13152408203323099</v>
      </c>
      <c r="E10" s="14">
        <v>8.3601565691631796E-2</v>
      </c>
      <c r="F10" s="14"/>
      <c r="G10" s="14">
        <v>0.18712397151461699</v>
      </c>
      <c r="H10" s="14">
        <v>0.17385518818192899</v>
      </c>
      <c r="I10" s="14">
        <v>7.8865830572583603E-2</v>
      </c>
      <c r="J10" s="14">
        <v>5.4878274236715298E-2</v>
      </c>
      <c r="K10" s="14">
        <v>8.9670148055872007E-2</v>
      </c>
      <c r="L10" s="14">
        <v>7.67156933524651E-2</v>
      </c>
      <c r="M10" s="14"/>
      <c r="N10" s="14">
        <v>0.14303384731573601</v>
      </c>
      <c r="O10" s="14">
        <v>9.9842731528363898E-2</v>
      </c>
      <c r="P10" s="14">
        <v>0.109971210686165</v>
      </c>
      <c r="Q10" s="14">
        <v>7.2325538493331301E-2</v>
      </c>
      <c r="R10" s="14"/>
      <c r="S10" s="14">
        <v>0.15434633474176501</v>
      </c>
      <c r="T10" s="14">
        <v>8.2932217764824706E-2</v>
      </c>
      <c r="U10" s="14">
        <v>7.6687508507803204E-2</v>
      </c>
      <c r="V10" s="14">
        <v>7.3551882264986407E-2</v>
      </c>
      <c r="W10" s="14">
        <v>7.1600158150316701E-2</v>
      </c>
      <c r="X10" s="14">
        <v>0.16269869723274</v>
      </c>
      <c r="Y10" s="14">
        <v>6.1633515334032399E-2</v>
      </c>
      <c r="Z10" s="14">
        <v>8.3792577461916498E-2</v>
      </c>
      <c r="AA10" s="14">
        <v>0.17224583562698501</v>
      </c>
      <c r="AB10" s="14">
        <v>4.9110171941503397E-2</v>
      </c>
      <c r="AC10" s="14">
        <v>9.4775465410995796E-2</v>
      </c>
      <c r="AD10" s="14">
        <v>0.19643365076886199</v>
      </c>
      <c r="AE10" s="14"/>
      <c r="AF10" s="14">
        <v>0.10728564038857399</v>
      </c>
      <c r="AG10" s="14">
        <v>0.137616305608456</v>
      </c>
      <c r="AH10" s="14">
        <v>9.2456449094658999E-2</v>
      </c>
      <c r="AI10" s="14">
        <v>7.4015407649624998E-2</v>
      </c>
      <c r="AJ10" s="14">
        <v>0.13987678301970199</v>
      </c>
      <c r="AK10" s="14"/>
      <c r="AL10" s="14">
        <v>9.1533067496480894E-2</v>
      </c>
      <c r="AM10" s="14">
        <v>0.25881719889393601</v>
      </c>
      <c r="AN10" s="14">
        <v>6.2581584013191305E-2</v>
      </c>
      <c r="AO10" s="14"/>
      <c r="AP10" s="14">
        <v>9.5457195858869498E-2</v>
      </c>
      <c r="AQ10" s="14">
        <v>0.112593873956</v>
      </c>
      <c r="AR10" s="14"/>
      <c r="AS10" s="14">
        <v>0.117687414877026</v>
      </c>
      <c r="AT10" s="14">
        <v>8.7577623708488095E-2</v>
      </c>
      <c r="AU10" s="14"/>
      <c r="AV10" s="14">
        <v>0.15531290325498801</v>
      </c>
      <c r="AW10" s="14">
        <v>8.7134536161303497E-2</v>
      </c>
      <c r="AX10" s="14"/>
      <c r="AY10" s="14">
        <v>0.124108413504372</v>
      </c>
      <c r="AZ10" s="14">
        <v>9.0003166851922597E-2</v>
      </c>
      <c r="BA10" s="14"/>
      <c r="BB10" s="14">
        <v>0.12234017067540599</v>
      </c>
      <c r="BC10" s="14">
        <v>6.0913129314877003E-2</v>
      </c>
    </row>
    <row r="11" spans="2:55" x14ac:dyDescent="0.35">
      <c r="B11" s="15" t="s">
        <v>73</v>
      </c>
      <c r="C11" s="14">
        <v>0.166518836809077</v>
      </c>
      <c r="D11" s="14">
        <v>0.176566715259596</v>
      </c>
      <c r="E11" s="14">
        <v>0.15719744018352499</v>
      </c>
      <c r="F11" s="14"/>
      <c r="G11" s="14">
        <v>0.15556523611635001</v>
      </c>
      <c r="H11" s="14">
        <v>0.19821873105948501</v>
      </c>
      <c r="I11" s="14">
        <v>0.20143586275768199</v>
      </c>
      <c r="J11" s="14">
        <v>0.11071931013396299</v>
      </c>
      <c r="K11" s="14">
        <v>0.15906647567052701</v>
      </c>
      <c r="L11" s="14">
        <v>0.16981072115773199</v>
      </c>
      <c r="M11" s="14"/>
      <c r="N11" s="14">
        <v>0.22458204716876301</v>
      </c>
      <c r="O11" s="14">
        <v>0.138530366557751</v>
      </c>
      <c r="P11" s="14">
        <v>0.17397152960203</v>
      </c>
      <c r="Q11" s="14">
        <v>0.127714923983798</v>
      </c>
      <c r="R11" s="14"/>
      <c r="S11" s="14">
        <v>0.206009965775864</v>
      </c>
      <c r="T11" s="14">
        <v>0.14212204340732301</v>
      </c>
      <c r="U11" s="14">
        <v>0.141979449395532</v>
      </c>
      <c r="V11" s="14">
        <v>0.142442019582009</v>
      </c>
      <c r="W11" s="14">
        <v>0.16841400091241199</v>
      </c>
      <c r="X11" s="14">
        <v>0.12770064769570899</v>
      </c>
      <c r="Y11" s="14">
        <v>0.21002430091834101</v>
      </c>
      <c r="Z11" s="14">
        <v>0.21781429103846101</v>
      </c>
      <c r="AA11" s="14">
        <v>0.15806349740498801</v>
      </c>
      <c r="AB11" s="14">
        <v>0.21458500820051099</v>
      </c>
      <c r="AC11" s="14">
        <v>0.12994183721832001</v>
      </c>
      <c r="AD11" s="14">
        <v>0.101549842449018</v>
      </c>
      <c r="AE11" s="14"/>
      <c r="AF11" s="14">
        <v>0.17442401667899399</v>
      </c>
      <c r="AG11" s="14">
        <v>0.186943124918483</v>
      </c>
      <c r="AH11" s="14">
        <v>0.18871996620053699</v>
      </c>
      <c r="AI11" s="14">
        <v>0.17687605366871001</v>
      </c>
      <c r="AJ11" s="14">
        <v>0.14284493836426401</v>
      </c>
      <c r="AK11" s="14"/>
      <c r="AL11" s="14">
        <v>0.15332529240571499</v>
      </c>
      <c r="AM11" s="14">
        <v>0.29204890323566901</v>
      </c>
      <c r="AN11" s="14">
        <v>0.13393214226293801</v>
      </c>
      <c r="AO11" s="14"/>
      <c r="AP11" s="14">
        <v>0.15020931817385</v>
      </c>
      <c r="AQ11" s="14">
        <v>0.182226701924324</v>
      </c>
      <c r="AR11" s="14"/>
      <c r="AS11" s="14">
        <v>0.16650942026467599</v>
      </c>
      <c r="AT11" s="14">
        <v>0.171272937463084</v>
      </c>
      <c r="AU11" s="14"/>
      <c r="AV11" s="14">
        <v>0.19079866089491401</v>
      </c>
      <c r="AW11" s="14">
        <v>0.16066605844569301</v>
      </c>
      <c r="AX11" s="14"/>
      <c r="AY11" s="14">
        <v>0.175405272342221</v>
      </c>
      <c r="AZ11" s="14">
        <v>0.18852896403024799</v>
      </c>
      <c r="BA11" s="14"/>
      <c r="BB11" s="14">
        <v>0.17800328496961901</v>
      </c>
      <c r="BC11" s="14">
        <v>0.17546536520016601</v>
      </c>
    </row>
    <row r="12" spans="2:55" x14ac:dyDescent="0.35">
      <c r="B12" s="15" t="s">
        <v>74</v>
      </c>
      <c r="C12" s="14">
        <v>0.21456148562133001</v>
      </c>
      <c r="D12" s="14">
        <v>0.23476284338797501</v>
      </c>
      <c r="E12" s="14">
        <v>0.193540961798606</v>
      </c>
      <c r="F12" s="14"/>
      <c r="G12" s="14">
        <v>0.316062597418309</v>
      </c>
      <c r="H12" s="14">
        <v>0.240486367711997</v>
      </c>
      <c r="I12" s="14">
        <v>0.24647295005198999</v>
      </c>
      <c r="J12" s="14">
        <v>0.193516874185235</v>
      </c>
      <c r="K12" s="14">
        <v>0.17057813011167999</v>
      </c>
      <c r="L12" s="14">
        <v>0.14682596521334801</v>
      </c>
      <c r="M12" s="14"/>
      <c r="N12" s="14">
        <v>0.220053441191112</v>
      </c>
      <c r="O12" s="14">
        <v>0.21494879381090901</v>
      </c>
      <c r="P12" s="14">
        <v>0.23065944495412299</v>
      </c>
      <c r="Q12" s="14">
        <v>0.19168914290331099</v>
      </c>
      <c r="R12" s="14"/>
      <c r="S12" s="14">
        <v>0.24506733131267</v>
      </c>
      <c r="T12" s="14">
        <v>0.20903035368405701</v>
      </c>
      <c r="U12" s="14">
        <v>0.23300902911428301</v>
      </c>
      <c r="V12" s="14">
        <v>0.18958810924213301</v>
      </c>
      <c r="W12" s="14">
        <v>0.16070799462930799</v>
      </c>
      <c r="X12" s="14">
        <v>0.22267626864089901</v>
      </c>
      <c r="Y12" s="14">
        <v>0.16806549621613601</v>
      </c>
      <c r="Z12" s="14">
        <v>0.26895306647143402</v>
      </c>
      <c r="AA12" s="14">
        <v>0.26511962767319902</v>
      </c>
      <c r="AB12" s="14">
        <v>0.20008779579018601</v>
      </c>
      <c r="AC12" s="14">
        <v>0.211799619571065</v>
      </c>
      <c r="AD12" s="14">
        <v>0.13720696523149001</v>
      </c>
      <c r="AE12" s="14"/>
      <c r="AF12" s="14">
        <v>0.21569916632991401</v>
      </c>
      <c r="AG12" s="14">
        <v>0.23606414308457099</v>
      </c>
      <c r="AH12" s="14">
        <v>0.21706302947804901</v>
      </c>
      <c r="AI12" s="14">
        <v>0.19939166726709701</v>
      </c>
      <c r="AJ12" s="14">
        <v>0.19994190264763601</v>
      </c>
      <c r="AK12" s="14"/>
      <c r="AL12" s="14">
        <v>0.226400323337762</v>
      </c>
      <c r="AM12" s="14">
        <v>0.18321517001086399</v>
      </c>
      <c r="AN12" s="14">
        <v>9.9957488189600097E-2</v>
      </c>
      <c r="AO12" s="14"/>
      <c r="AP12" s="14">
        <v>0.215105667574437</v>
      </c>
      <c r="AQ12" s="14">
        <v>0.21084775690052199</v>
      </c>
      <c r="AR12" s="14"/>
      <c r="AS12" s="14">
        <v>0.22061198777992699</v>
      </c>
      <c r="AT12" s="14">
        <v>0.20299299811632299</v>
      </c>
      <c r="AU12" s="14"/>
      <c r="AV12" s="14">
        <v>0.27026990018345398</v>
      </c>
      <c r="AW12" s="14">
        <v>0.192491660600693</v>
      </c>
      <c r="AX12" s="14"/>
      <c r="AY12" s="14">
        <v>0.226940231029401</v>
      </c>
      <c r="AZ12" s="14">
        <v>0.12133171041032</v>
      </c>
      <c r="BA12" s="14"/>
      <c r="BB12" s="14">
        <v>0.211655546505708</v>
      </c>
      <c r="BC12" s="14">
        <v>0.187248901851192</v>
      </c>
    </row>
    <row r="13" spans="2:55" x14ac:dyDescent="0.35">
      <c r="B13" s="15" t="s">
        <v>75</v>
      </c>
      <c r="C13" s="14">
        <v>0.18890680394659901</v>
      </c>
      <c r="D13" s="14">
        <v>0.16706959497073601</v>
      </c>
      <c r="E13" s="14">
        <v>0.210786221975649</v>
      </c>
      <c r="F13" s="14"/>
      <c r="G13" s="14">
        <v>0.15138141310650499</v>
      </c>
      <c r="H13" s="14">
        <v>0.17163507752246701</v>
      </c>
      <c r="I13" s="14">
        <v>0.151074343183629</v>
      </c>
      <c r="J13" s="14">
        <v>0.25047668349482599</v>
      </c>
      <c r="K13" s="14">
        <v>0.192091849502531</v>
      </c>
      <c r="L13" s="14">
        <v>0.20643256595544099</v>
      </c>
      <c r="M13" s="14"/>
      <c r="N13" s="14">
        <v>0.16028236221484099</v>
      </c>
      <c r="O13" s="14">
        <v>0.20047380305912299</v>
      </c>
      <c r="P13" s="14">
        <v>0.21558305103254899</v>
      </c>
      <c r="Q13" s="14">
        <v>0.18584170917183301</v>
      </c>
      <c r="R13" s="14"/>
      <c r="S13" s="14">
        <v>0.17405168208014299</v>
      </c>
      <c r="T13" s="14">
        <v>0.225948897368283</v>
      </c>
      <c r="U13" s="14">
        <v>0.196976232147522</v>
      </c>
      <c r="V13" s="14">
        <v>0.17412472907558699</v>
      </c>
      <c r="W13" s="14">
        <v>0.231431066527646</v>
      </c>
      <c r="X13" s="14">
        <v>0.16205450278622099</v>
      </c>
      <c r="Y13" s="14">
        <v>0.20287440100807499</v>
      </c>
      <c r="Z13" s="14">
        <v>0.17614712482842501</v>
      </c>
      <c r="AA13" s="14">
        <v>0.15639615488884501</v>
      </c>
      <c r="AB13" s="14">
        <v>0.21451346871927399</v>
      </c>
      <c r="AC13" s="14">
        <v>0.17106373157958699</v>
      </c>
      <c r="AD13" s="14">
        <v>0.154354104495454</v>
      </c>
      <c r="AE13" s="14"/>
      <c r="AF13" s="14">
        <v>0.176660704579816</v>
      </c>
      <c r="AG13" s="14">
        <v>0.17287559418819001</v>
      </c>
      <c r="AH13" s="14">
        <v>0.219802363155883</v>
      </c>
      <c r="AI13" s="14">
        <v>0.23015056785574201</v>
      </c>
      <c r="AJ13" s="14">
        <v>0.19185789585956001</v>
      </c>
      <c r="AK13" s="14"/>
      <c r="AL13" s="14">
        <v>0.20115403223175901</v>
      </c>
      <c r="AM13" s="14">
        <v>0.121702760711557</v>
      </c>
      <c r="AN13" s="14">
        <v>0.131883862445555</v>
      </c>
      <c r="AO13" s="14"/>
      <c r="AP13" s="14">
        <v>0.17684949539830799</v>
      </c>
      <c r="AQ13" s="14">
        <v>0.20104899000345999</v>
      </c>
      <c r="AR13" s="14"/>
      <c r="AS13" s="14">
        <v>0.18864283657808301</v>
      </c>
      <c r="AT13" s="14">
        <v>0.194630148497143</v>
      </c>
      <c r="AU13" s="14"/>
      <c r="AV13" s="14">
        <v>0.16308712614071399</v>
      </c>
      <c r="AW13" s="14">
        <v>0.19874878934024401</v>
      </c>
      <c r="AX13" s="14"/>
      <c r="AY13" s="14">
        <v>0.178552541159823</v>
      </c>
      <c r="AZ13" s="14">
        <v>0.17683794985313001</v>
      </c>
      <c r="BA13" s="14"/>
      <c r="BB13" s="14">
        <v>0.189937422332489</v>
      </c>
      <c r="BC13" s="14">
        <v>0.16765503280403399</v>
      </c>
    </row>
    <row r="14" spans="2:55" x14ac:dyDescent="0.35">
      <c r="B14" s="15" t="s">
        <v>76</v>
      </c>
      <c r="C14" s="14">
        <v>0.169540524245306</v>
      </c>
      <c r="D14" s="14">
        <v>0.14441495145028899</v>
      </c>
      <c r="E14" s="14">
        <v>0.19355675043078299</v>
      </c>
      <c r="F14" s="14"/>
      <c r="G14" s="14">
        <v>0.102320540018429</v>
      </c>
      <c r="H14" s="14">
        <v>0.13323937893085</v>
      </c>
      <c r="I14" s="14">
        <v>0.20729925574467301</v>
      </c>
      <c r="J14" s="14">
        <v>0.22432793385578301</v>
      </c>
      <c r="K14" s="14">
        <v>0.19291772016174299</v>
      </c>
      <c r="L14" s="14">
        <v>0.15278279214129201</v>
      </c>
      <c r="M14" s="14"/>
      <c r="N14" s="14">
        <v>0.12808834852696599</v>
      </c>
      <c r="O14" s="14">
        <v>0.209422875159894</v>
      </c>
      <c r="P14" s="14">
        <v>0.14951816249448799</v>
      </c>
      <c r="Q14" s="14">
        <v>0.19176340272954401</v>
      </c>
      <c r="R14" s="14"/>
      <c r="S14" s="14">
        <v>9.1361709216508394E-2</v>
      </c>
      <c r="T14" s="14">
        <v>0.16916052024866399</v>
      </c>
      <c r="U14" s="14">
        <v>0.22087668824061299</v>
      </c>
      <c r="V14" s="14">
        <v>0.233638432492763</v>
      </c>
      <c r="W14" s="14">
        <v>0.18270485818482701</v>
      </c>
      <c r="X14" s="14">
        <v>0.190817247256621</v>
      </c>
      <c r="Y14" s="14">
        <v>0.22175954662657599</v>
      </c>
      <c r="Z14" s="14">
        <v>0.155432043908554</v>
      </c>
      <c r="AA14" s="14">
        <v>0.124455073673936</v>
      </c>
      <c r="AB14" s="14">
        <v>0.102230144700781</v>
      </c>
      <c r="AC14" s="14">
        <v>0.19322645261240701</v>
      </c>
      <c r="AD14" s="14">
        <v>0.31869761469810198</v>
      </c>
      <c r="AE14" s="14"/>
      <c r="AF14" s="14">
        <v>0.135456002877993</v>
      </c>
      <c r="AG14" s="14">
        <v>0.15511622439009601</v>
      </c>
      <c r="AH14" s="14">
        <v>0.11485109580851401</v>
      </c>
      <c r="AI14" s="14">
        <v>0.19145961182415899</v>
      </c>
      <c r="AJ14" s="14">
        <v>0.201548078517294</v>
      </c>
      <c r="AK14" s="14"/>
      <c r="AL14" s="14">
        <v>0.18811893149180001</v>
      </c>
      <c r="AM14" s="14">
        <v>4.2684507436916298E-2</v>
      </c>
      <c r="AN14" s="14">
        <v>0.12711793064743401</v>
      </c>
      <c r="AO14" s="14"/>
      <c r="AP14" s="14">
        <v>0.189428807901104</v>
      </c>
      <c r="AQ14" s="14">
        <v>0.157033663604185</v>
      </c>
      <c r="AR14" s="14"/>
      <c r="AS14" s="14">
        <v>0.16726575742778499</v>
      </c>
      <c r="AT14" s="14">
        <v>0.17272449894559999</v>
      </c>
      <c r="AU14" s="14"/>
      <c r="AV14" s="14">
        <v>0.121452616464375</v>
      </c>
      <c r="AW14" s="14">
        <v>0.18716731125755601</v>
      </c>
      <c r="AX14" s="14"/>
      <c r="AY14" s="14">
        <v>0.15876429864960301</v>
      </c>
      <c r="AZ14" s="14">
        <v>0.19458133632838501</v>
      </c>
      <c r="BA14" s="14"/>
      <c r="BB14" s="14">
        <v>0.15409303454329301</v>
      </c>
      <c r="BC14" s="14">
        <v>0.234203530674338</v>
      </c>
    </row>
    <row r="15" spans="2:55" x14ac:dyDescent="0.35">
      <c r="B15" s="15" t="s">
        <v>77</v>
      </c>
      <c r="C15" s="14">
        <v>2.8201340678866E-2</v>
      </c>
      <c r="D15" s="14">
        <v>2.6643973123664198E-2</v>
      </c>
      <c r="E15" s="14">
        <v>2.9805067776777199E-2</v>
      </c>
      <c r="F15" s="14"/>
      <c r="G15" s="14">
        <v>4.51383048272416E-3</v>
      </c>
      <c r="H15" s="14">
        <v>5.7571592560795902E-3</v>
      </c>
      <c r="I15" s="14">
        <v>2.0899339472420099E-2</v>
      </c>
      <c r="J15" s="14">
        <v>3.1094402206001601E-2</v>
      </c>
      <c r="K15" s="14">
        <v>5.32619013607247E-2</v>
      </c>
      <c r="L15" s="14">
        <v>4.9026205877545102E-2</v>
      </c>
      <c r="M15" s="14"/>
      <c r="N15" s="14">
        <v>2.05968657517413E-2</v>
      </c>
      <c r="O15" s="14">
        <v>3.2754726564160397E-2</v>
      </c>
      <c r="P15" s="14">
        <v>3.2503621620787099E-2</v>
      </c>
      <c r="Q15" s="14">
        <v>2.81198421774864E-2</v>
      </c>
      <c r="R15" s="14"/>
      <c r="S15" s="14">
        <v>2.9177473897897099E-2</v>
      </c>
      <c r="T15" s="14">
        <v>4.4451031539645303E-2</v>
      </c>
      <c r="U15" s="14">
        <v>1.70418800652564E-2</v>
      </c>
      <c r="V15" s="14">
        <v>4.10370058795013E-2</v>
      </c>
      <c r="W15" s="14">
        <v>3.6262126789621998E-2</v>
      </c>
      <c r="X15" s="14">
        <v>2.2593442537611901E-2</v>
      </c>
      <c r="Y15" s="14">
        <v>1.9008455252227802E-2</v>
      </c>
      <c r="Z15" s="14">
        <v>0</v>
      </c>
      <c r="AA15" s="14">
        <v>1.3048356415366599E-2</v>
      </c>
      <c r="AB15" s="14">
        <v>3.1794058433637903E-2</v>
      </c>
      <c r="AC15" s="14">
        <v>3.84347331595217E-2</v>
      </c>
      <c r="AD15" s="14">
        <v>3.2516332127941201E-2</v>
      </c>
      <c r="AE15" s="14"/>
      <c r="AF15" s="14">
        <v>3.6105588626918199E-2</v>
      </c>
      <c r="AG15" s="14">
        <v>2.3049507330137602E-2</v>
      </c>
      <c r="AH15" s="14">
        <v>3.5926379058070598E-2</v>
      </c>
      <c r="AI15" s="14">
        <v>2.3965178008045401E-2</v>
      </c>
      <c r="AJ15" s="14">
        <v>1.1064806489977E-2</v>
      </c>
      <c r="AK15" s="14"/>
      <c r="AL15" s="14">
        <v>2.87552702326846E-2</v>
      </c>
      <c r="AM15" s="14">
        <v>6.0549808421922298E-3</v>
      </c>
      <c r="AN15" s="14">
        <v>5.94303749279496E-2</v>
      </c>
      <c r="AO15" s="14"/>
      <c r="AP15" s="14">
        <v>3.4590928181027499E-2</v>
      </c>
      <c r="AQ15" s="14">
        <v>2.3750209994703501E-2</v>
      </c>
      <c r="AR15" s="14"/>
      <c r="AS15" s="14">
        <v>2.1104818370895999E-2</v>
      </c>
      <c r="AT15" s="14">
        <v>3.5871226886622601E-2</v>
      </c>
      <c r="AU15" s="14"/>
      <c r="AV15" s="14">
        <v>1.44339196123375E-2</v>
      </c>
      <c r="AW15" s="14">
        <v>3.36279040818213E-2</v>
      </c>
      <c r="AX15" s="14"/>
      <c r="AY15" s="14">
        <v>2.3346902940442098E-2</v>
      </c>
      <c r="AZ15" s="14">
        <v>4.6203957759410198E-2</v>
      </c>
      <c r="BA15" s="14"/>
      <c r="BB15" s="14">
        <v>2.1339791767195901E-2</v>
      </c>
      <c r="BC15" s="14">
        <v>2.4505764589575901E-2</v>
      </c>
    </row>
    <row r="16" spans="2:55" x14ac:dyDescent="0.35">
      <c r="B16" s="15" t="s">
        <v>78</v>
      </c>
      <c r="C16" s="14">
        <v>6.5852354517784706E-2</v>
      </c>
      <c r="D16" s="14">
        <v>5.8006769737128802E-2</v>
      </c>
      <c r="E16" s="14">
        <v>7.3707166776725203E-2</v>
      </c>
      <c r="F16" s="14"/>
      <c r="G16" s="14">
        <v>2.07887901145496E-2</v>
      </c>
      <c r="H16" s="14">
        <v>3.1208634850981899E-2</v>
      </c>
      <c r="I16" s="14">
        <v>5.5424073568987001E-2</v>
      </c>
      <c r="J16" s="14">
        <v>7.9796454743621403E-2</v>
      </c>
      <c r="K16" s="14">
        <v>0.103385181799627</v>
      </c>
      <c r="L16" s="14">
        <v>9.59980165123408E-2</v>
      </c>
      <c r="M16" s="14"/>
      <c r="N16" s="14">
        <v>4.8358692705021897E-2</v>
      </c>
      <c r="O16" s="14">
        <v>4.9869003338239098E-2</v>
      </c>
      <c r="P16" s="14">
        <v>4.6752660622308401E-2</v>
      </c>
      <c r="Q16" s="14">
        <v>0.11866314010646099</v>
      </c>
      <c r="R16" s="14"/>
      <c r="S16" s="14">
        <v>5.3507212785061702E-2</v>
      </c>
      <c r="T16" s="14">
        <v>6.5297316049854101E-2</v>
      </c>
      <c r="U16" s="14">
        <v>7.63181247736964E-2</v>
      </c>
      <c r="V16" s="14">
        <v>8.1130356240996696E-2</v>
      </c>
      <c r="W16" s="14">
        <v>8.0002320946737204E-2</v>
      </c>
      <c r="X16" s="14">
        <v>3.8697478622401901E-2</v>
      </c>
      <c r="Y16" s="14">
        <v>6.6710883253745898E-2</v>
      </c>
      <c r="Z16" s="14">
        <v>7.7552853106055503E-2</v>
      </c>
      <c r="AA16" s="14">
        <v>5.9605109875036699E-2</v>
      </c>
      <c r="AB16" s="14">
        <v>8.6804620808617894E-2</v>
      </c>
      <c r="AC16" s="14">
        <v>9.1793493374612706E-2</v>
      </c>
      <c r="AD16" s="14">
        <v>0</v>
      </c>
      <c r="AE16" s="14"/>
      <c r="AF16" s="14">
        <v>8.6357757514389302E-2</v>
      </c>
      <c r="AG16" s="14">
        <v>4.5613126407869201E-2</v>
      </c>
      <c r="AH16" s="14">
        <v>7.4145006247234996E-2</v>
      </c>
      <c r="AI16" s="14">
        <v>4.2560657974178198E-2</v>
      </c>
      <c r="AJ16" s="14">
        <v>4.6562004247382799E-2</v>
      </c>
      <c r="AK16" s="14"/>
      <c r="AL16" s="14">
        <v>6.6863803984049397E-2</v>
      </c>
      <c r="AM16" s="14">
        <v>1.3740408862958501E-2</v>
      </c>
      <c r="AN16" s="14">
        <v>0.14353095304598401</v>
      </c>
      <c r="AO16" s="14"/>
      <c r="AP16" s="14">
        <v>7.2772096423013896E-2</v>
      </c>
      <c r="AQ16" s="14">
        <v>6.0237951858399197E-2</v>
      </c>
      <c r="AR16" s="14"/>
      <c r="AS16" s="14">
        <v>5.8510600249121698E-2</v>
      </c>
      <c r="AT16" s="14">
        <v>7.5649304193370695E-2</v>
      </c>
      <c r="AU16" s="14"/>
      <c r="AV16" s="14">
        <v>3.8409074678122601E-2</v>
      </c>
      <c r="AW16" s="14">
        <v>7.6157429713772706E-2</v>
      </c>
      <c r="AX16" s="14"/>
      <c r="AY16" s="14">
        <v>5.71767386238183E-2</v>
      </c>
      <c r="AZ16" s="14">
        <v>0.10967806519287</v>
      </c>
      <c r="BA16" s="14"/>
      <c r="BB16" s="14">
        <v>5.4314290850146801E-2</v>
      </c>
      <c r="BC16" s="14">
        <v>0.10652409075927</v>
      </c>
    </row>
    <row r="17" spans="2:55" ht="29" x14ac:dyDescent="0.35">
      <c r="B17" s="15" t="s">
        <v>276</v>
      </c>
      <c r="C17" s="20">
        <v>3.9210871297104398E-2</v>
      </c>
      <c r="D17" s="20">
        <v>3.7603096857689901E-2</v>
      </c>
      <c r="E17" s="20">
        <v>4.08962216958327E-2</v>
      </c>
      <c r="F17" s="20"/>
      <c r="G17" s="20">
        <v>3.1203088249351401E-2</v>
      </c>
      <c r="H17" s="20">
        <v>1.02177400336688E-2</v>
      </c>
      <c r="I17" s="20">
        <v>1.7981123630873799E-2</v>
      </c>
      <c r="J17" s="20">
        <v>4.4059130851869098E-2</v>
      </c>
      <c r="K17" s="20">
        <v>2.7137031051363499E-2</v>
      </c>
      <c r="L17" s="20">
        <v>8.9668819869136801E-2</v>
      </c>
      <c r="M17" s="20"/>
      <c r="N17" s="20">
        <v>2.6963953347156601E-2</v>
      </c>
      <c r="O17" s="20">
        <v>4.0961094381948997E-2</v>
      </c>
      <c r="P17" s="20">
        <v>1.8338090743529701E-2</v>
      </c>
      <c r="Q17" s="20">
        <v>6.7344414022115898E-2</v>
      </c>
      <c r="R17" s="20"/>
      <c r="S17" s="20">
        <v>1.9404353725102901E-2</v>
      </c>
      <c r="T17" s="20">
        <v>3.7195461064165498E-2</v>
      </c>
      <c r="U17" s="20">
        <v>2.8038236410567199E-2</v>
      </c>
      <c r="V17" s="20">
        <v>4.4452666081515102E-2</v>
      </c>
      <c r="W17" s="20">
        <v>4.3379150278903801E-2</v>
      </c>
      <c r="X17" s="20">
        <v>5.2311354488745999E-2</v>
      </c>
      <c r="Y17" s="20">
        <v>3.5030606875960497E-2</v>
      </c>
      <c r="Z17" s="20">
        <v>2.0308043185154001E-2</v>
      </c>
      <c r="AA17" s="20">
        <v>2.1856776932076299E-2</v>
      </c>
      <c r="AB17" s="20">
        <v>8.9910388154755896E-2</v>
      </c>
      <c r="AC17" s="20">
        <v>5.7049791616303899E-2</v>
      </c>
      <c r="AD17" s="20">
        <v>2.4146351148479801E-2</v>
      </c>
      <c r="AE17" s="20"/>
      <c r="AF17" s="20">
        <v>5.1453580089473303E-2</v>
      </c>
      <c r="AG17" s="20">
        <v>1.66234119062195E-2</v>
      </c>
      <c r="AH17" s="20">
        <v>3.67376560180789E-2</v>
      </c>
      <c r="AI17" s="20">
        <v>3.86908445063135E-2</v>
      </c>
      <c r="AJ17" s="20">
        <v>2.6652746580398099E-2</v>
      </c>
      <c r="AK17" s="20"/>
      <c r="AL17" s="20">
        <v>2.95633738395246E-2</v>
      </c>
      <c r="AM17" s="20">
        <v>6.2112494616494403E-3</v>
      </c>
      <c r="AN17" s="20">
        <v>0.23619110708601301</v>
      </c>
      <c r="AO17" s="20"/>
      <c r="AP17" s="20">
        <v>5.2860742408971199E-2</v>
      </c>
      <c r="AQ17" s="20">
        <v>2.7422194119900399E-2</v>
      </c>
      <c r="AR17" s="20"/>
      <c r="AS17" s="20">
        <v>3.7896671105953898E-2</v>
      </c>
      <c r="AT17" s="20">
        <v>4.0252533791890699E-2</v>
      </c>
      <c r="AU17" s="20"/>
      <c r="AV17" s="20">
        <v>6.2877210005998002E-3</v>
      </c>
      <c r="AW17" s="20">
        <v>5.0647392281817298E-2</v>
      </c>
      <c r="AX17" s="20"/>
      <c r="AY17" s="20">
        <v>3.25514139441795E-2</v>
      </c>
      <c r="AZ17" s="20">
        <v>5.8909617826077398E-2</v>
      </c>
      <c r="BA17" s="20"/>
      <c r="BB17" s="20">
        <v>4.3965289986117297E-2</v>
      </c>
      <c r="BC17" s="20">
        <v>3.64945015822934E-2</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280</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6.6543575952733199E-3</v>
      </c>
      <c r="D9" s="14">
        <v>7.1764816904146597E-3</v>
      </c>
      <c r="E9" s="14">
        <v>6.1641021157790897E-3</v>
      </c>
      <c r="F9" s="14"/>
      <c r="G9" s="14">
        <v>1.37806038493849E-2</v>
      </c>
      <c r="H9" s="14">
        <v>1.49115766560463E-2</v>
      </c>
      <c r="I9" s="14">
        <v>1.2869922289081801E-2</v>
      </c>
      <c r="J9" s="14">
        <v>0</v>
      </c>
      <c r="K9" s="14">
        <v>0</v>
      </c>
      <c r="L9" s="14">
        <v>0</v>
      </c>
      <c r="M9" s="14"/>
      <c r="N9" s="14">
        <v>6.4113293638416004E-3</v>
      </c>
      <c r="O9" s="14">
        <v>1.92532668538854E-3</v>
      </c>
      <c r="P9" s="14">
        <v>1.46676384961446E-2</v>
      </c>
      <c r="Q9" s="14">
        <v>4.8452020639276798E-3</v>
      </c>
      <c r="R9" s="14"/>
      <c r="S9" s="14">
        <v>3.5713851640841502E-3</v>
      </c>
      <c r="T9" s="14">
        <v>6.7550804838427802E-3</v>
      </c>
      <c r="U9" s="14">
        <v>7.8307389422907093E-3</v>
      </c>
      <c r="V9" s="14">
        <v>0</v>
      </c>
      <c r="W9" s="14">
        <v>1.6227852535200201E-2</v>
      </c>
      <c r="X9" s="14">
        <v>4.3053084230555098E-3</v>
      </c>
      <c r="Y9" s="14">
        <v>0</v>
      </c>
      <c r="Z9" s="14">
        <v>1.1412419188260799E-2</v>
      </c>
      <c r="AA9" s="14">
        <v>1.84980590516097E-2</v>
      </c>
      <c r="AB9" s="14">
        <v>7.0326736793943903E-3</v>
      </c>
      <c r="AC9" s="14">
        <v>0</v>
      </c>
      <c r="AD9" s="14">
        <v>0</v>
      </c>
      <c r="AE9" s="14"/>
      <c r="AF9" s="14">
        <v>1.2849869022132801E-2</v>
      </c>
      <c r="AG9" s="14">
        <v>8.7687947473473801E-3</v>
      </c>
      <c r="AH9" s="14">
        <v>6.4561049628918104E-3</v>
      </c>
      <c r="AI9" s="14">
        <v>0</v>
      </c>
      <c r="AJ9" s="14">
        <v>8.9413420146691406E-3</v>
      </c>
      <c r="AK9" s="14"/>
      <c r="AL9" s="14">
        <v>4.42661452282056E-3</v>
      </c>
      <c r="AM9" s="14">
        <v>2.85013261138592E-2</v>
      </c>
      <c r="AN9" s="14">
        <v>0</v>
      </c>
      <c r="AO9" s="14"/>
      <c r="AP9" s="14">
        <v>8.9952527656888305E-3</v>
      </c>
      <c r="AQ9" s="14">
        <v>3.8875444713416299E-3</v>
      </c>
      <c r="AR9" s="14"/>
      <c r="AS9" s="14">
        <v>6.9772460738278599E-3</v>
      </c>
      <c r="AT9" s="14">
        <v>6.6529056390194604E-3</v>
      </c>
      <c r="AU9" s="14"/>
      <c r="AV9" s="14">
        <v>9.82184742564194E-3</v>
      </c>
      <c r="AW9" s="14">
        <v>4.0679716355280096E-3</v>
      </c>
      <c r="AX9" s="14"/>
      <c r="AY9" s="14">
        <v>7.6904378579652497E-3</v>
      </c>
      <c r="AZ9" s="14">
        <v>6.7143704223217304E-3</v>
      </c>
      <c r="BA9" s="14"/>
      <c r="BB9" s="14">
        <v>8.7655198158988895E-3</v>
      </c>
      <c r="BC9" s="14">
        <v>0</v>
      </c>
    </row>
    <row r="10" spans="2:55" x14ac:dyDescent="0.35">
      <c r="B10" s="15" t="s">
        <v>72</v>
      </c>
      <c r="C10" s="14">
        <v>2.8012991724858799E-2</v>
      </c>
      <c r="D10" s="14">
        <v>3.8379833307827897E-2</v>
      </c>
      <c r="E10" s="14">
        <v>1.7972497244842501E-2</v>
      </c>
      <c r="F10" s="14"/>
      <c r="G10" s="14">
        <v>4.09721116656971E-2</v>
      </c>
      <c r="H10" s="14">
        <v>6.0270566341302602E-2</v>
      </c>
      <c r="I10" s="14">
        <v>4.7620788962070601E-2</v>
      </c>
      <c r="J10" s="14">
        <v>9.6734303447749293E-3</v>
      </c>
      <c r="K10" s="14">
        <v>5.7225913604105E-3</v>
      </c>
      <c r="L10" s="14">
        <v>6.9538548706382002E-3</v>
      </c>
      <c r="M10" s="14"/>
      <c r="N10" s="14">
        <v>3.4099213143754498E-2</v>
      </c>
      <c r="O10" s="14">
        <v>2.7807872792797301E-2</v>
      </c>
      <c r="P10" s="14">
        <v>2.4657209906328699E-2</v>
      </c>
      <c r="Q10" s="14">
        <v>2.48276368574585E-2</v>
      </c>
      <c r="R10" s="14"/>
      <c r="S10" s="14">
        <v>4.6351829132745402E-2</v>
      </c>
      <c r="T10" s="14">
        <v>6.5128056672462704E-3</v>
      </c>
      <c r="U10" s="14">
        <v>0</v>
      </c>
      <c r="V10" s="14">
        <v>3.7935959711004802E-2</v>
      </c>
      <c r="W10" s="14">
        <v>2.3431996542086699E-2</v>
      </c>
      <c r="X10" s="14">
        <v>3.8988587173110802E-2</v>
      </c>
      <c r="Y10" s="14">
        <v>2.0108293103219599E-2</v>
      </c>
      <c r="Z10" s="14">
        <v>8.4900680139024604E-2</v>
      </c>
      <c r="AA10" s="14">
        <v>3.9943191769652601E-2</v>
      </c>
      <c r="AB10" s="14">
        <v>2.4666499736513098E-2</v>
      </c>
      <c r="AC10" s="14">
        <v>9.8894057429865703E-3</v>
      </c>
      <c r="AD10" s="14">
        <v>0</v>
      </c>
      <c r="AE10" s="14"/>
      <c r="AF10" s="14">
        <v>1.9468574137899399E-2</v>
      </c>
      <c r="AG10" s="14">
        <v>4.5497493653918503E-2</v>
      </c>
      <c r="AH10" s="14">
        <v>2.0301465256160899E-2</v>
      </c>
      <c r="AI10" s="14">
        <v>2.5076178887732399E-2</v>
      </c>
      <c r="AJ10" s="14">
        <v>1.16300582489311E-2</v>
      </c>
      <c r="AK10" s="14"/>
      <c r="AL10" s="14">
        <v>1.47698750175634E-2</v>
      </c>
      <c r="AM10" s="14">
        <v>0.15136067197810299</v>
      </c>
      <c r="AN10" s="14">
        <v>0</v>
      </c>
      <c r="AO10" s="14"/>
      <c r="AP10" s="14">
        <v>2.63896805194835E-2</v>
      </c>
      <c r="AQ10" s="14">
        <v>2.9350668659933299E-2</v>
      </c>
      <c r="AR10" s="14"/>
      <c r="AS10" s="14">
        <v>3.2453449157116003E-2</v>
      </c>
      <c r="AT10" s="14">
        <v>1.9714534867318102E-2</v>
      </c>
      <c r="AU10" s="14"/>
      <c r="AV10" s="14">
        <v>5.74704640371917E-2</v>
      </c>
      <c r="AW10" s="14">
        <v>1.94965517719051E-2</v>
      </c>
      <c r="AX10" s="14"/>
      <c r="AY10" s="14">
        <v>3.50829060242542E-2</v>
      </c>
      <c r="AZ10" s="14">
        <v>1.9514140608842701E-2</v>
      </c>
      <c r="BA10" s="14"/>
      <c r="BB10" s="14">
        <v>3.4595909231275597E-2</v>
      </c>
      <c r="BC10" s="14">
        <v>1.51474968939973E-2</v>
      </c>
    </row>
    <row r="11" spans="2:55" x14ac:dyDescent="0.35">
      <c r="B11" s="15" t="s">
        <v>73</v>
      </c>
      <c r="C11" s="14">
        <v>7.7897583273948204E-2</v>
      </c>
      <c r="D11" s="14">
        <v>0.10248470514968901</v>
      </c>
      <c r="E11" s="14">
        <v>5.41181864789929E-2</v>
      </c>
      <c r="F11" s="14"/>
      <c r="G11" s="14">
        <v>0.13995929475664501</v>
      </c>
      <c r="H11" s="14">
        <v>0.11719570161888</v>
      </c>
      <c r="I11" s="14">
        <v>6.9161109231011306E-2</v>
      </c>
      <c r="J11" s="14">
        <v>3.8105725334539403E-2</v>
      </c>
      <c r="K11" s="14">
        <v>5.96657134195114E-2</v>
      </c>
      <c r="L11" s="14">
        <v>5.6358533805151503E-2</v>
      </c>
      <c r="M11" s="14"/>
      <c r="N11" s="14">
        <v>8.0968610735103599E-2</v>
      </c>
      <c r="O11" s="14">
        <v>7.1629722459613701E-2</v>
      </c>
      <c r="P11" s="14">
        <v>9.9492608390452902E-2</v>
      </c>
      <c r="Q11" s="14">
        <v>6.2742737401364199E-2</v>
      </c>
      <c r="R11" s="14"/>
      <c r="S11" s="14">
        <v>0.110720380455528</v>
      </c>
      <c r="T11" s="14">
        <v>7.5041897189979098E-2</v>
      </c>
      <c r="U11" s="14">
        <v>4.7255388978583501E-2</v>
      </c>
      <c r="V11" s="14">
        <v>9.7550335109021794E-2</v>
      </c>
      <c r="W11" s="14">
        <v>6.9512388527170094E-2</v>
      </c>
      <c r="X11" s="14">
        <v>8.0616497693610401E-2</v>
      </c>
      <c r="Y11" s="14">
        <v>4.7038962194045797E-2</v>
      </c>
      <c r="Z11" s="14">
        <v>6.1348465223892298E-2</v>
      </c>
      <c r="AA11" s="14">
        <v>7.9801168607355505E-2</v>
      </c>
      <c r="AB11" s="14">
        <v>4.9605280699716398E-2</v>
      </c>
      <c r="AC11" s="14">
        <v>7.1426332017060903E-2</v>
      </c>
      <c r="AD11" s="14">
        <v>0.16350505758421299</v>
      </c>
      <c r="AE11" s="14"/>
      <c r="AF11" s="14">
        <v>7.2418151802292302E-2</v>
      </c>
      <c r="AG11" s="14">
        <v>9.31741518796316E-2</v>
      </c>
      <c r="AH11" s="14">
        <v>7.3123066769775799E-2</v>
      </c>
      <c r="AI11" s="14">
        <v>0.113378248632082</v>
      </c>
      <c r="AJ11" s="14">
        <v>3.9306699089042899E-2</v>
      </c>
      <c r="AK11" s="14"/>
      <c r="AL11" s="14">
        <v>6.3380781079662593E-2</v>
      </c>
      <c r="AM11" s="14">
        <v>0.21024879742011801</v>
      </c>
      <c r="AN11" s="14">
        <v>5.2250414188300398E-2</v>
      </c>
      <c r="AO11" s="14"/>
      <c r="AP11" s="14">
        <v>7.3242429692401398E-2</v>
      </c>
      <c r="AQ11" s="14">
        <v>8.3217346630471006E-2</v>
      </c>
      <c r="AR11" s="14"/>
      <c r="AS11" s="14">
        <v>8.5747674994865603E-2</v>
      </c>
      <c r="AT11" s="14">
        <v>6.8253552926910696E-2</v>
      </c>
      <c r="AU11" s="14"/>
      <c r="AV11" s="14">
        <v>0.108021190393779</v>
      </c>
      <c r="AW11" s="14">
        <v>6.4248699084563696E-2</v>
      </c>
      <c r="AX11" s="14"/>
      <c r="AY11" s="14">
        <v>9.0491455628844406E-2</v>
      </c>
      <c r="AZ11" s="14">
        <v>2.4000552509386999E-2</v>
      </c>
      <c r="BA11" s="14"/>
      <c r="BB11" s="14">
        <v>8.3164980555363602E-2</v>
      </c>
      <c r="BC11" s="14">
        <v>5.3501880032008099E-2</v>
      </c>
    </row>
    <row r="12" spans="2:55" x14ac:dyDescent="0.35">
      <c r="B12" s="15" t="s">
        <v>74</v>
      </c>
      <c r="C12" s="14">
        <v>9.5089842831214105E-2</v>
      </c>
      <c r="D12" s="14">
        <v>9.8572502548450194E-2</v>
      </c>
      <c r="E12" s="14">
        <v>9.1968980541736994E-2</v>
      </c>
      <c r="F12" s="14"/>
      <c r="G12" s="14">
        <v>0.20186114447106801</v>
      </c>
      <c r="H12" s="14">
        <v>0.15680624786032199</v>
      </c>
      <c r="I12" s="14">
        <v>8.40933907678625E-2</v>
      </c>
      <c r="J12" s="14">
        <v>6.2283939156670999E-2</v>
      </c>
      <c r="K12" s="14">
        <v>5.7624996425583497E-2</v>
      </c>
      <c r="L12" s="14">
        <v>3.4664327822754401E-2</v>
      </c>
      <c r="M12" s="14"/>
      <c r="N12" s="14">
        <v>0.129952011967159</v>
      </c>
      <c r="O12" s="14">
        <v>7.8031085141645098E-2</v>
      </c>
      <c r="P12" s="14">
        <v>9.1309126908487095E-2</v>
      </c>
      <c r="Q12" s="14">
        <v>7.9270773725840002E-2</v>
      </c>
      <c r="R12" s="14"/>
      <c r="S12" s="14">
        <v>0.20277720910236299</v>
      </c>
      <c r="T12" s="14">
        <v>6.2742869327480605E-2</v>
      </c>
      <c r="U12" s="14">
        <v>6.8312310912914703E-2</v>
      </c>
      <c r="V12" s="14">
        <v>5.9163709649380898E-2</v>
      </c>
      <c r="W12" s="14">
        <v>0.14231902815559999</v>
      </c>
      <c r="X12" s="14">
        <v>9.8889524825535396E-2</v>
      </c>
      <c r="Y12" s="14">
        <v>6.8311697411286801E-2</v>
      </c>
      <c r="Z12" s="14">
        <v>6.9020802930398903E-2</v>
      </c>
      <c r="AA12" s="14">
        <v>8.4506456413411604E-2</v>
      </c>
      <c r="AB12" s="14">
        <v>8.1802183919297694E-2</v>
      </c>
      <c r="AC12" s="14">
        <v>8.0837552482861105E-2</v>
      </c>
      <c r="AD12" s="14">
        <v>0</v>
      </c>
      <c r="AE12" s="14"/>
      <c r="AF12" s="14">
        <v>9.3745826673643506E-2</v>
      </c>
      <c r="AG12" s="14">
        <v>0.12630908438918301</v>
      </c>
      <c r="AH12" s="14">
        <v>8.6468497584853796E-2</v>
      </c>
      <c r="AI12" s="14">
        <v>7.8534576319006497E-2</v>
      </c>
      <c r="AJ12" s="14">
        <v>8.3344310133536798E-2</v>
      </c>
      <c r="AK12" s="14"/>
      <c r="AL12" s="14">
        <v>8.5773316940791794E-2</v>
      </c>
      <c r="AM12" s="14">
        <v>0.204305375983096</v>
      </c>
      <c r="AN12" s="14">
        <v>3.5675823633911197E-2</v>
      </c>
      <c r="AO12" s="14"/>
      <c r="AP12" s="14">
        <v>9.0971237705501307E-2</v>
      </c>
      <c r="AQ12" s="14">
        <v>9.5707629258356602E-2</v>
      </c>
      <c r="AR12" s="14"/>
      <c r="AS12" s="14">
        <v>0.11517415606616301</v>
      </c>
      <c r="AT12" s="14">
        <v>6.35755257041732E-2</v>
      </c>
      <c r="AU12" s="14"/>
      <c r="AV12" s="14">
        <v>0.167396611924994</v>
      </c>
      <c r="AW12" s="14">
        <v>6.7912673192818601E-2</v>
      </c>
      <c r="AX12" s="14"/>
      <c r="AY12" s="14">
        <v>0.104803293831051</v>
      </c>
      <c r="AZ12" s="14">
        <v>3.5595960388243801E-2</v>
      </c>
      <c r="BA12" s="14"/>
      <c r="BB12" s="14">
        <v>0.102725845346999</v>
      </c>
      <c r="BC12" s="14">
        <v>5.2071082100481801E-2</v>
      </c>
    </row>
    <row r="13" spans="2:55" x14ac:dyDescent="0.35">
      <c r="B13" s="15" t="s">
        <v>75</v>
      </c>
      <c r="C13" s="14">
        <v>0.126109447542991</v>
      </c>
      <c r="D13" s="14">
        <v>0.13394572475067401</v>
      </c>
      <c r="E13" s="14">
        <v>0.11882869004161201</v>
      </c>
      <c r="F13" s="14"/>
      <c r="G13" s="14">
        <v>0.14275601934559501</v>
      </c>
      <c r="H13" s="14">
        <v>0.13346581588939399</v>
      </c>
      <c r="I13" s="14">
        <v>9.9298671337961594E-2</v>
      </c>
      <c r="J13" s="14">
        <v>0.13260316466031599</v>
      </c>
      <c r="K13" s="14">
        <v>0.113288378901445</v>
      </c>
      <c r="L13" s="14">
        <v>0.13419608140226</v>
      </c>
      <c r="M13" s="14"/>
      <c r="N13" s="14">
        <v>0.11648396993540799</v>
      </c>
      <c r="O13" s="14">
        <v>0.112461224624597</v>
      </c>
      <c r="P13" s="14">
        <v>0.13514846476203399</v>
      </c>
      <c r="Q13" s="14">
        <v>0.14375129069725001</v>
      </c>
      <c r="R13" s="14"/>
      <c r="S13" s="14">
        <v>0.13833352760367901</v>
      </c>
      <c r="T13" s="14">
        <v>0.11884102563847899</v>
      </c>
      <c r="U13" s="14">
        <v>0.160883654209622</v>
      </c>
      <c r="V13" s="14">
        <v>0.132943950093104</v>
      </c>
      <c r="W13" s="14">
        <v>0.10119500608017699</v>
      </c>
      <c r="X13" s="14">
        <v>0.119572355719926</v>
      </c>
      <c r="Y13" s="14">
        <v>0.115252400747753</v>
      </c>
      <c r="Z13" s="14">
        <v>9.6420214598823703E-2</v>
      </c>
      <c r="AA13" s="14">
        <v>0.14476170706650801</v>
      </c>
      <c r="AB13" s="14">
        <v>0.13341482771945201</v>
      </c>
      <c r="AC13" s="14">
        <v>0.101447525722417</v>
      </c>
      <c r="AD13" s="14">
        <v>8.5091548442199905E-2</v>
      </c>
      <c r="AE13" s="14"/>
      <c r="AF13" s="14">
        <v>0.134602091359764</v>
      </c>
      <c r="AG13" s="14">
        <v>0.103563766687412</v>
      </c>
      <c r="AH13" s="14">
        <v>0.140860255069059</v>
      </c>
      <c r="AI13" s="14">
        <v>0.123619310273255</v>
      </c>
      <c r="AJ13" s="14">
        <v>0.15362876461158101</v>
      </c>
      <c r="AK13" s="14"/>
      <c r="AL13" s="14">
        <v>0.12684006613750801</v>
      </c>
      <c r="AM13" s="14">
        <v>0.137755522971023</v>
      </c>
      <c r="AN13" s="14">
        <v>9.5006939615170996E-2</v>
      </c>
      <c r="AO13" s="14"/>
      <c r="AP13" s="14">
        <v>0.12257025783747</v>
      </c>
      <c r="AQ13" s="14">
        <v>0.12800683879775601</v>
      </c>
      <c r="AR13" s="14"/>
      <c r="AS13" s="14">
        <v>0.124365283501952</v>
      </c>
      <c r="AT13" s="14">
        <v>0.12559831779871999</v>
      </c>
      <c r="AU13" s="14"/>
      <c r="AV13" s="14">
        <v>0.13460650301167801</v>
      </c>
      <c r="AW13" s="14">
        <v>0.124484501591777</v>
      </c>
      <c r="AX13" s="14"/>
      <c r="AY13" s="14">
        <v>0.12529154651535299</v>
      </c>
      <c r="AZ13" s="14">
        <v>0.16035995304761</v>
      </c>
      <c r="BA13" s="14"/>
      <c r="BB13" s="14">
        <v>0.12933674912278501</v>
      </c>
      <c r="BC13" s="14">
        <v>0.13231573199343999</v>
      </c>
    </row>
    <row r="14" spans="2:55" x14ac:dyDescent="0.35">
      <c r="B14" s="15" t="s">
        <v>76</v>
      </c>
      <c r="C14" s="14">
        <v>0.21089925721554501</v>
      </c>
      <c r="D14" s="14">
        <v>0.22338383815394899</v>
      </c>
      <c r="E14" s="14">
        <v>0.19740317858030701</v>
      </c>
      <c r="F14" s="14"/>
      <c r="G14" s="14">
        <v>0.17945817313897999</v>
      </c>
      <c r="H14" s="14">
        <v>0.18453469288206001</v>
      </c>
      <c r="I14" s="14">
        <v>0.23691933205612001</v>
      </c>
      <c r="J14" s="14">
        <v>0.24152816703488</v>
      </c>
      <c r="K14" s="14">
        <v>0.21533531175037099</v>
      </c>
      <c r="L14" s="14">
        <v>0.20423391008574299</v>
      </c>
      <c r="M14" s="14"/>
      <c r="N14" s="14">
        <v>0.232667499778655</v>
      </c>
      <c r="O14" s="14">
        <v>0.20420666824946301</v>
      </c>
      <c r="P14" s="14">
        <v>0.207770918574228</v>
      </c>
      <c r="Q14" s="14">
        <v>0.19665338520709699</v>
      </c>
      <c r="R14" s="14"/>
      <c r="S14" s="14">
        <v>0.20588707680473201</v>
      </c>
      <c r="T14" s="14">
        <v>0.22862256547627199</v>
      </c>
      <c r="U14" s="14">
        <v>0.20731765565774399</v>
      </c>
      <c r="V14" s="14">
        <v>0.203018763591961</v>
      </c>
      <c r="W14" s="14">
        <v>0.216622928985092</v>
      </c>
      <c r="X14" s="14">
        <v>0.21634908843356401</v>
      </c>
      <c r="Y14" s="14">
        <v>0.208614735021492</v>
      </c>
      <c r="Z14" s="14">
        <v>0.21434482330874599</v>
      </c>
      <c r="AA14" s="14">
        <v>0.17621607781499801</v>
      </c>
      <c r="AB14" s="14">
        <v>0.22172683452529099</v>
      </c>
      <c r="AC14" s="14">
        <v>0.233290380565471</v>
      </c>
      <c r="AD14" s="14">
        <v>0.21984801973658299</v>
      </c>
      <c r="AE14" s="14"/>
      <c r="AF14" s="14">
        <v>0.18759790604327001</v>
      </c>
      <c r="AG14" s="14">
        <v>0.21807827975062699</v>
      </c>
      <c r="AH14" s="14">
        <v>0.210449506217358</v>
      </c>
      <c r="AI14" s="14">
        <v>0.23244012371343001</v>
      </c>
      <c r="AJ14" s="14">
        <v>0.232076234470462</v>
      </c>
      <c r="AK14" s="14"/>
      <c r="AL14" s="14">
        <v>0.22824415138325399</v>
      </c>
      <c r="AM14" s="14">
        <v>9.73470594563835E-2</v>
      </c>
      <c r="AN14" s="14">
        <v>0.16265634272972301</v>
      </c>
      <c r="AO14" s="14"/>
      <c r="AP14" s="14">
        <v>0.20461900666303201</v>
      </c>
      <c r="AQ14" s="14">
        <v>0.21793781608684601</v>
      </c>
      <c r="AR14" s="14"/>
      <c r="AS14" s="14">
        <v>0.20778966332109</v>
      </c>
      <c r="AT14" s="14">
        <v>0.21622000697587801</v>
      </c>
      <c r="AU14" s="14"/>
      <c r="AV14" s="14">
        <v>0.20188514317042</v>
      </c>
      <c r="AW14" s="14">
        <v>0.215667071165796</v>
      </c>
      <c r="AX14" s="14"/>
      <c r="AY14" s="14">
        <v>0.205181685972114</v>
      </c>
      <c r="AZ14" s="14">
        <v>0.24404457706202301</v>
      </c>
      <c r="BA14" s="14"/>
      <c r="BB14" s="14">
        <v>0.21395941006244901</v>
      </c>
      <c r="BC14" s="14">
        <v>0.24257097103248401</v>
      </c>
    </row>
    <row r="15" spans="2:55" x14ac:dyDescent="0.35">
      <c r="B15" s="15" t="s">
        <v>77</v>
      </c>
      <c r="C15" s="14">
        <v>8.59401292540828E-2</v>
      </c>
      <c r="D15" s="14">
        <v>7.0470674461308003E-2</v>
      </c>
      <c r="E15" s="14">
        <v>0.101298564764087</v>
      </c>
      <c r="F15" s="14"/>
      <c r="G15" s="14">
        <v>8.53651017400541E-2</v>
      </c>
      <c r="H15" s="14">
        <v>5.3836025517902703E-2</v>
      </c>
      <c r="I15" s="14">
        <v>8.3886621185341403E-2</v>
      </c>
      <c r="J15" s="14">
        <v>7.7328734389696605E-2</v>
      </c>
      <c r="K15" s="14">
        <v>9.2403134341884005E-2</v>
      </c>
      <c r="L15" s="14">
        <v>0.116940458243507</v>
      </c>
      <c r="M15" s="14"/>
      <c r="N15" s="14">
        <v>9.45778218704455E-2</v>
      </c>
      <c r="O15" s="14">
        <v>7.4047913913521196E-2</v>
      </c>
      <c r="P15" s="14">
        <v>9.6418960815541702E-2</v>
      </c>
      <c r="Q15" s="14">
        <v>7.8535215191746402E-2</v>
      </c>
      <c r="R15" s="14"/>
      <c r="S15" s="14">
        <v>6.4003244129661796E-2</v>
      </c>
      <c r="T15" s="14">
        <v>0.11950176703719601</v>
      </c>
      <c r="U15" s="14">
        <v>9.5986623643118801E-2</v>
      </c>
      <c r="V15" s="14">
        <v>6.8434069080076501E-2</v>
      </c>
      <c r="W15" s="14">
        <v>8.4665636464368699E-2</v>
      </c>
      <c r="X15" s="14">
        <v>6.5325419656589806E-2</v>
      </c>
      <c r="Y15" s="14">
        <v>0.102247695701509</v>
      </c>
      <c r="Z15" s="14">
        <v>6.5224929155667799E-2</v>
      </c>
      <c r="AA15" s="14">
        <v>6.5322521345769297E-2</v>
      </c>
      <c r="AB15" s="14">
        <v>8.9806065037031105E-2</v>
      </c>
      <c r="AC15" s="14">
        <v>9.1884485807684296E-2</v>
      </c>
      <c r="AD15" s="14">
        <v>0.17087075109845001</v>
      </c>
      <c r="AE15" s="14"/>
      <c r="AF15" s="14">
        <v>8.8435444988077205E-2</v>
      </c>
      <c r="AG15" s="14">
        <v>7.7102684870303195E-2</v>
      </c>
      <c r="AH15" s="14">
        <v>8.4352403496168293E-2</v>
      </c>
      <c r="AI15" s="14">
        <v>6.985098149749E-2</v>
      </c>
      <c r="AJ15" s="14">
        <v>8.6338580697263495E-2</v>
      </c>
      <c r="AK15" s="14"/>
      <c r="AL15" s="14">
        <v>9.2933465659528605E-2</v>
      </c>
      <c r="AM15" s="14">
        <v>3.4704118788109799E-2</v>
      </c>
      <c r="AN15" s="14">
        <v>7.6136894879564904E-2</v>
      </c>
      <c r="AO15" s="14"/>
      <c r="AP15" s="14">
        <v>0.107086998056731</v>
      </c>
      <c r="AQ15" s="14">
        <v>6.8798157715806399E-2</v>
      </c>
      <c r="AR15" s="14"/>
      <c r="AS15" s="14">
        <v>7.9254331319439306E-2</v>
      </c>
      <c r="AT15" s="14">
        <v>9.4157646746973495E-2</v>
      </c>
      <c r="AU15" s="14"/>
      <c r="AV15" s="14">
        <v>7.1471674575291202E-2</v>
      </c>
      <c r="AW15" s="14">
        <v>9.0810713272716503E-2</v>
      </c>
      <c r="AX15" s="14"/>
      <c r="AY15" s="14">
        <v>7.8943850387435094E-2</v>
      </c>
      <c r="AZ15" s="14">
        <v>9.6240745767007196E-2</v>
      </c>
      <c r="BA15" s="14"/>
      <c r="BB15" s="14">
        <v>7.6774043677901693E-2</v>
      </c>
      <c r="BC15" s="14">
        <v>0.119182090289859</v>
      </c>
    </row>
    <row r="16" spans="2:55" x14ac:dyDescent="0.35">
      <c r="B16" s="15" t="s">
        <v>78</v>
      </c>
      <c r="C16" s="14">
        <v>0.24014270874114199</v>
      </c>
      <c r="D16" s="14">
        <v>0.208748120973648</v>
      </c>
      <c r="E16" s="14">
        <v>0.27150544158434398</v>
      </c>
      <c r="F16" s="14"/>
      <c r="G16" s="14">
        <v>0.12065473423591699</v>
      </c>
      <c r="H16" s="14">
        <v>0.220466270732284</v>
      </c>
      <c r="I16" s="14">
        <v>0.28561473855047398</v>
      </c>
      <c r="J16" s="14">
        <v>0.26692836413112803</v>
      </c>
      <c r="K16" s="14">
        <v>0.27990318948049298</v>
      </c>
      <c r="L16" s="14">
        <v>0.24988685764930499</v>
      </c>
      <c r="M16" s="14"/>
      <c r="N16" s="14">
        <v>0.20627714214446799</v>
      </c>
      <c r="O16" s="14">
        <v>0.27594244360692399</v>
      </c>
      <c r="P16" s="14">
        <v>0.22332365543989299</v>
      </c>
      <c r="Q16" s="14">
        <v>0.25226705991412002</v>
      </c>
      <c r="R16" s="14"/>
      <c r="S16" s="14">
        <v>0.160273355119841</v>
      </c>
      <c r="T16" s="14">
        <v>0.26210645903565999</v>
      </c>
      <c r="U16" s="14">
        <v>0.26224935825297302</v>
      </c>
      <c r="V16" s="14">
        <v>0.23736173762364099</v>
      </c>
      <c r="W16" s="14">
        <v>0.22694370529129099</v>
      </c>
      <c r="X16" s="14">
        <v>0.23067305664842599</v>
      </c>
      <c r="Y16" s="14">
        <v>0.29273907573821101</v>
      </c>
      <c r="Z16" s="14">
        <v>0.250106323005715</v>
      </c>
      <c r="AA16" s="14">
        <v>0.26375635524247598</v>
      </c>
      <c r="AB16" s="14">
        <v>0.240324607984371</v>
      </c>
      <c r="AC16" s="14">
        <v>0.26386088002846098</v>
      </c>
      <c r="AD16" s="14">
        <v>0.245645207675836</v>
      </c>
      <c r="AE16" s="14"/>
      <c r="AF16" s="14">
        <v>0.25740497705069398</v>
      </c>
      <c r="AG16" s="14">
        <v>0.229162525251803</v>
      </c>
      <c r="AH16" s="14">
        <v>0.216169376043716</v>
      </c>
      <c r="AI16" s="14">
        <v>0.23618992597900501</v>
      </c>
      <c r="AJ16" s="14">
        <v>0.28051535451454801</v>
      </c>
      <c r="AK16" s="14"/>
      <c r="AL16" s="14">
        <v>0.25590707799447698</v>
      </c>
      <c r="AM16" s="14">
        <v>0.117847493977393</v>
      </c>
      <c r="AN16" s="14">
        <v>0.23007474980822201</v>
      </c>
      <c r="AO16" s="14"/>
      <c r="AP16" s="14">
        <v>0.23520017611833899</v>
      </c>
      <c r="AQ16" s="14">
        <v>0.244511218948083</v>
      </c>
      <c r="AR16" s="14"/>
      <c r="AS16" s="14">
        <v>0.22132309655343799</v>
      </c>
      <c r="AT16" s="14">
        <v>0.268530305786431</v>
      </c>
      <c r="AU16" s="14"/>
      <c r="AV16" s="14">
        <v>0.161972143457907</v>
      </c>
      <c r="AW16" s="14">
        <v>0.26687328238402003</v>
      </c>
      <c r="AX16" s="14"/>
      <c r="AY16" s="14">
        <v>0.23021625938846799</v>
      </c>
      <c r="AZ16" s="14">
        <v>0.213741750123698</v>
      </c>
      <c r="BA16" s="14"/>
      <c r="BB16" s="14">
        <v>0.223595468829793</v>
      </c>
      <c r="BC16" s="14">
        <v>0.22342173506986801</v>
      </c>
    </row>
    <row r="17" spans="2:55" ht="29" x14ac:dyDescent="0.35">
      <c r="B17" s="15" t="s">
        <v>276</v>
      </c>
      <c r="C17" s="20">
        <v>0.12925368182094499</v>
      </c>
      <c r="D17" s="20">
        <v>0.11683811896403901</v>
      </c>
      <c r="E17" s="20">
        <v>0.14074035864829901</v>
      </c>
      <c r="F17" s="20"/>
      <c r="G17" s="20">
        <v>7.5192816796658499E-2</v>
      </c>
      <c r="H17" s="20">
        <v>5.8513102501809001E-2</v>
      </c>
      <c r="I17" s="20">
        <v>8.0535425620076498E-2</v>
      </c>
      <c r="J17" s="20">
        <v>0.171548474947994</v>
      </c>
      <c r="K17" s="20">
        <v>0.176056684320302</v>
      </c>
      <c r="L17" s="20">
        <v>0.19676597612064101</v>
      </c>
      <c r="M17" s="20"/>
      <c r="N17" s="20">
        <v>9.8562401061164498E-2</v>
      </c>
      <c r="O17" s="20">
        <v>0.15394774252605101</v>
      </c>
      <c r="P17" s="20">
        <v>0.107211416706889</v>
      </c>
      <c r="Q17" s="20">
        <v>0.157106698941197</v>
      </c>
      <c r="R17" s="20"/>
      <c r="S17" s="20">
        <v>6.8081992487366794E-2</v>
      </c>
      <c r="T17" s="20">
        <v>0.119875530143845</v>
      </c>
      <c r="U17" s="20">
        <v>0.15016426940275299</v>
      </c>
      <c r="V17" s="20">
        <v>0.163591475141809</v>
      </c>
      <c r="W17" s="20">
        <v>0.11908145741901401</v>
      </c>
      <c r="X17" s="20">
        <v>0.145280161426182</v>
      </c>
      <c r="Y17" s="20">
        <v>0.14568714008248301</v>
      </c>
      <c r="Z17" s="20">
        <v>0.14722134244947099</v>
      </c>
      <c r="AA17" s="20">
        <v>0.12719446268821799</v>
      </c>
      <c r="AB17" s="20">
        <v>0.15162102669893401</v>
      </c>
      <c r="AC17" s="20">
        <v>0.14736343763305801</v>
      </c>
      <c r="AD17" s="20">
        <v>0.11503941546271899</v>
      </c>
      <c r="AE17" s="20"/>
      <c r="AF17" s="20">
        <v>0.133477158922227</v>
      </c>
      <c r="AG17" s="20">
        <v>9.8343218769774601E-2</v>
      </c>
      <c r="AH17" s="20">
        <v>0.161819324600016</v>
      </c>
      <c r="AI17" s="20">
        <v>0.120910654697999</v>
      </c>
      <c r="AJ17" s="20">
        <v>0.104218656219965</v>
      </c>
      <c r="AK17" s="20"/>
      <c r="AL17" s="20">
        <v>0.127724651264394</v>
      </c>
      <c r="AM17" s="20">
        <v>1.79296333119142E-2</v>
      </c>
      <c r="AN17" s="20">
        <v>0.34819883514510802</v>
      </c>
      <c r="AO17" s="20"/>
      <c r="AP17" s="20">
        <v>0.13092496064135201</v>
      </c>
      <c r="AQ17" s="20">
        <v>0.128582779431406</v>
      </c>
      <c r="AR17" s="20"/>
      <c r="AS17" s="20">
        <v>0.12691509901210801</v>
      </c>
      <c r="AT17" s="20">
        <v>0.137297203554576</v>
      </c>
      <c r="AU17" s="20"/>
      <c r="AV17" s="20">
        <v>8.7354422003097607E-2</v>
      </c>
      <c r="AW17" s="20">
        <v>0.14643853590087499</v>
      </c>
      <c r="AX17" s="20"/>
      <c r="AY17" s="20">
        <v>0.122298564394515</v>
      </c>
      <c r="AZ17" s="20">
        <v>0.199787950070867</v>
      </c>
      <c r="BA17" s="20"/>
      <c r="BB17" s="20">
        <v>0.12708207335753399</v>
      </c>
      <c r="BC17" s="20">
        <v>0.16178901258786099</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281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5.4337647158469397E-3</v>
      </c>
      <c r="D9" s="14">
        <v>5.8261682589329199E-3</v>
      </c>
      <c r="E9" s="14">
        <v>5.0665854934022897E-3</v>
      </c>
      <c r="F9" s="14"/>
      <c r="G9" s="14">
        <v>1.45392575776358E-2</v>
      </c>
      <c r="H9" s="14">
        <v>1.39046991637256E-2</v>
      </c>
      <c r="I9" s="14">
        <v>2.56118172265349E-3</v>
      </c>
      <c r="J9" s="14">
        <v>0</v>
      </c>
      <c r="K9" s="14">
        <v>0</v>
      </c>
      <c r="L9" s="14">
        <v>2.8749993802386501E-3</v>
      </c>
      <c r="M9" s="14"/>
      <c r="N9" s="14">
        <v>6.5049017239625301E-3</v>
      </c>
      <c r="O9" s="14">
        <v>3.5746968819437498E-3</v>
      </c>
      <c r="P9" s="14">
        <v>2.74296854687921E-3</v>
      </c>
      <c r="Q9" s="14">
        <v>8.6181226627092197E-3</v>
      </c>
      <c r="R9" s="14"/>
      <c r="S9" s="14">
        <v>3.4581256874608602E-3</v>
      </c>
      <c r="T9" s="14">
        <v>0</v>
      </c>
      <c r="U9" s="14">
        <v>0</v>
      </c>
      <c r="V9" s="14">
        <v>1.6875965137831801E-2</v>
      </c>
      <c r="W9" s="14">
        <v>8.3417250360817204E-3</v>
      </c>
      <c r="X9" s="14">
        <v>4.3053084230555098E-3</v>
      </c>
      <c r="Y9" s="14">
        <v>0</v>
      </c>
      <c r="Z9" s="14">
        <v>1.1352161550523E-2</v>
      </c>
      <c r="AA9" s="14">
        <v>1.22900577553808E-2</v>
      </c>
      <c r="AB9" s="14">
        <v>7.2721563256434498E-3</v>
      </c>
      <c r="AC9" s="14">
        <v>0</v>
      </c>
      <c r="AD9" s="14">
        <v>0</v>
      </c>
      <c r="AE9" s="14"/>
      <c r="AF9" s="14">
        <v>9.9506391190089007E-3</v>
      </c>
      <c r="AG9" s="14">
        <v>7.1957086020961901E-3</v>
      </c>
      <c r="AH9" s="14">
        <v>0</v>
      </c>
      <c r="AI9" s="14">
        <v>0</v>
      </c>
      <c r="AJ9" s="14">
        <v>8.9413420146691406E-3</v>
      </c>
      <c r="AK9" s="14"/>
      <c r="AL9" s="14">
        <v>1.65309508499987E-3</v>
      </c>
      <c r="AM9" s="14">
        <v>3.3371979224670001E-2</v>
      </c>
      <c r="AN9" s="14">
        <v>1.03097157272923E-2</v>
      </c>
      <c r="AO9" s="14"/>
      <c r="AP9" s="14">
        <v>7.36995935421855E-3</v>
      </c>
      <c r="AQ9" s="14">
        <v>3.1435022917036801E-3</v>
      </c>
      <c r="AR9" s="14"/>
      <c r="AS9" s="14">
        <v>7.0032352777282796E-3</v>
      </c>
      <c r="AT9" s="14">
        <v>3.4783267032053198E-3</v>
      </c>
      <c r="AU9" s="14"/>
      <c r="AV9" s="14">
        <v>1.32566692980548E-2</v>
      </c>
      <c r="AW9" s="14">
        <v>2.4958976020450102E-3</v>
      </c>
      <c r="AX9" s="14"/>
      <c r="AY9" s="14">
        <v>6.7579254596748196E-3</v>
      </c>
      <c r="AZ9" s="14">
        <v>0</v>
      </c>
      <c r="BA9" s="14"/>
      <c r="BB9" s="14">
        <v>7.17244574289682E-3</v>
      </c>
      <c r="BC9" s="14">
        <v>0</v>
      </c>
    </row>
    <row r="10" spans="2:55" x14ac:dyDescent="0.35">
      <c r="B10" s="15" t="s">
        <v>72</v>
      </c>
      <c r="C10" s="14">
        <v>3.3241220670995102E-2</v>
      </c>
      <c r="D10" s="14">
        <v>4.0540197840097797E-2</v>
      </c>
      <c r="E10" s="14">
        <v>2.6211799987878301E-2</v>
      </c>
      <c r="F10" s="14"/>
      <c r="G10" s="14">
        <v>5.7815266374214198E-2</v>
      </c>
      <c r="H10" s="14">
        <v>4.7851001408573103E-2</v>
      </c>
      <c r="I10" s="14">
        <v>5.3582116015224099E-2</v>
      </c>
      <c r="J10" s="14">
        <v>1.9667356763657599E-2</v>
      </c>
      <c r="K10" s="14">
        <v>2.3111839824314001E-2</v>
      </c>
      <c r="L10" s="14">
        <v>6.3086875284354598E-3</v>
      </c>
      <c r="M10" s="14"/>
      <c r="N10" s="14">
        <v>3.0283973763441701E-2</v>
      </c>
      <c r="O10" s="14">
        <v>2.2176631758207901E-2</v>
      </c>
      <c r="P10" s="14">
        <v>6.0900628994373401E-2</v>
      </c>
      <c r="Q10" s="14">
        <v>2.3897426388569398E-2</v>
      </c>
      <c r="R10" s="14"/>
      <c r="S10" s="14">
        <v>4.6575965642366303E-2</v>
      </c>
      <c r="T10" s="14">
        <v>1.84641328274242E-2</v>
      </c>
      <c r="U10" s="14">
        <v>1.9192377405739602E-2</v>
      </c>
      <c r="V10" s="14">
        <v>1.1329618317291301E-2</v>
      </c>
      <c r="W10" s="14">
        <v>3.0074159602633099E-2</v>
      </c>
      <c r="X10" s="14">
        <v>2.5564209289130401E-2</v>
      </c>
      <c r="Y10" s="14">
        <v>3.2540296128657699E-2</v>
      </c>
      <c r="Z10" s="14">
        <v>8.34980652171851E-2</v>
      </c>
      <c r="AA10" s="14">
        <v>5.5464249037053499E-2</v>
      </c>
      <c r="AB10" s="14">
        <v>2.20713938618558E-2</v>
      </c>
      <c r="AC10" s="14">
        <v>2.1170429357045401E-2</v>
      </c>
      <c r="AD10" s="14">
        <v>7.4664512298939306E-2</v>
      </c>
      <c r="AE10" s="14"/>
      <c r="AF10" s="14">
        <v>3.8306978222321597E-2</v>
      </c>
      <c r="AG10" s="14">
        <v>4.1018573507367803E-2</v>
      </c>
      <c r="AH10" s="14">
        <v>2.29216775360436E-2</v>
      </c>
      <c r="AI10" s="14">
        <v>4.2522849722867899E-2</v>
      </c>
      <c r="AJ10" s="14">
        <v>3.3210986811130203E-2</v>
      </c>
      <c r="AK10" s="14"/>
      <c r="AL10" s="14">
        <v>2.5483468800454899E-2</v>
      </c>
      <c r="AM10" s="14">
        <v>0.115009979447637</v>
      </c>
      <c r="AN10" s="14">
        <v>0</v>
      </c>
      <c r="AO10" s="14"/>
      <c r="AP10" s="14">
        <v>2.6626820521189299E-2</v>
      </c>
      <c r="AQ10" s="14">
        <v>3.9721384075739399E-2</v>
      </c>
      <c r="AR10" s="14"/>
      <c r="AS10" s="14">
        <v>3.1122120630024001E-2</v>
      </c>
      <c r="AT10" s="14">
        <v>3.4073242982539199E-2</v>
      </c>
      <c r="AU10" s="14"/>
      <c r="AV10" s="14">
        <v>5.5496337603034997E-2</v>
      </c>
      <c r="AW10" s="14">
        <v>2.7230050354274199E-2</v>
      </c>
      <c r="AX10" s="14"/>
      <c r="AY10" s="14">
        <v>4.06994300171322E-2</v>
      </c>
      <c r="AZ10" s="14">
        <v>1.38034148824822E-2</v>
      </c>
      <c r="BA10" s="14"/>
      <c r="BB10" s="14">
        <v>3.5142426308449999E-2</v>
      </c>
      <c r="BC10" s="14">
        <v>4.1566742457496503E-2</v>
      </c>
    </row>
    <row r="11" spans="2:55" x14ac:dyDescent="0.35">
      <c r="B11" s="15" t="s">
        <v>73</v>
      </c>
      <c r="C11" s="14">
        <v>7.1911182396509704E-2</v>
      </c>
      <c r="D11" s="14">
        <v>7.3832004264243106E-2</v>
      </c>
      <c r="E11" s="14">
        <v>7.0247194938945198E-2</v>
      </c>
      <c r="F11" s="14"/>
      <c r="G11" s="14">
        <v>8.0214116166412802E-2</v>
      </c>
      <c r="H11" s="14">
        <v>7.7822049727830495E-2</v>
      </c>
      <c r="I11" s="14">
        <v>8.7736356961317805E-2</v>
      </c>
      <c r="J11" s="14">
        <v>4.6247806018785399E-2</v>
      </c>
      <c r="K11" s="14">
        <v>7.8513131590973506E-2</v>
      </c>
      <c r="L11" s="14">
        <v>6.5152747931993202E-2</v>
      </c>
      <c r="M11" s="14"/>
      <c r="N11" s="14">
        <v>5.6833279194169799E-2</v>
      </c>
      <c r="O11" s="14">
        <v>5.4674034347791597E-2</v>
      </c>
      <c r="P11" s="14">
        <v>8.6059157830861599E-2</v>
      </c>
      <c r="Q11" s="14">
        <v>9.4250286682697901E-2</v>
      </c>
      <c r="R11" s="14"/>
      <c r="S11" s="14">
        <v>8.9160049493486104E-2</v>
      </c>
      <c r="T11" s="14">
        <v>7.2297551207609098E-2</v>
      </c>
      <c r="U11" s="14">
        <v>6.11577373440692E-2</v>
      </c>
      <c r="V11" s="14">
        <v>6.6066507829509499E-2</v>
      </c>
      <c r="W11" s="14">
        <v>6.5581809395262994E-2</v>
      </c>
      <c r="X11" s="14">
        <v>8.0370285585069395E-2</v>
      </c>
      <c r="Y11" s="14">
        <v>7.7584766920411705E-2</v>
      </c>
      <c r="Z11" s="14">
        <v>7.2979975820749401E-2</v>
      </c>
      <c r="AA11" s="14">
        <v>8.6825753899649499E-2</v>
      </c>
      <c r="AB11" s="14">
        <v>5.0358230198797101E-2</v>
      </c>
      <c r="AC11" s="14">
        <v>6.8581830349721706E-2</v>
      </c>
      <c r="AD11" s="14">
        <v>2.4599138863932099E-2</v>
      </c>
      <c r="AE11" s="14"/>
      <c r="AF11" s="14">
        <v>6.2144066247347099E-2</v>
      </c>
      <c r="AG11" s="14">
        <v>8.3432785175201404E-2</v>
      </c>
      <c r="AH11" s="14">
        <v>9.1661743078466196E-2</v>
      </c>
      <c r="AI11" s="14">
        <v>5.96316592159742E-2</v>
      </c>
      <c r="AJ11" s="14">
        <v>4.55665477354762E-2</v>
      </c>
      <c r="AK11" s="14"/>
      <c r="AL11" s="14">
        <v>6.00341005910719E-2</v>
      </c>
      <c r="AM11" s="14">
        <v>0.190744497295398</v>
      </c>
      <c r="AN11" s="14">
        <v>3.2262467419925299E-2</v>
      </c>
      <c r="AO11" s="14"/>
      <c r="AP11" s="14">
        <v>6.2444195056908403E-2</v>
      </c>
      <c r="AQ11" s="14">
        <v>7.8833121350998597E-2</v>
      </c>
      <c r="AR11" s="14"/>
      <c r="AS11" s="14">
        <v>7.97748477709814E-2</v>
      </c>
      <c r="AT11" s="14">
        <v>6.0999259325480497E-2</v>
      </c>
      <c r="AU11" s="14"/>
      <c r="AV11" s="14">
        <v>7.2522285043222307E-2</v>
      </c>
      <c r="AW11" s="14">
        <v>7.1601833584894095E-2</v>
      </c>
      <c r="AX11" s="14"/>
      <c r="AY11" s="14">
        <v>7.60066316226016E-2</v>
      </c>
      <c r="AZ11" s="14">
        <v>6.4399979198753399E-2</v>
      </c>
      <c r="BA11" s="14"/>
      <c r="BB11" s="14">
        <v>6.9668019568485895E-2</v>
      </c>
      <c r="BC11" s="14">
        <v>6.4321139499382396E-2</v>
      </c>
    </row>
    <row r="12" spans="2:55" x14ac:dyDescent="0.35">
      <c r="B12" s="15" t="s">
        <v>74</v>
      </c>
      <c r="C12" s="14">
        <v>0.14221419736027399</v>
      </c>
      <c r="D12" s="14">
        <v>0.13484878933165501</v>
      </c>
      <c r="E12" s="14">
        <v>0.149824871913116</v>
      </c>
      <c r="F12" s="14"/>
      <c r="G12" s="14">
        <v>0.194636562497152</v>
      </c>
      <c r="H12" s="14">
        <v>0.16326252693632101</v>
      </c>
      <c r="I12" s="14">
        <v>0.14753990872813799</v>
      </c>
      <c r="J12" s="14">
        <v>0.13079147957392201</v>
      </c>
      <c r="K12" s="14">
        <v>0.12848324164285399</v>
      </c>
      <c r="L12" s="14">
        <v>0.104458149438655</v>
      </c>
      <c r="M12" s="14"/>
      <c r="N12" s="14">
        <v>0.15677292420922001</v>
      </c>
      <c r="O12" s="14">
        <v>0.14700002701451001</v>
      </c>
      <c r="P12" s="14">
        <v>0.14060378538972901</v>
      </c>
      <c r="Q12" s="14">
        <v>0.124067639293235</v>
      </c>
      <c r="R12" s="14"/>
      <c r="S12" s="14">
        <v>0.202953641086732</v>
      </c>
      <c r="T12" s="14">
        <v>0.108710186702259</v>
      </c>
      <c r="U12" s="14">
        <v>0.14733531076586701</v>
      </c>
      <c r="V12" s="14">
        <v>0.16205474490595301</v>
      </c>
      <c r="W12" s="14">
        <v>0.143322248191565</v>
      </c>
      <c r="X12" s="14">
        <v>0.14289752196734001</v>
      </c>
      <c r="Y12" s="14">
        <v>0.11453835765114299</v>
      </c>
      <c r="Z12" s="14">
        <v>0.120701131109649</v>
      </c>
      <c r="AA12" s="14">
        <v>0.13238987063500501</v>
      </c>
      <c r="AB12" s="14">
        <v>0.11214083871062901</v>
      </c>
      <c r="AC12" s="14">
        <v>0.15768171475713499</v>
      </c>
      <c r="AD12" s="14">
        <v>0.12939106058882799</v>
      </c>
      <c r="AE12" s="14"/>
      <c r="AF12" s="14">
        <v>0.145069386080941</v>
      </c>
      <c r="AG12" s="14">
        <v>0.15521339074558099</v>
      </c>
      <c r="AH12" s="14">
        <v>0.106886968814636</v>
      </c>
      <c r="AI12" s="14">
        <v>0.17087859261907801</v>
      </c>
      <c r="AJ12" s="14">
        <v>0.124357850328944</v>
      </c>
      <c r="AK12" s="14"/>
      <c r="AL12" s="14">
        <v>0.14211479115074399</v>
      </c>
      <c r="AM12" s="14">
        <v>0.198938193378559</v>
      </c>
      <c r="AN12" s="14">
        <v>4.3273074752418199E-2</v>
      </c>
      <c r="AO12" s="14"/>
      <c r="AP12" s="14">
        <v>0.122799791732409</v>
      </c>
      <c r="AQ12" s="14">
        <v>0.156419335003463</v>
      </c>
      <c r="AR12" s="14"/>
      <c r="AS12" s="14">
        <v>0.151138473381591</v>
      </c>
      <c r="AT12" s="14">
        <v>0.131748362561279</v>
      </c>
      <c r="AU12" s="14"/>
      <c r="AV12" s="14">
        <v>0.18322976266355001</v>
      </c>
      <c r="AW12" s="14">
        <v>0.12772574119091001</v>
      </c>
      <c r="AX12" s="14"/>
      <c r="AY12" s="14">
        <v>0.15209961790020801</v>
      </c>
      <c r="AZ12" s="14">
        <v>0.11573787539241</v>
      </c>
      <c r="BA12" s="14"/>
      <c r="BB12" s="14">
        <v>0.14550158596853599</v>
      </c>
      <c r="BC12" s="14">
        <v>0.114568165733339</v>
      </c>
    </row>
    <row r="13" spans="2:55" x14ac:dyDescent="0.35">
      <c r="B13" s="15" t="s">
        <v>75</v>
      </c>
      <c r="C13" s="14">
        <v>0.18151143909888601</v>
      </c>
      <c r="D13" s="14">
        <v>0.18876187615708401</v>
      </c>
      <c r="E13" s="14">
        <v>0.17496579321373301</v>
      </c>
      <c r="F13" s="14"/>
      <c r="G13" s="14">
        <v>0.19997607743291301</v>
      </c>
      <c r="H13" s="14">
        <v>0.16761001265919201</v>
      </c>
      <c r="I13" s="14">
        <v>0.147109692330716</v>
      </c>
      <c r="J13" s="14">
        <v>0.15695206037954501</v>
      </c>
      <c r="K13" s="14">
        <v>0.207040828392349</v>
      </c>
      <c r="L13" s="14">
        <v>0.211504227700962</v>
      </c>
      <c r="M13" s="14"/>
      <c r="N13" s="14">
        <v>0.18654110208363101</v>
      </c>
      <c r="O13" s="14">
        <v>0.18950153369123099</v>
      </c>
      <c r="P13" s="14">
        <v>0.19759358636610599</v>
      </c>
      <c r="Q13" s="14">
        <v>0.155085614430441</v>
      </c>
      <c r="R13" s="14"/>
      <c r="S13" s="14">
        <v>0.21992303581820799</v>
      </c>
      <c r="T13" s="14">
        <v>0.140184156318825</v>
      </c>
      <c r="U13" s="14">
        <v>0.15189083896158301</v>
      </c>
      <c r="V13" s="14">
        <v>0.175499566132191</v>
      </c>
      <c r="W13" s="14">
        <v>0.15173542015194699</v>
      </c>
      <c r="X13" s="14">
        <v>0.141651971759057</v>
      </c>
      <c r="Y13" s="14">
        <v>0.20520103130406001</v>
      </c>
      <c r="Z13" s="14">
        <v>0.26283860172106099</v>
      </c>
      <c r="AA13" s="14">
        <v>0.160636954785778</v>
      </c>
      <c r="AB13" s="14">
        <v>0.21536834445854999</v>
      </c>
      <c r="AC13" s="14">
        <v>0.20198572007153301</v>
      </c>
      <c r="AD13" s="14">
        <v>0.235655151008165</v>
      </c>
      <c r="AE13" s="14"/>
      <c r="AF13" s="14">
        <v>0.182308673636003</v>
      </c>
      <c r="AG13" s="14">
        <v>0.18750993824020601</v>
      </c>
      <c r="AH13" s="14">
        <v>0.19031858702863899</v>
      </c>
      <c r="AI13" s="14">
        <v>0.17970900075677201</v>
      </c>
      <c r="AJ13" s="14">
        <v>0.208611634772467</v>
      </c>
      <c r="AK13" s="14"/>
      <c r="AL13" s="14">
        <v>0.18430563125826999</v>
      </c>
      <c r="AM13" s="14">
        <v>0.20136876444006399</v>
      </c>
      <c r="AN13" s="14">
        <v>0.10623573499231501</v>
      </c>
      <c r="AO13" s="14"/>
      <c r="AP13" s="14">
        <v>0.16240549031958301</v>
      </c>
      <c r="AQ13" s="14">
        <v>0.19641450182200099</v>
      </c>
      <c r="AR13" s="14"/>
      <c r="AS13" s="14">
        <v>0.173161318552042</v>
      </c>
      <c r="AT13" s="14">
        <v>0.18761504369686899</v>
      </c>
      <c r="AU13" s="14"/>
      <c r="AV13" s="14">
        <v>0.21804707247206201</v>
      </c>
      <c r="AW13" s="14">
        <v>0.17324787398865599</v>
      </c>
      <c r="AX13" s="14"/>
      <c r="AY13" s="14">
        <v>0.17130072253394599</v>
      </c>
      <c r="AZ13" s="14">
        <v>0.203271188459242</v>
      </c>
      <c r="BA13" s="14"/>
      <c r="BB13" s="14">
        <v>0.18535782900393899</v>
      </c>
      <c r="BC13" s="14">
        <v>0.15645444525801899</v>
      </c>
    </row>
    <row r="14" spans="2:55" x14ac:dyDescent="0.35">
      <c r="B14" s="15" t="s">
        <v>76</v>
      </c>
      <c r="C14" s="14">
        <v>0.32229857839218601</v>
      </c>
      <c r="D14" s="14">
        <v>0.31449470388302903</v>
      </c>
      <c r="E14" s="14">
        <v>0.32792429547058899</v>
      </c>
      <c r="F14" s="14"/>
      <c r="G14" s="14">
        <v>0.209113246292738</v>
      </c>
      <c r="H14" s="14">
        <v>0.284986071248855</v>
      </c>
      <c r="I14" s="14">
        <v>0.29809948467862102</v>
      </c>
      <c r="J14" s="14">
        <v>0.38463122053342202</v>
      </c>
      <c r="K14" s="14">
        <v>0.34181341379173502</v>
      </c>
      <c r="L14" s="14">
        <v>0.38364344869545303</v>
      </c>
      <c r="M14" s="14"/>
      <c r="N14" s="14">
        <v>0.33056622606420299</v>
      </c>
      <c r="O14" s="14">
        <v>0.342254031224002</v>
      </c>
      <c r="P14" s="14">
        <v>0.30313458841629198</v>
      </c>
      <c r="Q14" s="14">
        <v>0.30599598125223298</v>
      </c>
      <c r="R14" s="14"/>
      <c r="S14" s="14">
        <v>0.23264309662198901</v>
      </c>
      <c r="T14" s="14">
        <v>0.390563534995165</v>
      </c>
      <c r="U14" s="14">
        <v>0.36537835846601502</v>
      </c>
      <c r="V14" s="14">
        <v>0.32285401317020701</v>
      </c>
      <c r="W14" s="14">
        <v>0.34864862394965401</v>
      </c>
      <c r="X14" s="14">
        <v>0.31029093357739501</v>
      </c>
      <c r="Y14" s="14">
        <v>0.353752162883474</v>
      </c>
      <c r="Z14" s="14">
        <v>0.269773333131828</v>
      </c>
      <c r="AA14" s="14">
        <v>0.31278006912412798</v>
      </c>
      <c r="AB14" s="14">
        <v>0.32853798716002103</v>
      </c>
      <c r="AC14" s="14">
        <v>0.301535476578558</v>
      </c>
      <c r="AD14" s="14">
        <v>0.34004745301578998</v>
      </c>
      <c r="AE14" s="14"/>
      <c r="AF14" s="14">
        <v>0.31200377482597602</v>
      </c>
      <c r="AG14" s="14">
        <v>0.30017668083993398</v>
      </c>
      <c r="AH14" s="14">
        <v>0.38970846312324697</v>
      </c>
      <c r="AI14" s="14">
        <v>0.34191541301917899</v>
      </c>
      <c r="AJ14" s="14">
        <v>0.28098031149199798</v>
      </c>
      <c r="AK14" s="14"/>
      <c r="AL14" s="14">
        <v>0.34184179145801302</v>
      </c>
      <c r="AM14" s="14">
        <v>0.16277214373528101</v>
      </c>
      <c r="AN14" s="14">
        <v>0.32382421749165102</v>
      </c>
      <c r="AO14" s="14"/>
      <c r="AP14" s="14">
        <v>0.32020406856443701</v>
      </c>
      <c r="AQ14" s="14">
        <v>0.32993893988101097</v>
      </c>
      <c r="AR14" s="14"/>
      <c r="AS14" s="14">
        <v>0.31231881205151102</v>
      </c>
      <c r="AT14" s="14">
        <v>0.34487879951669698</v>
      </c>
      <c r="AU14" s="14"/>
      <c r="AV14" s="14">
        <v>0.26779108153969799</v>
      </c>
      <c r="AW14" s="14">
        <v>0.33993093028868698</v>
      </c>
      <c r="AX14" s="14"/>
      <c r="AY14" s="14">
        <v>0.32233142096158601</v>
      </c>
      <c r="AZ14" s="14">
        <v>0.37691122955323098</v>
      </c>
      <c r="BA14" s="14"/>
      <c r="BB14" s="14">
        <v>0.32795643544047298</v>
      </c>
      <c r="BC14" s="14">
        <v>0.34813246367409101</v>
      </c>
    </row>
    <row r="15" spans="2:55" x14ac:dyDescent="0.35">
      <c r="B15" s="15" t="s">
        <v>77</v>
      </c>
      <c r="C15" s="14">
        <v>6.2139651152476098E-2</v>
      </c>
      <c r="D15" s="14">
        <v>6.0372751168229502E-2</v>
      </c>
      <c r="E15" s="14">
        <v>6.4047865431978601E-2</v>
      </c>
      <c r="F15" s="14"/>
      <c r="G15" s="14">
        <v>7.3324450273155095E-2</v>
      </c>
      <c r="H15" s="14">
        <v>4.7024818122638298E-2</v>
      </c>
      <c r="I15" s="14">
        <v>7.4222093852426493E-2</v>
      </c>
      <c r="J15" s="14">
        <v>6.6190256052101701E-2</v>
      </c>
      <c r="K15" s="14">
        <v>4.8510493421909898E-2</v>
      </c>
      <c r="L15" s="14">
        <v>6.3129313137089402E-2</v>
      </c>
      <c r="M15" s="14"/>
      <c r="N15" s="14">
        <v>5.5790910286519703E-2</v>
      </c>
      <c r="O15" s="14">
        <v>5.5314828333250403E-2</v>
      </c>
      <c r="P15" s="14">
        <v>7.1919418449722702E-2</v>
      </c>
      <c r="Q15" s="14">
        <v>6.6069074236493497E-2</v>
      </c>
      <c r="R15" s="14"/>
      <c r="S15" s="14">
        <v>6.7886137623812501E-2</v>
      </c>
      <c r="T15" s="14">
        <v>6.6794112823108195E-2</v>
      </c>
      <c r="U15" s="14">
        <v>7.5578141189590997E-2</v>
      </c>
      <c r="V15" s="14">
        <v>4.6907136768542003E-2</v>
      </c>
      <c r="W15" s="14">
        <v>7.5107479227360704E-2</v>
      </c>
      <c r="X15" s="14">
        <v>7.47330170906714E-2</v>
      </c>
      <c r="Y15" s="14">
        <v>5.1407546211617201E-2</v>
      </c>
      <c r="Z15" s="14">
        <v>4.19440710230485E-2</v>
      </c>
      <c r="AA15" s="14">
        <v>4.0498587017756001E-2</v>
      </c>
      <c r="AB15" s="14">
        <v>5.8903571806289599E-2</v>
      </c>
      <c r="AC15" s="14">
        <v>8.5455150615626294E-2</v>
      </c>
      <c r="AD15" s="14">
        <v>6.2868310834390706E-2</v>
      </c>
      <c r="AE15" s="14"/>
      <c r="AF15" s="14">
        <v>8.0693052567221105E-2</v>
      </c>
      <c r="AG15" s="14">
        <v>6.5420233335697006E-2</v>
      </c>
      <c r="AH15" s="14">
        <v>4.8233035515494703E-2</v>
      </c>
      <c r="AI15" s="14">
        <v>4.9879386307743599E-2</v>
      </c>
      <c r="AJ15" s="14">
        <v>7.7851562607504393E-2</v>
      </c>
      <c r="AK15" s="14"/>
      <c r="AL15" s="14">
        <v>6.2798849838649903E-2</v>
      </c>
      <c r="AM15" s="14">
        <v>4.3122717212329402E-2</v>
      </c>
      <c r="AN15" s="14">
        <v>8.6319157596191007E-2</v>
      </c>
      <c r="AO15" s="14"/>
      <c r="AP15" s="14">
        <v>7.5418270079768798E-2</v>
      </c>
      <c r="AQ15" s="14">
        <v>5.2995408875482097E-2</v>
      </c>
      <c r="AR15" s="14"/>
      <c r="AS15" s="14">
        <v>5.7003783619227803E-2</v>
      </c>
      <c r="AT15" s="14">
        <v>6.6503454885143407E-2</v>
      </c>
      <c r="AU15" s="14"/>
      <c r="AV15" s="14">
        <v>5.4817056698037402E-2</v>
      </c>
      <c r="AW15" s="14">
        <v>6.3232591656792098E-2</v>
      </c>
      <c r="AX15" s="14"/>
      <c r="AY15" s="14">
        <v>5.28877117907487E-2</v>
      </c>
      <c r="AZ15" s="14">
        <v>6.8071740814778306E-2</v>
      </c>
      <c r="BA15" s="14"/>
      <c r="BB15" s="14">
        <v>5.5089722731384599E-2</v>
      </c>
      <c r="BC15" s="14">
        <v>0.11747825103437901</v>
      </c>
    </row>
    <row r="16" spans="2:55" x14ac:dyDescent="0.35">
      <c r="B16" s="15" t="s">
        <v>78</v>
      </c>
      <c r="C16" s="14">
        <v>0.136242873057068</v>
      </c>
      <c r="D16" s="14">
        <v>0.13320662270617301</v>
      </c>
      <c r="E16" s="14">
        <v>0.13960866808713901</v>
      </c>
      <c r="F16" s="14"/>
      <c r="G16" s="14">
        <v>0.10047013704240799</v>
      </c>
      <c r="H16" s="14">
        <v>0.14433918439410201</v>
      </c>
      <c r="I16" s="14">
        <v>0.147206876389367</v>
      </c>
      <c r="J16" s="14">
        <v>0.162810488717573</v>
      </c>
      <c r="K16" s="14">
        <v>0.14629385781711299</v>
      </c>
      <c r="L16" s="14">
        <v>0.11601942748432</v>
      </c>
      <c r="M16" s="14"/>
      <c r="N16" s="14">
        <v>0.14006112008345101</v>
      </c>
      <c r="O16" s="14">
        <v>0.13958220570315599</v>
      </c>
      <c r="P16" s="14">
        <v>0.103948002662831</v>
      </c>
      <c r="Q16" s="14">
        <v>0.15811071619275599</v>
      </c>
      <c r="R16" s="14"/>
      <c r="S16" s="14">
        <v>0.115603633259315</v>
      </c>
      <c r="T16" s="14">
        <v>0.14885013906467301</v>
      </c>
      <c r="U16" s="14">
        <v>0.13952386778402501</v>
      </c>
      <c r="V16" s="14">
        <v>0.15960355970290399</v>
      </c>
      <c r="W16" s="14">
        <v>0.12228307178968</v>
      </c>
      <c r="X16" s="14">
        <v>0.16174240423758801</v>
      </c>
      <c r="Y16" s="14">
        <v>0.11584094041561301</v>
      </c>
      <c r="Z16" s="14">
        <v>0.13691266042595601</v>
      </c>
      <c r="AA16" s="14">
        <v>0.15322227924734699</v>
      </c>
      <c r="AB16" s="14">
        <v>0.14169510487195799</v>
      </c>
      <c r="AC16" s="14">
        <v>0.115647126660642</v>
      </c>
      <c r="AD16" s="14">
        <v>6.5241004973402794E-2</v>
      </c>
      <c r="AE16" s="14"/>
      <c r="AF16" s="14">
        <v>0.13926104872978001</v>
      </c>
      <c r="AG16" s="14">
        <v>0.123055542452466</v>
      </c>
      <c r="AH16" s="14">
        <v>0.116895296576343</v>
      </c>
      <c r="AI16" s="14">
        <v>0.10899927796933299</v>
      </c>
      <c r="AJ16" s="14">
        <v>0.150719072786514</v>
      </c>
      <c r="AK16" s="14"/>
      <c r="AL16" s="14">
        <v>0.145075376684451</v>
      </c>
      <c r="AM16" s="14">
        <v>4.2073937290845902E-2</v>
      </c>
      <c r="AN16" s="14">
        <v>0.17598614612833</v>
      </c>
      <c r="AO16" s="14"/>
      <c r="AP16" s="14">
        <v>0.16704177822896399</v>
      </c>
      <c r="AQ16" s="14">
        <v>0.112159403380874</v>
      </c>
      <c r="AR16" s="14"/>
      <c r="AS16" s="14">
        <v>0.14058722149217301</v>
      </c>
      <c r="AT16" s="14">
        <v>0.12836542794057601</v>
      </c>
      <c r="AU16" s="14"/>
      <c r="AV16" s="14">
        <v>0.108806625278867</v>
      </c>
      <c r="AW16" s="14">
        <v>0.14474192474462899</v>
      </c>
      <c r="AX16" s="14"/>
      <c r="AY16" s="14">
        <v>0.13395982444874799</v>
      </c>
      <c r="AZ16" s="14">
        <v>0.12506986191071501</v>
      </c>
      <c r="BA16" s="14"/>
      <c r="BB16" s="14">
        <v>0.13052010483665999</v>
      </c>
      <c r="BC16" s="14">
        <v>0.118817309484543</v>
      </c>
    </row>
    <row r="17" spans="2:55" ht="29" x14ac:dyDescent="0.35">
      <c r="B17" s="15" t="s">
        <v>276</v>
      </c>
      <c r="C17" s="20">
        <v>4.5007093155758397E-2</v>
      </c>
      <c r="D17" s="20">
        <v>4.8116886390555801E-2</v>
      </c>
      <c r="E17" s="20">
        <v>4.2102925463218699E-2</v>
      </c>
      <c r="F17" s="20"/>
      <c r="G17" s="20">
        <v>6.99108863433716E-2</v>
      </c>
      <c r="H17" s="20">
        <v>5.3199636338762402E-2</v>
      </c>
      <c r="I17" s="20">
        <v>4.1942289321536402E-2</v>
      </c>
      <c r="J17" s="20">
        <v>3.2709331960993897E-2</v>
      </c>
      <c r="K17" s="20">
        <v>2.6233193518750801E-2</v>
      </c>
      <c r="L17" s="20">
        <v>4.6908998702853998E-2</v>
      </c>
      <c r="M17" s="20"/>
      <c r="N17" s="20">
        <v>3.66455625914014E-2</v>
      </c>
      <c r="O17" s="20">
        <v>4.5922011045907797E-2</v>
      </c>
      <c r="P17" s="20">
        <v>3.3097863343205601E-2</v>
      </c>
      <c r="Q17" s="20">
        <v>6.3905138860865907E-2</v>
      </c>
      <c r="R17" s="20"/>
      <c r="S17" s="20">
        <v>2.17963147666295E-2</v>
      </c>
      <c r="T17" s="20">
        <v>5.41361860609363E-2</v>
      </c>
      <c r="U17" s="20">
        <v>3.9943368083109901E-2</v>
      </c>
      <c r="V17" s="20">
        <v>3.8808888035570102E-2</v>
      </c>
      <c r="W17" s="20">
        <v>5.4905462655815099E-2</v>
      </c>
      <c r="X17" s="20">
        <v>5.8444348070693201E-2</v>
      </c>
      <c r="Y17" s="20">
        <v>4.91348984850234E-2</v>
      </c>
      <c r="Z17" s="20">
        <v>0</v>
      </c>
      <c r="AA17" s="20">
        <v>4.5892178497903099E-2</v>
      </c>
      <c r="AB17" s="20">
        <v>6.3652372606255794E-2</v>
      </c>
      <c r="AC17" s="20">
        <v>4.79425516097381E-2</v>
      </c>
      <c r="AD17" s="20">
        <v>6.7533368416551803E-2</v>
      </c>
      <c r="AE17" s="20"/>
      <c r="AF17" s="20">
        <v>3.0262380571401001E-2</v>
      </c>
      <c r="AG17" s="20">
        <v>3.6977147101451099E-2</v>
      </c>
      <c r="AH17" s="20">
        <v>3.3374228327130301E-2</v>
      </c>
      <c r="AI17" s="20">
        <v>4.6463820389052099E-2</v>
      </c>
      <c r="AJ17" s="20">
        <v>6.9760691451296902E-2</v>
      </c>
      <c r="AK17" s="20"/>
      <c r="AL17" s="20">
        <v>3.6692895133345997E-2</v>
      </c>
      <c r="AM17" s="20">
        <v>1.25977879752161E-2</v>
      </c>
      <c r="AN17" s="20">
        <v>0.221789485891877</v>
      </c>
      <c r="AO17" s="20"/>
      <c r="AP17" s="20">
        <v>5.5689626142523603E-2</v>
      </c>
      <c r="AQ17" s="20">
        <v>3.0374403318726699E-2</v>
      </c>
      <c r="AR17" s="20"/>
      <c r="AS17" s="20">
        <v>4.7890187224722103E-2</v>
      </c>
      <c r="AT17" s="20">
        <v>4.2338082388210303E-2</v>
      </c>
      <c r="AU17" s="20"/>
      <c r="AV17" s="20">
        <v>2.6033109403473899E-2</v>
      </c>
      <c r="AW17" s="20">
        <v>4.9793156589111501E-2</v>
      </c>
      <c r="AX17" s="20"/>
      <c r="AY17" s="20">
        <v>4.3956715265355002E-2</v>
      </c>
      <c r="AZ17" s="20">
        <v>3.2734709788388598E-2</v>
      </c>
      <c r="BA17" s="20"/>
      <c r="BB17" s="20">
        <v>4.3591430399173903E-2</v>
      </c>
      <c r="BC17" s="20">
        <v>3.8661482858750401E-2</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282</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2.2369417908902401E-3</v>
      </c>
      <c r="D9" s="14">
        <v>8.8380814915431697E-4</v>
      </c>
      <c r="E9" s="14">
        <v>3.5648237239553301E-3</v>
      </c>
      <c r="F9" s="14"/>
      <c r="G9" s="14">
        <v>7.3729095963556701E-3</v>
      </c>
      <c r="H9" s="14">
        <v>4.5508880344855597E-3</v>
      </c>
      <c r="I9" s="14">
        <v>2.56118172265349E-3</v>
      </c>
      <c r="J9" s="14">
        <v>0</v>
      </c>
      <c r="K9" s="14">
        <v>0</v>
      </c>
      <c r="L9" s="14">
        <v>0</v>
      </c>
      <c r="M9" s="14"/>
      <c r="N9" s="14">
        <v>4.51101523614824E-3</v>
      </c>
      <c r="O9" s="14">
        <v>0</v>
      </c>
      <c r="P9" s="14">
        <v>2.67527265071463E-3</v>
      </c>
      <c r="Q9" s="14">
        <v>1.74052867554569E-3</v>
      </c>
      <c r="R9" s="14"/>
      <c r="S9" s="14">
        <v>3.1051296547559199E-3</v>
      </c>
      <c r="T9" s="14">
        <v>0</v>
      </c>
      <c r="U9" s="14">
        <v>0</v>
      </c>
      <c r="V9" s="14">
        <v>0</v>
      </c>
      <c r="W9" s="14">
        <v>0</v>
      </c>
      <c r="X9" s="14">
        <v>4.3053084230555098E-3</v>
      </c>
      <c r="Y9" s="14">
        <v>0</v>
      </c>
      <c r="Z9" s="14">
        <v>1.4601611096737899E-2</v>
      </c>
      <c r="AA9" s="14">
        <v>7.5244398646024096E-3</v>
      </c>
      <c r="AB9" s="14">
        <v>0</v>
      </c>
      <c r="AC9" s="14">
        <v>0</v>
      </c>
      <c r="AD9" s="14">
        <v>0</v>
      </c>
      <c r="AE9" s="14"/>
      <c r="AF9" s="14">
        <v>1.8827438633850101E-3</v>
      </c>
      <c r="AG9" s="14">
        <v>4.1415164687267098E-3</v>
      </c>
      <c r="AH9" s="14">
        <v>0</v>
      </c>
      <c r="AI9" s="14">
        <v>0</v>
      </c>
      <c r="AJ9" s="14">
        <v>0</v>
      </c>
      <c r="AK9" s="14"/>
      <c r="AL9" s="14">
        <v>6.9996699369385799E-4</v>
      </c>
      <c r="AM9" s="14">
        <v>1.17718408940103E-2</v>
      </c>
      <c r="AN9" s="14">
        <v>7.4447953055683099E-3</v>
      </c>
      <c r="AO9" s="14"/>
      <c r="AP9" s="14">
        <v>8.6709887575105399E-4</v>
      </c>
      <c r="AQ9" s="14">
        <v>2.34869949203778E-3</v>
      </c>
      <c r="AR9" s="14"/>
      <c r="AS9" s="14">
        <v>3.0914437105946601E-3</v>
      </c>
      <c r="AT9" s="14">
        <v>1.1200632936835301E-3</v>
      </c>
      <c r="AU9" s="14"/>
      <c r="AV9" s="14">
        <v>5.1180309109075802E-3</v>
      </c>
      <c r="AW9" s="14">
        <v>5.8978649988953398E-4</v>
      </c>
      <c r="AX9" s="14"/>
      <c r="AY9" s="14">
        <v>3.1284833521797702E-3</v>
      </c>
      <c r="AZ9" s="14">
        <v>0</v>
      </c>
      <c r="BA9" s="14"/>
      <c r="BB9" s="14">
        <v>3.2233576950384201E-3</v>
      </c>
      <c r="BC9" s="14">
        <v>0</v>
      </c>
    </row>
    <row r="10" spans="2:55" x14ac:dyDescent="0.35">
      <c r="B10" s="15" t="s">
        <v>72</v>
      </c>
      <c r="C10" s="14">
        <v>2.01677754664795E-2</v>
      </c>
      <c r="D10" s="14">
        <v>3.4553046224446902E-2</v>
      </c>
      <c r="E10" s="14">
        <v>6.1803043457690299E-3</v>
      </c>
      <c r="F10" s="14"/>
      <c r="G10" s="14">
        <v>5.5676027483419897E-2</v>
      </c>
      <c r="H10" s="14">
        <v>3.2646374017689703E-2</v>
      </c>
      <c r="I10" s="14">
        <v>3.5433474219930802E-2</v>
      </c>
      <c r="J10" s="14">
        <v>4.8792066003792997E-3</v>
      </c>
      <c r="K10" s="14">
        <v>0</v>
      </c>
      <c r="L10" s="14">
        <v>0</v>
      </c>
      <c r="M10" s="14"/>
      <c r="N10" s="14">
        <v>1.8785670709310899E-2</v>
      </c>
      <c r="O10" s="14">
        <v>2.1601118359305099E-2</v>
      </c>
      <c r="P10" s="14">
        <v>2.7392945143699901E-2</v>
      </c>
      <c r="Q10" s="14">
        <v>1.3980878159778399E-2</v>
      </c>
      <c r="R10" s="14"/>
      <c r="S10" s="14">
        <v>3.9741135174059403E-2</v>
      </c>
      <c r="T10" s="14">
        <v>1.02709881563536E-2</v>
      </c>
      <c r="U10" s="14">
        <v>0</v>
      </c>
      <c r="V10" s="14">
        <v>2.55065423751617E-2</v>
      </c>
      <c r="W10" s="14">
        <v>1.7302534648182599E-2</v>
      </c>
      <c r="X10" s="14">
        <v>1.21180978126327E-2</v>
      </c>
      <c r="Y10" s="14">
        <v>1.9976710969013999E-2</v>
      </c>
      <c r="Z10" s="14">
        <v>2.5613729844887901E-2</v>
      </c>
      <c r="AA10" s="14">
        <v>1.8333002744035001E-2</v>
      </c>
      <c r="AB10" s="14">
        <v>1.96498448503373E-2</v>
      </c>
      <c r="AC10" s="14">
        <v>1.9831304768952802E-2</v>
      </c>
      <c r="AD10" s="14">
        <v>4.2148180170998098E-2</v>
      </c>
      <c r="AE10" s="14"/>
      <c r="AF10" s="14">
        <v>7.2612436884728297E-3</v>
      </c>
      <c r="AG10" s="14">
        <v>4.2872451462732199E-2</v>
      </c>
      <c r="AH10" s="14">
        <v>2.62564553859597E-2</v>
      </c>
      <c r="AI10" s="14">
        <v>5.3769392946688499E-3</v>
      </c>
      <c r="AJ10" s="14">
        <v>2.14349079628347E-2</v>
      </c>
      <c r="AK10" s="14"/>
      <c r="AL10" s="14">
        <v>1.13672183870364E-2</v>
      </c>
      <c r="AM10" s="14">
        <v>0.10301418164241199</v>
      </c>
      <c r="AN10" s="14">
        <v>0</v>
      </c>
      <c r="AO10" s="14"/>
      <c r="AP10" s="14">
        <v>2.4464741968206302E-2</v>
      </c>
      <c r="AQ10" s="14">
        <v>1.6362335628370601E-2</v>
      </c>
      <c r="AR10" s="14"/>
      <c r="AS10" s="14">
        <v>2.5727529111696699E-2</v>
      </c>
      <c r="AT10" s="14">
        <v>8.5612268502204599E-3</v>
      </c>
      <c r="AU10" s="14"/>
      <c r="AV10" s="14">
        <v>4.5952851630375803E-2</v>
      </c>
      <c r="AW10" s="14">
        <v>1.11035299099693E-2</v>
      </c>
      <c r="AX10" s="14"/>
      <c r="AY10" s="14">
        <v>2.5415318454791301E-2</v>
      </c>
      <c r="AZ10" s="14">
        <v>5.3729797344410002E-3</v>
      </c>
      <c r="BA10" s="14"/>
      <c r="BB10" s="14">
        <v>2.6127970369636599E-2</v>
      </c>
      <c r="BC10" s="14">
        <v>4.1535892904052598E-3</v>
      </c>
    </row>
    <row r="11" spans="2:55" x14ac:dyDescent="0.35">
      <c r="B11" s="15" t="s">
        <v>73</v>
      </c>
      <c r="C11" s="14">
        <v>4.7362253697397001E-2</v>
      </c>
      <c r="D11" s="14">
        <v>5.9256979554319501E-2</v>
      </c>
      <c r="E11" s="14">
        <v>3.5886768762186001E-2</v>
      </c>
      <c r="F11" s="14"/>
      <c r="G11" s="14">
        <v>9.9375867827294101E-2</v>
      </c>
      <c r="H11" s="14">
        <v>0.1133630168638</v>
      </c>
      <c r="I11" s="14">
        <v>6.1939519689568498E-2</v>
      </c>
      <c r="J11" s="14">
        <v>4.6704976732346304E-3</v>
      </c>
      <c r="K11" s="14">
        <v>1.1145618968243801E-2</v>
      </c>
      <c r="L11" s="14">
        <v>6.0765335265680299E-3</v>
      </c>
      <c r="M11" s="14"/>
      <c r="N11" s="14">
        <v>7.2325024974567706E-2</v>
      </c>
      <c r="O11" s="14">
        <v>3.8898575648675701E-2</v>
      </c>
      <c r="P11" s="14">
        <v>4.3234915082816398E-2</v>
      </c>
      <c r="Q11" s="14">
        <v>3.3218022083901497E-2</v>
      </c>
      <c r="R11" s="14"/>
      <c r="S11" s="14">
        <v>9.5837411510579298E-2</v>
      </c>
      <c r="T11" s="14">
        <v>1.86982138894141E-2</v>
      </c>
      <c r="U11" s="14">
        <v>3.09439665327816E-2</v>
      </c>
      <c r="V11" s="14">
        <v>2.9511831148538299E-2</v>
      </c>
      <c r="W11" s="14">
        <v>7.38400042974586E-2</v>
      </c>
      <c r="X11" s="14">
        <v>3.29021734920633E-2</v>
      </c>
      <c r="Y11" s="14">
        <v>1.82126045682789E-2</v>
      </c>
      <c r="Z11" s="14">
        <v>3.1768519461391302E-2</v>
      </c>
      <c r="AA11" s="14">
        <v>6.7427489600237103E-2</v>
      </c>
      <c r="AB11" s="14">
        <v>4.0770841940621499E-2</v>
      </c>
      <c r="AC11" s="14">
        <v>4.15483726869822E-2</v>
      </c>
      <c r="AD11" s="14">
        <v>7.8241873081735705E-2</v>
      </c>
      <c r="AE11" s="14"/>
      <c r="AF11" s="14">
        <v>2.9630184250010901E-2</v>
      </c>
      <c r="AG11" s="14">
        <v>5.9268529648473102E-2</v>
      </c>
      <c r="AH11" s="14">
        <v>5.6386640335215503E-2</v>
      </c>
      <c r="AI11" s="14">
        <v>6.6561694747224898E-2</v>
      </c>
      <c r="AJ11" s="14">
        <v>4.39988992939329E-2</v>
      </c>
      <c r="AK11" s="14"/>
      <c r="AL11" s="14">
        <v>3.1852176351651301E-2</v>
      </c>
      <c r="AM11" s="14">
        <v>0.18648705175364599</v>
      </c>
      <c r="AN11" s="14">
        <v>2.39984532639556E-2</v>
      </c>
      <c r="AO11" s="14"/>
      <c r="AP11" s="14">
        <v>4.6929153723458801E-2</v>
      </c>
      <c r="AQ11" s="14">
        <v>4.7418473959339902E-2</v>
      </c>
      <c r="AR11" s="14"/>
      <c r="AS11" s="14">
        <v>5.85481943277835E-2</v>
      </c>
      <c r="AT11" s="14">
        <v>3.0627278465120301E-2</v>
      </c>
      <c r="AU11" s="14"/>
      <c r="AV11" s="14">
        <v>0.10368032339873</v>
      </c>
      <c r="AW11" s="14">
        <v>3.02239457360696E-2</v>
      </c>
      <c r="AX11" s="14"/>
      <c r="AY11" s="14">
        <v>6.0887316466756401E-2</v>
      </c>
      <c r="AZ11" s="14">
        <v>1.2074333991523601E-2</v>
      </c>
      <c r="BA11" s="14"/>
      <c r="BB11" s="14">
        <v>5.8942167351305703E-2</v>
      </c>
      <c r="BC11" s="14">
        <v>1.32534852304769E-2</v>
      </c>
    </row>
    <row r="12" spans="2:55" x14ac:dyDescent="0.35">
      <c r="B12" s="15" t="s">
        <v>74</v>
      </c>
      <c r="C12" s="14">
        <v>8.5344105904900699E-2</v>
      </c>
      <c r="D12" s="14">
        <v>9.1471981253313406E-2</v>
      </c>
      <c r="E12" s="14">
        <v>7.96115793495763E-2</v>
      </c>
      <c r="F12" s="14"/>
      <c r="G12" s="14">
        <v>0.17682031651407901</v>
      </c>
      <c r="H12" s="14">
        <v>0.178529075705322</v>
      </c>
      <c r="I12" s="14">
        <v>9.6737978724607501E-2</v>
      </c>
      <c r="J12" s="14">
        <v>4.07800678149038E-2</v>
      </c>
      <c r="K12" s="14">
        <v>2.9719029574616501E-2</v>
      </c>
      <c r="L12" s="14">
        <v>1.2818631952079501E-2</v>
      </c>
      <c r="M12" s="14"/>
      <c r="N12" s="14">
        <v>0.12982968658557301</v>
      </c>
      <c r="O12" s="14">
        <v>7.9017829173366999E-2</v>
      </c>
      <c r="P12" s="14">
        <v>9.0602455543051894E-2</v>
      </c>
      <c r="Q12" s="14">
        <v>3.9956746669401501E-2</v>
      </c>
      <c r="R12" s="14"/>
      <c r="S12" s="14">
        <v>0.149760621658555</v>
      </c>
      <c r="T12" s="14">
        <v>7.1992590130999498E-2</v>
      </c>
      <c r="U12" s="14">
        <v>3.1409825029155999E-2</v>
      </c>
      <c r="V12" s="14">
        <v>5.3181608989105497E-2</v>
      </c>
      <c r="W12" s="14">
        <v>9.0776231366336294E-2</v>
      </c>
      <c r="X12" s="14">
        <v>8.8530553586124994E-2</v>
      </c>
      <c r="Y12" s="14">
        <v>4.2751361889341997E-2</v>
      </c>
      <c r="Z12" s="14">
        <v>0.11681550016767001</v>
      </c>
      <c r="AA12" s="14">
        <v>0.12184786587650299</v>
      </c>
      <c r="AB12" s="14">
        <v>6.7725803735651402E-2</v>
      </c>
      <c r="AC12" s="14">
        <v>0.10120628566781099</v>
      </c>
      <c r="AD12" s="14">
        <v>2.4599138863932099E-2</v>
      </c>
      <c r="AE12" s="14"/>
      <c r="AF12" s="14">
        <v>0.102664217650366</v>
      </c>
      <c r="AG12" s="14">
        <v>0.11315173410524999</v>
      </c>
      <c r="AH12" s="14">
        <v>2.9490687206145901E-2</v>
      </c>
      <c r="AI12" s="14">
        <v>7.1602834214925803E-2</v>
      </c>
      <c r="AJ12" s="14">
        <v>2.7670002289119401E-2</v>
      </c>
      <c r="AK12" s="14"/>
      <c r="AL12" s="14">
        <v>7.3532713781978995E-2</v>
      </c>
      <c r="AM12" s="14">
        <v>0.198845934265244</v>
      </c>
      <c r="AN12" s="14">
        <v>5.4185426422694201E-2</v>
      </c>
      <c r="AO12" s="14"/>
      <c r="AP12" s="14">
        <v>0.10406837117385299</v>
      </c>
      <c r="AQ12" s="14">
        <v>6.7274239836850602E-2</v>
      </c>
      <c r="AR12" s="14"/>
      <c r="AS12" s="14">
        <v>0.10397871141144099</v>
      </c>
      <c r="AT12" s="14">
        <v>6.0499360041259602E-2</v>
      </c>
      <c r="AU12" s="14"/>
      <c r="AV12" s="14">
        <v>0.16856547322408499</v>
      </c>
      <c r="AW12" s="14">
        <v>5.6017285234071797E-2</v>
      </c>
      <c r="AX12" s="14"/>
      <c r="AY12" s="14">
        <v>0.100426383332681</v>
      </c>
      <c r="AZ12" s="14">
        <v>1.5935384111232499E-2</v>
      </c>
      <c r="BA12" s="14"/>
      <c r="BB12" s="14">
        <v>9.6046888498412197E-2</v>
      </c>
      <c r="BC12" s="14">
        <v>4.6466440104107602E-2</v>
      </c>
    </row>
    <row r="13" spans="2:55" x14ac:dyDescent="0.35">
      <c r="B13" s="15" t="s">
        <v>75</v>
      </c>
      <c r="C13" s="14">
        <v>0.20219943371021801</v>
      </c>
      <c r="D13" s="14">
        <v>0.25094017908235999</v>
      </c>
      <c r="E13" s="14">
        <v>0.155200512762982</v>
      </c>
      <c r="F13" s="14"/>
      <c r="G13" s="14">
        <v>0.242999319572933</v>
      </c>
      <c r="H13" s="14">
        <v>0.217282186666169</v>
      </c>
      <c r="I13" s="14">
        <v>0.19181730046567</v>
      </c>
      <c r="J13" s="14">
        <v>0.205670624278565</v>
      </c>
      <c r="K13" s="14">
        <v>0.190319608564993</v>
      </c>
      <c r="L13" s="14">
        <v>0.17643846808095301</v>
      </c>
      <c r="M13" s="14"/>
      <c r="N13" s="14">
        <v>0.19329681694503401</v>
      </c>
      <c r="O13" s="14">
        <v>0.197594102559117</v>
      </c>
      <c r="P13" s="14">
        <v>0.23388421452373301</v>
      </c>
      <c r="Q13" s="14">
        <v>0.19036411305572201</v>
      </c>
      <c r="R13" s="14"/>
      <c r="S13" s="14">
        <v>0.197760917578332</v>
      </c>
      <c r="T13" s="14">
        <v>0.14113750282299201</v>
      </c>
      <c r="U13" s="14">
        <v>0.22049948664101601</v>
      </c>
      <c r="V13" s="14">
        <v>0.190285130702505</v>
      </c>
      <c r="W13" s="14">
        <v>0.168348863435685</v>
      </c>
      <c r="X13" s="14">
        <v>0.21113921882181599</v>
      </c>
      <c r="Y13" s="14">
        <v>0.229085493931558</v>
      </c>
      <c r="Z13" s="14">
        <v>0.17627215937308299</v>
      </c>
      <c r="AA13" s="14">
        <v>0.27454913968767602</v>
      </c>
      <c r="AB13" s="14">
        <v>0.20742856836207499</v>
      </c>
      <c r="AC13" s="14">
        <v>0.17217242420275899</v>
      </c>
      <c r="AD13" s="14">
        <v>0.25808993696056798</v>
      </c>
      <c r="AE13" s="14"/>
      <c r="AF13" s="14">
        <v>0.216517168145863</v>
      </c>
      <c r="AG13" s="14">
        <v>0.207362211224524</v>
      </c>
      <c r="AH13" s="14">
        <v>0.16765422753419401</v>
      </c>
      <c r="AI13" s="14">
        <v>0.20974811270771501</v>
      </c>
      <c r="AJ13" s="14">
        <v>0.13280323630719301</v>
      </c>
      <c r="AK13" s="14"/>
      <c r="AL13" s="14">
        <v>0.20720300876421499</v>
      </c>
      <c r="AM13" s="14">
        <v>0.19430226012909799</v>
      </c>
      <c r="AN13" s="14">
        <v>0.14429479791409899</v>
      </c>
      <c r="AO13" s="14"/>
      <c r="AP13" s="14">
        <v>0.192706775485291</v>
      </c>
      <c r="AQ13" s="14">
        <v>0.210702391361409</v>
      </c>
      <c r="AR13" s="14"/>
      <c r="AS13" s="14">
        <v>0.22688634815733599</v>
      </c>
      <c r="AT13" s="14">
        <v>0.16665379132225999</v>
      </c>
      <c r="AU13" s="14"/>
      <c r="AV13" s="14">
        <v>0.23746143828515501</v>
      </c>
      <c r="AW13" s="14">
        <v>0.189781196348701</v>
      </c>
      <c r="AX13" s="14"/>
      <c r="AY13" s="14">
        <v>0.21019064717407601</v>
      </c>
      <c r="AZ13" s="14">
        <v>0.15894238180606199</v>
      </c>
      <c r="BA13" s="14"/>
      <c r="BB13" s="14">
        <v>0.215521039920955</v>
      </c>
      <c r="BC13" s="14">
        <v>0.16296138418664499</v>
      </c>
    </row>
    <row r="14" spans="2:55" x14ac:dyDescent="0.35">
      <c r="B14" s="15" t="s">
        <v>76</v>
      </c>
      <c r="C14" s="14">
        <v>0.316801161168005</v>
      </c>
      <c r="D14" s="14">
        <v>0.25610588923068001</v>
      </c>
      <c r="E14" s="14">
        <v>0.37504436989386802</v>
      </c>
      <c r="F14" s="14"/>
      <c r="G14" s="14">
        <v>0.21909819707893499</v>
      </c>
      <c r="H14" s="14">
        <v>0.232838199807965</v>
      </c>
      <c r="I14" s="14">
        <v>0.36178244233267698</v>
      </c>
      <c r="J14" s="14">
        <v>0.32539873830175098</v>
      </c>
      <c r="K14" s="14">
        <v>0.35870909618582297</v>
      </c>
      <c r="L14" s="14">
        <v>0.37850408740807501</v>
      </c>
      <c r="M14" s="14"/>
      <c r="N14" s="14">
        <v>0.33231910001463499</v>
      </c>
      <c r="O14" s="14">
        <v>0.34252834163406598</v>
      </c>
      <c r="P14" s="14">
        <v>0.29748462806120801</v>
      </c>
      <c r="Q14" s="14">
        <v>0.28869085073737399</v>
      </c>
      <c r="R14" s="14"/>
      <c r="S14" s="14">
        <v>0.26430674433815698</v>
      </c>
      <c r="T14" s="14">
        <v>0.29499237348956198</v>
      </c>
      <c r="U14" s="14">
        <v>0.33492765680501901</v>
      </c>
      <c r="V14" s="14">
        <v>0.343530904737539</v>
      </c>
      <c r="W14" s="14">
        <v>0.34334896985965502</v>
      </c>
      <c r="X14" s="14">
        <v>0.30490231378316701</v>
      </c>
      <c r="Y14" s="14">
        <v>0.328904289212406</v>
      </c>
      <c r="Z14" s="14">
        <v>0.34879506369530899</v>
      </c>
      <c r="AA14" s="14">
        <v>0.26843493953298198</v>
      </c>
      <c r="AB14" s="14">
        <v>0.37651814420837998</v>
      </c>
      <c r="AC14" s="14">
        <v>0.351433631251934</v>
      </c>
      <c r="AD14" s="14">
        <v>0.36688770757999201</v>
      </c>
      <c r="AE14" s="14"/>
      <c r="AF14" s="14">
        <v>0.30866725021701202</v>
      </c>
      <c r="AG14" s="14">
        <v>0.305210307653492</v>
      </c>
      <c r="AH14" s="14">
        <v>0.37832097300678202</v>
      </c>
      <c r="AI14" s="14">
        <v>0.31332921883354597</v>
      </c>
      <c r="AJ14" s="14">
        <v>0.40455535886217903</v>
      </c>
      <c r="AK14" s="14"/>
      <c r="AL14" s="14">
        <v>0.33939487698819298</v>
      </c>
      <c r="AM14" s="14">
        <v>0.16013599303826601</v>
      </c>
      <c r="AN14" s="14">
        <v>0.26944243626171899</v>
      </c>
      <c r="AO14" s="14"/>
      <c r="AP14" s="14">
        <v>0.27920743738970299</v>
      </c>
      <c r="AQ14" s="14">
        <v>0.35191743226094901</v>
      </c>
      <c r="AR14" s="14"/>
      <c r="AS14" s="14">
        <v>0.27905124011011601</v>
      </c>
      <c r="AT14" s="14">
        <v>0.37227729184536301</v>
      </c>
      <c r="AU14" s="14"/>
      <c r="AV14" s="14">
        <v>0.26087896502920799</v>
      </c>
      <c r="AW14" s="14">
        <v>0.33560694722162998</v>
      </c>
      <c r="AX14" s="14"/>
      <c r="AY14" s="14">
        <v>0.303627084440527</v>
      </c>
      <c r="AZ14" s="14">
        <v>0.38864243593238101</v>
      </c>
      <c r="BA14" s="14"/>
      <c r="BB14" s="14">
        <v>0.30712179433650799</v>
      </c>
      <c r="BC14" s="14">
        <v>0.34416590071149</v>
      </c>
    </row>
    <row r="15" spans="2:55" x14ac:dyDescent="0.35">
      <c r="B15" s="15" t="s">
        <v>77</v>
      </c>
      <c r="C15" s="14">
        <v>3.93917696295445E-2</v>
      </c>
      <c r="D15" s="14">
        <v>1.8375620816622501E-2</v>
      </c>
      <c r="E15" s="14">
        <v>5.90427500960886E-2</v>
      </c>
      <c r="F15" s="14"/>
      <c r="G15" s="14">
        <v>5.4030742379953603E-2</v>
      </c>
      <c r="H15" s="14">
        <v>3.3980049640225302E-2</v>
      </c>
      <c r="I15" s="14">
        <v>4.1458576764552099E-2</v>
      </c>
      <c r="J15" s="14">
        <v>3.3813684871164602E-2</v>
      </c>
      <c r="K15" s="14">
        <v>4.7738919219007997E-2</v>
      </c>
      <c r="L15" s="14">
        <v>3.13889703712871E-2</v>
      </c>
      <c r="M15" s="14"/>
      <c r="N15" s="14">
        <v>2.22887353084248E-2</v>
      </c>
      <c r="O15" s="14">
        <v>4.3219242824859699E-2</v>
      </c>
      <c r="P15" s="14">
        <v>3.7467448107157297E-2</v>
      </c>
      <c r="Q15" s="14">
        <v>5.5879436322648898E-2</v>
      </c>
      <c r="R15" s="14"/>
      <c r="S15" s="14">
        <v>3.2788376033444103E-2</v>
      </c>
      <c r="T15" s="14">
        <v>5.1782357124011101E-2</v>
      </c>
      <c r="U15" s="14">
        <v>6.4159486457640802E-2</v>
      </c>
      <c r="V15" s="14">
        <v>3.97203086519003E-2</v>
      </c>
      <c r="W15" s="14">
        <v>4.54908139833149E-2</v>
      </c>
      <c r="X15" s="14">
        <v>5.0788141327892597E-2</v>
      </c>
      <c r="Y15" s="14">
        <v>2.93715482383002E-2</v>
      </c>
      <c r="Z15" s="14">
        <v>4.5550032938424898E-2</v>
      </c>
      <c r="AA15" s="14">
        <v>1.35923767482539E-2</v>
      </c>
      <c r="AB15" s="14">
        <v>1.6730654664516498E-2</v>
      </c>
      <c r="AC15" s="14">
        <v>3.46085705230132E-2</v>
      </c>
      <c r="AD15" s="14">
        <v>8.9753900148532004E-2</v>
      </c>
      <c r="AE15" s="14"/>
      <c r="AF15" s="14">
        <v>3.6549977326733797E-2</v>
      </c>
      <c r="AG15" s="14">
        <v>4.5393559752595798E-2</v>
      </c>
      <c r="AH15" s="14">
        <v>1.55138439932567E-2</v>
      </c>
      <c r="AI15" s="14">
        <v>2.4128618320096999E-2</v>
      </c>
      <c r="AJ15" s="14">
        <v>3.2266053287475303E-2</v>
      </c>
      <c r="AK15" s="14"/>
      <c r="AL15" s="14">
        <v>4.1808670657741499E-2</v>
      </c>
      <c r="AM15" s="14">
        <v>3.2246570676601097E-2</v>
      </c>
      <c r="AN15" s="14">
        <v>1.7315057157990501E-2</v>
      </c>
      <c r="AO15" s="14"/>
      <c r="AP15" s="14">
        <v>3.6812411699494098E-2</v>
      </c>
      <c r="AQ15" s="14">
        <v>4.1949812395456802E-2</v>
      </c>
      <c r="AR15" s="14"/>
      <c r="AS15" s="14">
        <v>3.1479746501738799E-2</v>
      </c>
      <c r="AT15" s="14">
        <v>5.0219940192917902E-2</v>
      </c>
      <c r="AU15" s="14"/>
      <c r="AV15" s="14">
        <v>2.98926201713593E-2</v>
      </c>
      <c r="AW15" s="14">
        <v>4.2555399059221198E-2</v>
      </c>
      <c r="AX15" s="14"/>
      <c r="AY15" s="14">
        <v>3.19117392066149E-2</v>
      </c>
      <c r="AZ15" s="14">
        <v>4.5535036289300099E-2</v>
      </c>
      <c r="BA15" s="14"/>
      <c r="BB15" s="14">
        <v>2.6213871229940601E-2</v>
      </c>
      <c r="BC15" s="14">
        <v>9.3823560387726795E-2</v>
      </c>
    </row>
    <row r="16" spans="2:55" x14ac:dyDescent="0.35">
      <c r="B16" s="15" t="s">
        <v>78</v>
      </c>
      <c r="C16" s="14">
        <v>0.103537029524027</v>
      </c>
      <c r="D16" s="14">
        <v>7.5918782731418305E-2</v>
      </c>
      <c r="E16" s="14">
        <v>0.130810221107687</v>
      </c>
      <c r="F16" s="14"/>
      <c r="G16" s="14">
        <v>6.7300106707605598E-2</v>
      </c>
      <c r="H16" s="14">
        <v>0.118188985768673</v>
      </c>
      <c r="I16" s="14">
        <v>9.2965081994613202E-2</v>
      </c>
      <c r="J16" s="14">
        <v>0.12152394641082501</v>
      </c>
      <c r="K16" s="14">
        <v>0.105232230580987</v>
      </c>
      <c r="L16" s="14">
        <v>0.10835812335360299</v>
      </c>
      <c r="M16" s="14"/>
      <c r="N16" s="14">
        <v>9.0410513546608506E-2</v>
      </c>
      <c r="O16" s="14">
        <v>9.6163189222085901E-2</v>
      </c>
      <c r="P16" s="14">
        <v>0.10095795177537301</v>
      </c>
      <c r="Q16" s="14">
        <v>0.128464101366283</v>
      </c>
      <c r="R16" s="14"/>
      <c r="S16" s="14">
        <v>0.105821081380449</v>
      </c>
      <c r="T16" s="14">
        <v>0.13628830208699499</v>
      </c>
      <c r="U16" s="14">
        <v>0.12263493454020601</v>
      </c>
      <c r="V16" s="14">
        <v>0.1205348867218</v>
      </c>
      <c r="W16" s="14">
        <v>6.5980272515589702E-2</v>
      </c>
      <c r="X16" s="14">
        <v>8.5176879094080699E-2</v>
      </c>
      <c r="Y16" s="14">
        <v>8.9896542638252697E-2</v>
      </c>
      <c r="Z16" s="14">
        <v>0.13338704409428201</v>
      </c>
      <c r="AA16" s="14">
        <v>9.6735093833591898E-2</v>
      </c>
      <c r="AB16" s="14">
        <v>0.125274178690961</v>
      </c>
      <c r="AC16" s="14">
        <v>7.2970204987111195E-2</v>
      </c>
      <c r="AD16" s="14">
        <v>0</v>
      </c>
      <c r="AE16" s="14"/>
      <c r="AF16" s="14">
        <v>0.101984277483436</v>
      </c>
      <c r="AG16" s="14">
        <v>9.8232371375331695E-2</v>
      </c>
      <c r="AH16" s="14">
        <v>0.117893196140701</v>
      </c>
      <c r="AI16" s="14">
        <v>8.4179793443612094E-2</v>
      </c>
      <c r="AJ16" s="14">
        <v>0.11495309860122099</v>
      </c>
      <c r="AK16" s="14"/>
      <c r="AL16" s="14">
        <v>0.11289615157405899</v>
      </c>
      <c r="AM16" s="14">
        <v>4.9557108439468298E-2</v>
      </c>
      <c r="AN16" s="14">
        <v>6.4603602619776601E-2</v>
      </c>
      <c r="AO16" s="14"/>
      <c r="AP16" s="14">
        <v>0.11218444013500201</v>
      </c>
      <c r="AQ16" s="14">
        <v>9.65969819498739E-2</v>
      </c>
      <c r="AR16" s="14"/>
      <c r="AS16" s="14">
        <v>0.100505883969118</v>
      </c>
      <c r="AT16" s="14">
        <v>0.10650073270251099</v>
      </c>
      <c r="AU16" s="14"/>
      <c r="AV16" s="14">
        <v>5.5546831272754803E-2</v>
      </c>
      <c r="AW16" s="14">
        <v>0.11760919435914401</v>
      </c>
      <c r="AX16" s="14"/>
      <c r="AY16" s="14">
        <v>9.7275487021516005E-2</v>
      </c>
      <c r="AZ16" s="14">
        <v>0.14922242790111201</v>
      </c>
      <c r="BA16" s="14"/>
      <c r="BB16" s="14">
        <v>8.3916434474063994E-2</v>
      </c>
      <c r="BC16" s="14">
        <v>0.144685448416322</v>
      </c>
    </row>
    <row r="17" spans="2:55" ht="29" x14ac:dyDescent="0.35">
      <c r="B17" s="15" t="s">
        <v>276</v>
      </c>
      <c r="C17" s="20">
        <v>0.18295952910853799</v>
      </c>
      <c r="D17" s="20">
        <v>0.21249371295768499</v>
      </c>
      <c r="E17" s="20">
        <v>0.15465866995788799</v>
      </c>
      <c r="F17" s="20"/>
      <c r="G17" s="20">
        <v>7.73265128394241E-2</v>
      </c>
      <c r="H17" s="20">
        <v>6.8621223495670805E-2</v>
      </c>
      <c r="I17" s="20">
        <v>0.115304444085728</v>
      </c>
      <c r="J17" s="20">
        <v>0.26326323404917701</v>
      </c>
      <c r="K17" s="20">
        <v>0.25713549690632898</v>
      </c>
      <c r="L17" s="20">
        <v>0.28641518530743398</v>
      </c>
      <c r="M17" s="20"/>
      <c r="N17" s="20">
        <v>0.13623343667969801</v>
      </c>
      <c r="O17" s="20">
        <v>0.180977600578523</v>
      </c>
      <c r="P17" s="20">
        <v>0.16630016911224599</v>
      </c>
      <c r="Q17" s="20">
        <v>0.247705322929345</v>
      </c>
      <c r="R17" s="20"/>
      <c r="S17" s="20">
        <v>0.110878582671668</v>
      </c>
      <c r="T17" s="20">
        <v>0.27483767229967299</v>
      </c>
      <c r="U17" s="20">
        <v>0.19542464399418</v>
      </c>
      <c r="V17" s="20">
        <v>0.19772878667345001</v>
      </c>
      <c r="W17" s="20">
        <v>0.194912309893777</v>
      </c>
      <c r="X17" s="20">
        <v>0.21013731365916699</v>
      </c>
      <c r="Y17" s="20">
        <v>0.24180144855284799</v>
      </c>
      <c r="Z17" s="20">
        <v>0.107196339328214</v>
      </c>
      <c r="AA17" s="20">
        <v>0.131555652112118</v>
      </c>
      <c r="AB17" s="20">
        <v>0.14590196354745699</v>
      </c>
      <c r="AC17" s="20">
        <v>0.20622920591143701</v>
      </c>
      <c r="AD17" s="20">
        <v>0.140279263194242</v>
      </c>
      <c r="AE17" s="20"/>
      <c r="AF17" s="20">
        <v>0.19484293737472</v>
      </c>
      <c r="AG17" s="20">
        <v>0.124367318308874</v>
      </c>
      <c r="AH17" s="20">
        <v>0.20848397639774599</v>
      </c>
      <c r="AI17" s="20">
        <v>0.22507278843821099</v>
      </c>
      <c r="AJ17" s="20">
        <v>0.22231844339604401</v>
      </c>
      <c r="AK17" s="20"/>
      <c r="AL17" s="20">
        <v>0.18124521650143099</v>
      </c>
      <c r="AM17" s="20">
        <v>6.3639059161253494E-2</v>
      </c>
      <c r="AN17" s="20">
        <v>0.41871543105419801</v>
      </c>
      <c r="AO17" s="20"/>
      <c r="AP17" s="20">
        <v>0.20275956954923999</v>
      </c>
      <c r="AQ17" s="20">
        <v>0.16542963311571199</v>
      </c>
      <c r="AR17" s="20"/>
      <c r="AS17" s="20">
        <v>0.17073090270017499</v>
      </c>
      <c r="AT17" s="20">
        <v>0.203540315286664</v>
      </c>
      <c r="AU17" s="20"/>
      <c r="AV17" s="20">
        <v>9.2903466077424599E-2</v>
      </c>
      <c r="AW17" s="20">
        <v>0.216512715631303</v>
      </c>
      <c r="AX17" s="20"/>
      <c r="AY17" s="20">
        <v>0.167137540550858</v>
      </c>
      <c r="AZ17" s="20">
        <v>0.22427502023394799</v>
      </c>
      <c r="BA17" s="20"/>
      <c r="BB17" s="20">
        <v>0.18288647612414</v>
      </c>
      <c r="BC17" s="20">
        <v>0.19049019167282599</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283</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8.1456052878186094E-3</v>
      </c>
      <c r="D9" s="14">
        <v>8.2440215841750094E-3</v>
      </c>
      <c r="E9" s="14">
        <v>8.0734779146866501E-3</v>
      </c>
      <c r="F9" s="14"/>
      <c r="G9" s="14">
        <v>3.07415691639405E-2</v>
      </c>
      <c r="H9" s="14">
        <v>1.0765620374222599E-2</v>
      </c>
      <c r="I9" s="14">
        <v>1.2000640959094399E-2</v>
      </c>
      <c r="J9" s="14">
        <v>0</v>
      </c>
      <c r="K9" s="14">
        <v>0</v>
      </c>
      <c r="L9" s="14">
        <v>0</v>
      </c>
      <c r="M9" s="14"/>
      <c r="N9" s="14">
        <v>9.3681040616758696E-3</v>
      </c>
      <c r="O9" s="14">
        <v>6.6780854631599204E-3</v>
      </c>
      <c r="P9" s="14">
        <v>8.0601485621339605E-3</v>
      </c>
      <c r="Q9" s="14">
        <v>8.4916297967567791E-3</v>
      </c>
      <c r="R9" s="14"/>
      <c r="S9" s="14">
        <v>0</v>
      </c>
      <c r="T9" s="14">
        <v>3.5159076725107801E-3</v>
      </c>
      <c r="U9" s="14">
        <v>1.07666316737375E-2</v>
      </c>
      <c r="V9" s="14">
        <v>5.1502852110611097E-3</v>
      </c>
      <c r="W9" s="14">
        <v>1.6734817771673301E-2</v>
      </c>
      <c r="X9" s="14">
        <v>4.3053084230555098E-3</v>
      </c>
      <c r="Y9" s="14">
        <v>4.719543901E-3</v>
      </c>
      <c r="Z9" s="14">
        <v>1.1412419188260799E-2</v>
      </c>
      <c r="AA9" s="14">
        <v>1.28042775012519E-2</v>
      </c>
      <c r="AB9" s="14">
        <v>1.4304830005037799E-2</v>
      </c>
      <c r="AC9" s="14">
        <v>0</v>
      </c>
      <c r="AD9" s="14">
        <v>4.2148180170998098E-2</v>
      </c>
      <c r="AE9" s="14"/>
      <c r="AF9" s="14">
        <v>4.1160120832355804E-3</v>
      </c>
      <c r="AG9" s="14">
        <v>1.35993700522454E-2</v>
      </c>
      <c r="AH9" s="14">
        <v>1.16847803230014E-2</v>
      </c>
      <c r="AI9" s="14">
        <v>4.84490391746175E-3</v>
      </c>
      <c r="AJ9" s="14">
        <v>8.9413420146691406E-3</v>
      </c>
      <c r="AK9" s="14"/>
      <c r="AL9" s="14">
        <v>1.5222026605318101E-3</v>
      </c>
      <c r="AM9" s="14">
        <v>6.65221137087742E-2</v>
      </c>
      <c r="AN9" s="14">
        <v>0</v>
      </c>
      <c r="AO9" s="14"/>
      <c r="AP9" s="14">
        <v>7.4636232504052998E-3</v>
      </c>
      <c r="AQ9" s="14">
        <v>8.9552472601620598E-3</v>
      </c>
      <c r="AR9" s="14"/>
      <c r="AS9" s="14">
        <v>7.1358065190950696E-3</v>
      </c>
      <c r="AT9" s="14">
        <v>5.5005340506898903E-3</v>
      </c>
      <c r="AU9" s="14"/>
      <c r="AV9" s="14">
        <v>1.54577954409633E-2</v>
      </c>
      <c r="AW9" s="14">
        <v>5.4673802755684101E-3</v>
      </c>
      <c r="AX9" s="14"/>
      <c r="AY9" s="14">
        <v>9.5493622908926993E-3</v>
      </c>
      <c r="AZ9" s="14">
        <v>5.3729797344410002E-3</v>
      </c>
      <c r="BA9" s="14"/>
      <c r="BB9" s="14">
        <v>9.8389561196200997E-3</v>
      </c>
      <c r="BC9" s="14">
        <v>1.19714434205442E-2</v>
      </c>
    </row>
    <row r="10" spans="2:55" x14ac:dyDescent="0.35">
      <c r="B10" s="15" t="s">
        <v>72</v>
      </c>
      <c r="C10" s="14">
        <v>3.1101500292031799E-2</v>
      </c>
      <c r="D10" s="14">
        <v>4.3881801991710601E-2</v>
      </c>
      <c r="E10" s="14">
        <v>1.87134172229531E-2</v>
      </c>
      <c r="F10" s="14"/>
      <c r="G10" s="14">
        <v>5.4614300653764103E-2</v>
      </c>
      <c r="H10" s="14">
        <v>7.6141601645222295E-2</v>
      </c>
      <c r="I10" s="14">
        <v>3.60191689965106E-2</v>
      </c>
      <c r="J10" s="14">
        <v>1.14257825073303E-2</v>
      </c>
      <c r="K10" s="14">
        <v>8.6046931801841003E-3</v>
      </c>
      <c r="L10" s="14">
        <v>5.7679205951662602E-3</v>
      </c>
      <c r="M10" s="14"/>
      <c r="N10" s="14">
        <v>4.1008759038008699E-2</v>
      </c>
      <c r="O10" s="14">
        <v>2.8706538717511498E-2</v>
      </c>
      <c r="P10" s="14">
        <v>2.4331691900216699E-2</v>
      </c>
      <c r="Q10" s="14">
        <v>2.90927223889683E-2</v>
      </c>
      <c r="R10" s="14"/>
      <c r="S10" s="14">
        <v>5.6155788409699099E-2</v>
      </c>
      <c r="T10" s="14">
        <v>2.4050858422046201E-2</v>
      </c>
      <c r="U10" s="14">
        <v>7.8307389422907093E-3</v>
      </c>
      <c r="V10" s="14">
        <v>1.4648341509628101E-2</v>
      </c>
      <c r="W10" s="14">
        <v>4.3433297702544699E-2</v>
      </c>
      <c r="X10" s="14">
        <v>4.7575992752975103E-2</v>
      </c>
      <c r="Y10" s="14">
        <v>1.0903595959172801E-2</v>
      </c>
      <c r="Z10" s="14">
        <v>2.1144167909590499E-2</v>
      </c>
      <c r="AA10" s="14">
        <v>6.3458246509511207E-2</v>
      </c>
      <c r="AB10" s="14">
        <v>4.6638545570333798E-3</v>
      </c>
      <c r="AC10" s="14">
        <v>9.9418990259662592E-3</v>
      </c>
      <c r="AD10" s="14">
        <v>4.0736387844055102E-2</v>
      </c>
      <c r="AE10" s="14"/>
      <c r="AF10" s="14">
        <v>2.8118877586286901E-2</v>
      </c>
      <c r="AG10" s="14">
        <v>4.92843192948876E-2</v>
      </c>
      <c r="AH10" s="14">
        <v>2.0995458563418602E-2</v>
      </c>
      <c r="AI10" s="14">
        <v>2.89882153157116E-2</v>
      </c>
      <c r="AJ10" s="14">
        <v>2.8536153064774399E-2</v>
      </c>
      <c r="AK10" s="14"/>
      <c r="AL10" s="14">
        <v>1.38447915368756E-2</v>
      </c>
      <c r="AM10" s="14">
        <v>0.18877955189062301</v>
      </c>
      <c r="AN10" s="14">
        <v>0</v>
      </c>
      <c r="AO10" s="14"/>
      <c r="AP10" s="14">
        <v>3.4668419974666E-2</v>
      </c>
      <c r="AQ10" s="14">
        <v>2.9077302890254699E-2</v>
      </c>
      <c r="AR10" s="14"/>
      <c r="AS10" s="14">
        <v>3.4900626490708998E-2</v>
      </c>
      <c r="AT10" s="14">
        <v>2.49075422745254E-2</v>
      </c>
      <c r="AU10" s="14"/>
      <c r="AV10" s="14">
        <v>4.8646345183455598E-2</v>
      </c>
      <c r="AW10" s="14">
        <v>2.4776788519871099E-2</v>
      </c>
      <c r="AX10" s="14"/>
      <c r="AY10" s="14">
        <v>3.3749679887103E-2</v>
      </c>
      <c r="AZ10" s="14">
        <v>2.4154590303076099E-2</v>
      </c>
      <c r="BA10" s="14"/>
      <c r="BB10" s="14">
        <v>3.3742338127010399E-2</v>
      </c>
      <c r="BC10" s="14">
        <v>3.0659205894857801E-2</v>
      </c>
    </row>
    <row r="11" spans="2:55" x14ac:dyDescent="0.35">
      <c r="B11" s="15" t="s">
        <v>73</v>
      </c>
      <c r="C11" s="14">
        <v>6.0558491276761099E-2</v>
      </c>
      <c r="D11" s="14">
        <v>5.3765265581515197E-2</v>
      </c>
      <c r="E11" s="14">
        <v>6.7370122930696996E-2</v>
      </c>
      <c r="F11" s="14"/>
      <c r="G11" s="14">
        <v>7.5736469504258802E-2</v>
      </c>
      <c r="H11" s="14">
        <v>9.6012993686178896E-2</v>
      </c>
      <c r="I11" s="14">
        <v>8.4248245589629303E-2</v>
      </c>
      <c r="J11" s="14">
        <v>3.3542100189946203E-2</v>
      </c>
      <c r="K11" s="14">
        <v>4.8296154486497198E-2</v>
      </c>
      <c r="L11" s="14">
        <v>3.2424567581827997E-2</v>
      </c>
      <c r="M11" s="14"/>
      <c r="N11" s="14">
        <v>6.5864672284979706E-2</v>
      </c>
      <c r="O11" s="14">
        <v>5.39485838387418E-2</v>
      </c>
      <c r="P11" s="14">
        <v>7.4087426437500201E-2</v>
      </c>
      <c r="Q11" s="14">
        <v>5.0296403655850301E-2</v>
      </c>
      <c r="R11" s="14"/>
      <c r="S11" s="14">
        <v>8.5309773965139099E-2</v>
      </c>
      <c r="T11" s="14">
        <v>7.7502422172816499E-2</v>
      </c>
      <c r="U11" s="14">
        <v>2.7974476828097599E-2</v>
      </c>
      <c r="V11" s="14">
        <v>6.5899698238277002E-2</v>
      </c>
      <c r="W11" s="14">
        <v>7.6951827056953706E-2</v>
      </c>
      <c r="X11" s="14">
        <v>5.6058926888444702E-2</v>
      </c>
      <c r="Y11" s="14">
        <v>4.4476253808314603E-2</v>
      </c>
      <c r="Z11" s="14">
        <v>8.5098999618294105E-2</v>
      </c>
      <c r="AA11" s="14">
        <v>3.4159564867301602E-2</v>
      </c>
      <c r="AB11" s="14">
        <v>1.51727401148147E-2</v>
      </c>
      <c r="AC11" s="14">
        <v>5.7246787689155101E-2</v>
      </c>
      <c r="AD11" s="14">
        <v>0.16510251584128</v>
      </c>
      <c r="AE11" s="14"/>
      <c r="AF11" s="14">
        <v>6.7486925223630895E-2</v>
      </c>
      <c r="AG11" s="14">
        <v>5.9199667896319197E-2</v>
      </c>
      <c r="AH11" s="14">
        <v>8.7980412230271504E-2</v>
      </c>
      <c r="AI11" s="14">
        <v>5.2112221158052002E-2</v>
      </c>
      <c r="AJ11" s="14">
        <v>8.1466023509374597E-2</v>
      </c>
      <c r="AK11" s="14"/>
      <c r="AL11" s="14">
        <v>4.8527679917493599E-2</v>
      </c>
      <c r="AM11" s="14">
        <v>0.19245712024187001</v>
      </c>
      <c r="AN11" s="14">
        <v>0</v>
      </c>
      <c r="AO11" s="14"/>
      <c r="AP11" s="14">
        <v>4.2758885326280999E-2</v>
      </c>
      <c r="AQ11" s="14">
        <v>7.3046696742852704E-2</v>
      </c>
      <c r="AR11" s="14"/>
      <c r="AS11" s="14">
        <v>6.3480507085975593E-2</v>
      </c>
      <c r="AT11" s="14">
        <v>5.82442050584722E-2</v>
      </c>
      <c r="AU11" s="14"/>
      <c r="AV11" s="14">
        <v>8.2743378254405101E-2</v>
      </c>
      <c r="AW11" s="14">
        <v>5.2871332975800801E-2</v>
      </c>
      <c r="AX11" s="14"/>
      <c r="AY11" s="14">
        <v>6.3632322397243299E-2</v>
      </c>
      <c r="AZ11" s="14">
        <v>8.1712538613703603E-2</v>
      </c>
      <c r="BA11" s="14"/>
      <c r="BB11" s="14">
        <v>5.91089038555715E-2</v>
      </c>
      <c r="BC11" s="14">
        <v>6.6652088529087994E-2</v>
      </c>
    </row>
    <row r="12" spans="2:55" x14ac:dyDescent="0.35">
      <c r="B12" s="15" t="s">
        <v>74</v>
      </c>
      <c r="C12" s="14">
        <v>0.17405822120966999</v>
      </c>
      <c r="D12" s="14">
        <v>0.17161094105920799</v>
      </c>
      <c r="E12" s="14">
        <v>0.17602092719981499</v>
      </c>
      <c r="F12" s="14"/>
      <c r="G12" s="14">
        <v>0.28466695732310898</v>
      </c>
      <c r="H12" s="14">
        <v>0.218743541003207</v>
      </c>
      <c r="I12" s="14">
        <v>0.187099920107893</v>
      </c>
      <c r="J12" s="14">
        <v>0.148418896127676</v>
      </c>
      <c r="K12" s="14">
        <v>0.14077833116926</v>
      </c>
      <c r="L12" s="14">
        <v>9.6843545148412202E-2</v>
      </c>
      <c r="M12" s="14"/>
      <c r="N12" s="14">
        <v>0.19749952253875599</v>
      </c>
      <c r="O12" s="14">
        <v>0.17771929723201901</v>
      </c>
      <c r="P12" s="14">
        <v>0.19610393773509199</v>
      </c>
      <c r="Q12" s="14">
        <v>0.122896759326574</v>
      </c>
      <c r="R12" s="14"/>
      <c r="S12" s="14">
        <v>0.261561187883734</v>
      </c>
      <c r="T12" s="14">
        <v>0.16450163706489901</v>
      </c>
      <c r="U12" s="14">
        <v>0.143019189720415</v>
      </c>
      <c r="V12" s="14">
        <v>0.11024971444503601</v>
      </c>
      <c r="W12" s="14">
        <v>0.152484631857638</v>
      </c>
      <c r="X12" s="14">
        <v>0.182179258288274</v>
      </c>
      <c r="Y12" s="14">
        <v>0.1111714671887</v>
      </c>
      <c r="Z12" s="14">
        <v>0.19698565935853801</v>
      </c>
      <c r="AA12" s="14">
        <v>0.18188526704680999</v>
      </c>
      <c r="AB12" s="14">
        <v>0.21133019621863999</v>
      </c>
      <c r="AC12" s="14">
        <v>0.18526090825848801</v>
      </c>
      <c r="AD12" s="14">
        <v>8.5658478919841394E-2</v>
      </c>
      <c r="AE12" s="14"/>
      <c r="AF12" s="14">
        <v>0.172833164732005</v>
      </c>
      <c r="AG12" s="14">
        <v>0.20016826516928901</v>
      </c>
      <c r="AH12" s="14">
        <v>0.17382427125587899</v>
      </c>
      <c r="AI12" s="14">
        <v>0.15458111313972001</v>
      </c>
      <c r="AJ12" s="14">
        <v>0.18295300951467799</v>
      </c>
      <c r="AK12" s="14"/>
      <c r="AL12" s="14">
        <v>0.171082923199878</v>
      </c>
      <c r="AM12" s="14">
        <v>0.29305756356295198</v>
      </c>
      <c r="AN12" s="14">
        <v>6.2384514660268203E-3</v>
      </c>
      <c r="AO12" s="14"/>
      <c r="AP12" s="14">
        <v>0.158600023935735</v>
      </c>
      <c r="AQ12" s="14">
        <v>0.182335749009433</v>
      </c>
      <c r="AR12" s="14"/>
      <c r="AS12" s="14">
        <v>0.18588700787974</v>
      </c>
      <c r="AT12" s="14">
        <v>0.15169499346686099</v>
      </c>
      <c r="AU12" s="14"/>
      <c r="AV12" s="14">
        <v>0.26782445357266499</v>
      </c>
      <c r="AW12" s="14">
        <v>0.14036250160965</v>
      </c>
      <c r="AX12" s="14"/>
      <c r="AY12" s="14">
        <v>0.19378422697508399</v>
      </c>
      <c r="AZ12" s="14">
        <v>0.118864221535948</v>
      </c>
      <c r="BA12" s="14"/>
      <c r="BB12" s="14">
        <v>0.18418510953931599</v>
      </c>
      <c r="BC12" s="14">
        <v>0.13091925819250699</v>
      </c>
    </row>
    <row r="13" spans="2:55" x14ac:dyDescent="0.35">
      <c r="B13" s="15" t="s">
        <v>75</v>
      </c>
      <c r="C13" s="14">
        <v>0.204102520374112</v>
      </c>
      <c r="D13" s="14">
        <v>0.18992676883374399</v>
      </c>
      <c r="E13" s="14">
        <v>0.21854545551628801</v>
      </c>
      <c r="F13" s="14"/>
      <c r="G13" s="14">
        <v>0.19865853525478899</v>
      </c>
      <c r="H13" s="14">
        <v>0.19226650958480701</v>
      </c>
      <c r="I13" s="14">
        <v>0.19756431368966301</v>
      </c>
      <c r="J13" s="14">
        <v>0.23067188855441401</v>
      </c>
      <c r="K13" s="14">
        <v>0.18252824494195</v>
      </c>
      <c r="L13" s="14">
        <v>0.21557209558846099</v>
      </c>
      <c r="M13" s="14"/>
      <c r="N13" s="14">
        <v>0.21944289677599299</v>
      </c>
      <c r="O13" s="14">
        <v>0.18764237632995501</v>
      </c>
      <c r="P13" s="14">
        <v>0.20993494273847199</v>
      </c>
      <c r="Q13" s="14">
        <v>0.20115482722365999</v>
      </c>
      <c r="R13" s="14"/>
      <c r="S13" s="14">
        <v>0.22960524285040401</v>
      </c>
      <c r="T13" s="14">
        <v>0.180530868125265</v>
      </c>
      <c r="U13" s="14">
        <v>0.23147802777910501</v>
      </c>
      <c r="V13" s="14">
        <v>0.23192379468169899</v>
      </c>
      <c r="W13" s="14">
        <v>0.18929335327390701</v>
      </c>
      <c r="X13" s="14">
        <v>0.12607846373933501</v>
      </c>
      <c r="Y13" s="14">
        <v>0.22735838524322899</v>
      </c>
      <c r="Z13" s="14">
        <v>0.27017589922624002</v>
      </c>
      <c r="AA13" s="14">
        <v>0.213898927066936</v>
      </c>
      <c r="AB13" s="14">
        <v>0.22261386916727999</v>
      </c>
      <c r="AC13" s="14">
        <v>0.120102842989442</v>
      </c>
      <c r="AD13" s="14">
        <v>0.197760085416576</v>
      </c>
      <c r="AE13" s="14"/>
      <c r="AF13" s="14">
        <v>0.20284897513778399</v>
      </c>
      <c r="AG13" s="14">
        <v>0.21503635821612299</v>
      </c>
      <c r="AH13" s="14">
        <v>0.19789332346404301</v>
      </c>
      <c r="AI13" s="14">
        <v>0.238631775741764</v>
      </c>
      <c r="AJ13" s="14">
        <v>0.15431880766421899</v>
      </c>
      <c r="AK13" s="14"/>
      <c r="AL13" s="14">
        <v>0.223526155152805</v>
      </c>
      <c r="AM13" s="14">
        <v>0.12621871248424299</v>
      </c>
      <c r="AN13" s="14">
        <v>6.2885048474706204E-2</v>
      </c>
      <c r="AO13" s="14"/>
      <c r="AP13" s="14">
        <v>0.185601763160267</v>
      </c>
      <c r="AQ13" s="14">
        <v>0.21863273394296301</v>
      </c>
      <c r="AR13" s="14"/>
      <c r="AS13" s="14">
        <v>0.20594025840522501</v>
      </c>
      <c r="AT13" s="14">
        <v>0.20459141666403899</v>
      </c>
      <c r="AU13" s="14"/>
      <c r="AV13" s="14">
        <v>0.203740308891001</v>
      </c>
      <c r="AW13" s="14">
        <v>0.200739742234087</v>
      </c>
      <c r="AX13" s="14"/>
      <c r="AY13" s="14">
        <v>0.208359333842591</v>
      </c>
      <c r="AZ13" s="14">
        <v>0.164896079377578</v>
      </c>
      <c r="BA13" s="14"/>
      <c r="BB13" s="14">
        <v>0.21112703532225699</v>
      </c>
      <c r="BC13" s="14">
        <v>0.16778799975063699</v>
      </c>
    </row>
    <row r="14" spans="2:55" x14ac:dyDescent="0.35">
      <c r="B14" s="15" t="s">
        <v>76</v>
      </c>
      <c r="C14" s="14">
        <v>0.28073232273721199</v>
      </c>
      <c r="D14" s="14">
        <v>0.23779550451568099</v>
      </c>
      <c r="E14" s="14">
        <v>0.32148134397133499</v>
      </c>
      <c r="F14" s="14"/>
      <c r="G14" s="14">
        <v>0.19815944305872099</v>
      </c>
      <c r="H14" s="14">
        <v>0.235149742742915</v>
      </c>
      <c r="I14" s="14">
        <v>0.27725357842172099</v>
      </c>
      <c r="J14" s="14">
        <v>0.34447389087218599</v>
      </c>
      <c r="K14" s="14">
        <v>0.32114129661986102</v>
      </c>
      <c r="L14" s="14">
        <v>0.296567048523807</v>
      </c>
      <c r="M14" s="14"/>
      <c r="N14" s="14">
        <v>0.28293749777732402</v>
      </c>
      <c r="O14" s="14">
        <v>0.30880185942884503</v>
      </c>
      <c r="P14" s="14">
        <v>0.24922922096185299</v>
      </c>
      <c r="Q14" s="14">
        <v>0.27711113971177698</v>
      </c>
      <c r="R14" s="14"/>
      <c r="S14" s="14">
        <v>0.21602793193912301</v>
      </c>
      <c r="T14" s="14">
        <v>0.31591034871647999</v>
      </c>
      <c r="U14" s="14">
        <v>0.29131758953199499</v>
      </c>
      <c r="V14" s="14">
        <v>0.29228348167940199</v>
      </c>
      <c r="W14" s="14">
        <v>0.28864443954454799</v>
      </c>
      <c r="X14" s="14">
        <v>0.29260866285537801</v>
      </c>
      <c r="Y14" s="14">
        <v>0.29895927226353203</v>
      </c>
      <c r="Z14" s="14">
        <v>0.19696811777867801</v>
      </c>
      <c r="AA14" s="14">
        <v>0.29688994335633601</v>
      </c>
      <c r="AB14" s="14">
        <v>0.27628292985597802</v>
      </c>
      <c r="AC14" s="14">
        <v>0.32750758492550502</v>
      </c>
      <c r="AD14" s="14">
        <v>0.25300775485013899</v>
      </c>
      <c r="AE14" s="14"/>
      <c r="AF14" s="14">
        <v>0.25740316006424602</v>
      </c>
      <c r="AG14" s="14">
        <v>0.27099655782765902</v>
      </c>
      <c r="AH14" s="14">
        <v>0.27602647002511899</v>
      </c>
      <c r="AI14" s="14">
        <v>0.26006110674788302</v>
      </c>
      <c r="AJ14" s="14">
        <v>0.33584599690440597</v>
      </c>
      <c r="AK14" s="14"/>
      <c r="AL14" s="14">
        <v>0.31858472185500503</v>
      </c>
      <c r="AM14" s="14">
        <v>6.5758795547566001E-2</v>
      </c>
      <c r="AN14" s="14">
        <v>0.117349748664084</v>
      </c>
      <c r="AO14" s="14"/>
      <c r="AP14" s="14">
        <v>0.29792769006525299</v>
      </c>
      <c r="AQ14" s="14">
        <v>0.27409920900148799</v>
      </c>
      <c r="AR14" s="14"/>
      <c r="AS14" s="14">
        <v>0.27884400189827802</v>
      </c>
      <c r="AT14" s="14">
        <v>0.28679819912937499</v>
      </c>
      <c r="AU14" s="14"/>
      <c r="AV14" s="14">
        <v>0.239394948821056</v>
      </c>
      <c r="AW14" s="14">
        <v>0.29835480010436399</v>
      </c>
      <c r="AX14" s="14"/>
      <c r="AY14" s="14">
        <v>0.27469758796066601</v>
      </c>
      <c r="AZ14" s="14">
        <v>0.339630388222323</v>
      </c>
      <c r="BA14" s="14"/>
      <c r="BB14" s="14">
        <v>0.27414708086961498</v>
      </c>
      <c r="BC14" s="14">
        <v>0.31715757176769199</v>
      </c>
    </row>
    <row r="15" spans="2:55" x14ac:dyDescent="0.35">
      <c r="B15" s="15" t="s">
        <v>77</v>
      </c>
      <c r="C15" s="14">
        <v>5.97452027716147E-2</v>
      </c>
      <c r="D15" s="14">
        <v>6.4314776598188197E-2</v>
      </c>
      <c r="E15" s="14">
        <v>5.5458974861060099E-2</v>
      </c>
      <c r="F15" s="14"/>
      <c r="G15" s="14">
        <v>4.8541389947051199E-2</v>
      </c>
      <c r="H15" s="14">
        <v>3.24760571984202E-2</v>
      </c>
      <c r="I15" s="14">
        <v>5.5432229624767203E-2</v>
      </c>
      <c r="J15" s="14">
        <v>7.1197123210014202E-2</v>
      </c>
      <c r="K15" s="14">
        <v>7.40210297515069E-2</v>
      </c>
      <c r="L15" s="14">
        <v>7.4097893779116006E-2</v>
      </c>
      <c r="M15" s="14"/>
      <c r="N15" s="14">
        <v>3.8013807228417802E-2</v>
      </c>
      <c r="O15" s="14">
        <v>5.6892689980762301E-2</v>
      </c>
      <c r="P15" s="14">
        <v>7.5110651934369596E-2</v>
      </c>
      <c r="Q15" s="14">
        <v>7.1222964159457794E-2</v>
      </c>
      <c r="R15" s="14"/>
      <c r="S15" s="14">
        <v>3.4490063019557003E-2</v>
      </c>
      <c r="T15" s="14">
        <v>5.8293958292442098E-2</v>
      </c>
      <c r="U15" s="14">
        <v>7.5991902862209304E-2</v>
      </c>
      <c r="V15" s="14">
        <v>6.5418318921121502E-2</v>
      </c>
      <c r="W15" s="14">
        <v>6.1212242305033103E-2</v>
      </c>
      <c r="X15" s="14">
        <v>0.116045118978698</v>
      </c>
      <c r="Y15" s="14">
        <v>8.8304877293571393E-2</v>
      </c>
      <c r="Z15" s="14">
        <v>4.1117029608445502E-2</v>
      </c>
      <c r="AA15" s="14">
        <v>2.49090465147618E-2</v>
      </c>
      <c r="AB15" s="14">
        <v>5.4765599814546199E-2</v>
      </c>
      <c r="AC15" s="14">
        <v>5.05605210275928E-2</v>
      </c>
      <c r="AD15" s="14">
        <v>5.86658724186764E-2</v>
      </c>
      <c r="AE15" s="14"/>
      <c r="AF15" s="14">
        <v>6.7999865530713799E-2</v>
      </c>
      <c r="AG15" s="14">
        <v>5.0749233678801797E-2</v>
      </c>
      <c r="AH15" s="14">
        <v>4.71984883682742E-2</v>
      </c>
      <c r="AI15" s="14">
        <v>8.8552823819773099E-2</v>
      </c>
      <c r="AJ15" s="14">
        <v>5.34563116847626E-2</v>
      </c>
      <c r="AK15" s="14"/>
      <c r="AL15" s="14">
        <v>6.4693485600739203E-2</v>
      </c>
      <c r="AM15" s="14">
        <v>3.0242549882559502E-2</v>
      </c>
      <c r="AN15" s="14">
        <v>4.0864237991277801E-2</v>
      </c>
      <c r="AO15" s="14"/>
      <c r="AP15" s="14">
        <v>6.2777072469589995E-2</v>
      </c>
      <c r="AQ15" s="14">
        <v>5.7856559296071697E-2</v>
      </c>
      <c r="AR15" s="14"/>
      <c r="AS15" s="14">
        <v>5.7782829930826E-2</v>
      </c>
      <c r="AT15" s="14">
        <v>6.0616025261782301E-2</v>
      </c>
      <c r="AU15" s="14"/>
      <c r="AV15" s="14">
        <v>4.9256458932637498E-2</v>
      </c>
      <c r="AW15" s="14">
        <v>6.4076541907407594E-2</v>
      </c>
      <c r="AX15" s="14"/>
      <c r="AY15" s="14">
        <v>5.3311667652116403E-2</v>
      </c>
      <c r="AZ15" s="14">
        <v>8.6747755126206402E-2</v>
      </c>
      <c r="BA15" s="14"/>
      <c r="BB15" s="14">
        <v>5.3281417680415E-2</v>
      </c>
      <c r="BC15" s="14">
        <v>7.2819884052531494E-2</v>
      </c>
    </row>
    <row r="16" spans="2:55" x14ac:dyDescent="0.35">
      <c r="B16" s="15" t="s">
        <v>78</v>
      </c>
      <c r="C16" s="14">
        <v>9.3540013661988705E-2</v>
      </c>
      <c r="D16" s="14">
        <v>0.105394392387596</v>
      </c>
      <c r="E16" s="14">
        <v>8.2239833187306405E-2</v>
      </c>
      <c r="F16" s="14"/>
      <c r="G16" s="14">
        <v>4.12624890948491E-2</v>
      </c>
      <c r="H16" s="14">
        <v>0.10387881873579299</v>
      </c>
      <c r="I16" s="14">
        <v>0.102090598895868</v>
      </c>
      <c r="J16" s="14">
        <v>6.9974301720485896E-2</v>
      </c>
      <c r="K16" s="14">
        <v>0.12345230994038101</v>
      </c>
      <c r="L16" s="14">
        <v>0.111827783517279</v>
      </c>
      <c r="M16" s="14"/>
      <c r="N16" s="14">
        <v>8.3010565285703303E-2</v>
      </c>
      <c r="O16" s="14">
        <v>8.6591822001921004E-2</v>
      </c>
      <c r="P16" s="14">
        <v>8.1658818366875593E-2</v>
      </c>
      <c r="Q16" s="14">
        <v>0.12331544722387</v>
      </c>
      <c r="R16" s="14"/>
      <c r="S16" s="14">
        <v>9.0710196770518697E-2</v>
      </c>
      <c r="T16" s="14">
        <v>8.28107470303895E-2</v>
      </c>
      <c r="U16" s="14">
        <v>0.101544394975405</v>
      </c>
      <c r="V16" s="14">
        <v>0.111736535432529</v>
      </c>
      <c r="W16" s="14">
        <v>8.7435125894618104E-2</v>
      </c>
      <c r="X16" s="14">
        <v>8.1515016401400506E-2</v>
      </c>
      <c r="Y16" s="14">
        <v>9.8276532954770096E-2</v>
      </c>
      <c r="Z16" s="14">
        <v>0.1251402965584</v>
      </c>
      <c r="AA16" s="14">
        <v>9.9244670906956697E-2</v>
      </c>
      <c r="AB16" s="14">
        <v>6.8803434516194903E-2</v>
      </c>
      <c r="AC16" s="14">
        <v>0.14566954017388101</v>
      </c>
      <c r="AD16" s="14">
        <v>3.9236245939530602E-2</v>
      </c>
      <c r="AE16" s="14"/>
      <c r="AF16" s="14">
        <v>9.1883035521039297E-2</v>
      </c>
      <c r="AG16" s="14">
        <v>9.4404699280809801E-2</v>
      </c>
      <c r="AH16" s="14">
        <v>8.6577529157952096E-2</v>
      </c>
      <c r="AI16" s="14">
        <v>8.1245022131470404E-2</v>
      </c>
      <c r="AJ16" s="14">
        <v>9.4515610263825905E-2</v>
      </c>
      <c r="AK16" s="14"/>
      <c r="AL16" s="14">
        <v>9.47195194639434E-2</v>
      </c>
      <c r="AM16" s="14">
        <v>2.88343260114934E-2</v>
      </c>
      <c r="AN16" s="14">
        <v>0.19108816552135799</v>
      </c>
      <c r="AO16" s="14"/>
      <c r="AP16" s="14">
        <v>0.108295118843264</v>
      </c>
      <c r="AQ16" s="14">
        <v>7.9256656601519496E-2</v>
      </c>
      <c r="AR16" s="14"/>
      <c r="AS16" s="14">
        <v>8.3717951543232194E-2</v>
      </c>
      <c r="AT16" s="14">
        <v>0.108945505805881</v>
      </c>
      <c r="AU16" s="14"/>
      <c r="AV16" s="14">
        <v>5.5479921518497302E-2</v>
      </c>
      <c r="AW16" s="14">
        <v>0.106944607586429</v>
      </c>
      <c r="AX16" s="14"/>
      <c r="AY16" s="14">
        <v>8.3115193810891497E-2</v>
      </c>
      <c r="AZ16" s="14">
        <v>0.10805320463700099</v>
      </c>
      <c r="BA16" s="14"/>
      <c r="BB16" s="14">
        <v>7.9621351839605503E-2</v>
      </c>
      <c r="BC16" s="14">
        <v>0.12770429242178899</v>
      </c>
    </row>
    <row r="17" spans="2:55" ht="29" x14ac:dyDescent="0.35">
      <c r="B17" s="15" t="s">
        <v>276</v>
      </c>
      <c r="C17" s="20">
        <v>8.8016122388790696E-2</v>
      </c>
      <c r="D17" s="20">
        <v>0.125066527448183</v>
      </c>
      <c r="E17" s="20">
        <v>5.2096447195857799E-2</v>
      </c>
      <c r="F17" s="20"/>
      <c r="G17" s="20">
        <v>6.7618845999517896E-2</v>
      </c>
      <c r="H17" s="20">
        <v>3.4565115029233498E-2</v>
      </c>
      <c r="I17" s="20">
        <v>4.8291303714853101E-2</v>
      </c>
      <c r="J17" s="20">
        <v>9.0296016817947897E-2</v>
      </c>
      <c r="K17" s="20">
        <v>0.101177939910361</v>
      </c>
      <c r="L17" s="20">
        <v>0.16689914526593</v>
      </c>
      <c r="M17" s="20"/>
      <c r="N17" s="20">
        <v>6.2854175009141894E-2</v>
      </c>
      <c r="O17" s="20">
        <v>9.3018747007085706E-2</v>
      </c>
      <c r="P17" s="20">
        <v>8.1483161363487405E-2</v>
      </c>
      <c r="Q17" s="20">
        <v>0.116418106513086</v>
      </c>
      <c r="R17" s="20"/>
      <c r="S17" s="20">
        <v>2.6139815161825099E-2</v>
      </c>
      <c r="T17" s="20">
        <v>9.2883252503151506E-2</v>
      </c>
      <c r="U17" s="20">
        <v>0.11007704768674401</v>
      </c>
      <c r="V17" s="20">
        <v>0.102689829881245</v>
      </c>
      <c r="W17" s="20">
        <v>8.3810264593084105E-2</v>
      </c>
      <c r="X17" s="20">
        <v>9.3633251672440104E-2</v>
      </c>
      <c r="Y17" s="20">
        <v>0.11583007138771099</v>
      </c>
      <c r="Z17" s="20">
        <v>5.1957410753552299E-2</v>
      </c>
      <c r="AA17" s="20">
        <v>7.2750056230133905E-2</v>
      </c>
      <c r="AB17" s="20">
        <v>0.13206254575047499</v>
      </c>
      <c r="AC17" s="20">
        <v>0.103709915909971</v>
      </c>
      <c r="AD17" s="20">
        <v>0.117684478598904</v>
      </c>
      <c r="AE17" s="20"/>
      <c r="AF17" s="20">
        <v>0.10730998412105899</v>
      </c>
      <c r="AG17" s="20">
        <v>4.6561528583864399E-2</v>
      </c>
      <c r="AH17" s="20">
        <v>9.78192666120416E-2</v>
      </c>
      <c r="AI17" s="20">
        <v>9.0982818028165199E-2</v>
      </c>
      <c r="AJ17" s="20">
        <v>5.9966745379291198E-2</v>
      </c>
      <c r="AK17" s="20"/>
      <c r="AL17" s="20">
        <v>6.3498520612728301E-2</v>
      </c>
      <c r="AM17" s="20">
        <v>8.1292666699188006E-3</v>
      </c>
      <c r="AN17" s="20">
        <v>0.58157434788254703</v>
      </c>
      <c r="AO17" s="20"/>
      <c r="AP17" s="20">
        <v>0.101907402974538</v>
      </c>
      <c r="AQ17" s="20">
        <v>7.6739845255255498E-2</v>
      </c>
      <c r="AR17" s="20"/>
      <c r="AS17" s="20">
        <v>8.2311010246919294E-2</v>
      </c>
      <c r="AT17" s="20">
        <v>9.8701578288374198E-2</v>
      </c>
      <c r="AU17" s="20"/>
      <c r="AV17" s="20">
        <v>3.7456389385319401E-2</v>
      </c>
      <c r="AW17" s="20">
        <v>0.106406304786822</v>
      </c>
      <c r="AX17" s="20"/>
      <c r="AY17" s="20">
        <v>7.9800625183411994E-2</v>
      </c>
      <c r="AZ17" s="20">
        <v>7.0568242449722707E-2</v>
      </c>
      <c r="BA17" s="20"/>
      <c r="BB17" s="20">
        <v>9.4947806646589306E-2</v>
      </c>
      <c r="BC17" s="20">
        <v>7.4328255970353793E-2</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284</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8.2026820496158802E-3</v>
      </c>
      <c r="D9" s="14">
        <v>8.5405854931369408E-3</v>
      </c>
      <c r="E9" s="14">
        <v>7.8968699476404808E-3</v>
      </c>
      <c r="F9" s="14"/>
      <c r="G9" s="14">
        <v>1.745541326148E-2</v>
      </c>
      <c r="H9" s="14">
        <v>1.7509412447830001E-2</v>
      </c>
      <c r="I9" s="14">
        <v>1.41815981658883E-2</v>
      </c>
      <c r="J9" s="14">
        <v>2.17881705202814E-3</v>
      </c>
      <c r="K9" s="14">
        <v>0</v>
      </c>
      <c r="L9" s="14">
        <v>0</v>
      </c>
      <c r="M9" s="14"/>
      <c r="N9" s="14">
        <v>9.6235159534635E-3</v>
      </c>
      <c r="O9" s="14">
        <v>5.1228834186525397E-3</v>
      </c>
      <c r="P9" s="14">
        <v>1.3651005850234E-2</v>
      </c>
      <c r="Q9" s="14">
        <v>5.1487525914247099E-3</v>
      </c>
      <c r="R9" s="14"/>
      <c r="S9" s="14">
        <v>3.3805817110384201E-3</v>
      </c>
      <c r="T9" s="14">
        <v>0</v>
      </c>
      <c r="U9" s="14">
        <v>1.23950664083295E-2</v>
      </c>
      <c r="V9" s="14">
        <v>1.01781285820503E-2</v>
      </c>
      <c r="W9" s="14">
        <v>6.2773316040836899E-3</v>
      </c>
      <c r="X9" s="14">
        <v>4.3053084230555098E-3</v>
      </c>
      <c r="Y9" s="14">
        <v>1.9976710969013999E-2</v>
      </c>
      <c r="Z9" s="14">
        <v>1.1352161550523E-2</v>
      </c>
      <c r="AA9" s="14">
        <v>2.6742479823769601E-2</v>
      </c>
      <c r="AB9" s="14">
        <v>0</v>
      </c>
      <c r="AC9" s="14">
        <v>0</v>
      </c>
      <c r="AD9" s="14">
        <v>0</v>
      </c>
      <c r="AE9" s="14"/>
      <c r="AF9" s="14">
        <v>7.7444707664303903E-3</v>
      </c>
      <c r="AG9" s="14">
        <v>9.5137585251996708E-3</v>
      </c>
      <c r="AH9" s="14">
        <v>1.18138977416363E-2</v>
      </c>
      <c r="AI9" s="14">
        <v>3.1810537140895601E-3</v>
      </c>
      <c r="AJ9" s="14">
        <v>3.02330209840245E-2</v>
      </c>
      <c r="AK9" s="14"/>
      <c r="AL9" s="14">
        <v>3.7859528059338101E-3</v>
      </c>
      <c r="AM9" s="14">
        <v>4.8696271822594298E-2</v>
      </c>
      <c r="AN9" s="14">
        <v>0</v>
      </c>
      <c r="AO9" s="14"/>
      <c r="AP9" s="14">
        <v>7.4607048058926203E-3</v>
      </c>
      <c r="AQ9" s="14">
        <v>8.2156315677010001E-3</v>
      </c>
      <c r="AR9" s="14"/>
      <c r="AS9" s="14">
        <v>8.5527869239099292E-3</v>
      </c>
      <c r="AT9" s="14">
        <v>6.8050063813895898E-3</v>
      </c>
      <c r="AU9" s="14"/>
      <c r="AV9" s="14">
        <v>1.5734463264002001E-2</v>
      </c>
      <c r="AW9" s="14">
        <v>5.4556563741582596E-3</v>
      </c>
      <c r="AX9" s="14"/>
      <c r="AY9" s="14">
        <v>6.7091102404966303E-3</v>
      </c>
      <c r="AZ9" s="14">
        <v>0</v>
      </c>
      <c r="BA9" s="14"/>
      <c r="BB9" s="14">
        <v>8.4145205171987005E-3</v>
      </c>
      <c r="BC9" s="14">
        <v>7.6682792433924703E-3</v>
      </c>
    </row>
    <row r="10" spans="2:55" x14ac:dyDescent="0.35">
      <c r="B10" s="15" t="s">
        <v>72</v>
      </c>
      <c r="C10" s="14">
        <v>3.6835587431988899E-2</v>
      </c>
      <c r="D10" s="14">
        <v>5.1684024727953901E-2</v>
      </c>
      <c r="E10" s="14">
        <v>2.24449020635452E-2</v>
      </c>
      <c r="F10" s="14"/>
      <c r="G10" s="14">
        <v>7.8717654191539699E-2</v>
      </c>
      <c r="H10" s="14">
        <v>5.6177596271409898E-2</v>
      </c>
      <c r="I10" s="14">
        <v>4.17458547360159E-2</v>
      </c>
      <c r="J10" s="14">
        <v>2.0051603419762899E-2</v>
      </c>
      <c r="K10" s="14">
        <v>2.8936522302847999E-2</v>
      </c>
      <c r="L10" s="14">
        <v>8.2398259604747302E-3</v>
      </c>
      <c r="M10" s="14"/>
      <c r="N10" s="14">
        <v>3.8250921491858603E-2</v>
      </c>
      <c r="O10" s="14">
        <v>2.9883440312121999E-2</v>
      </c>
      <c r="P10" s="14">
        <v>4.2038524640231299E-2</v>
      </c>
      <c r="Q10" s="14">
        <v>3.8257238829336598E-2</v>
      </c>
      <c r="R10" s="14"/>
      <c r="S10" s="14">
        <v>4.5456190283568398E-2</v>
      </c>
      <c r="T10" s="14">
        <v>1.8450096082590399E-2</v>
      </c>
      <c r="U10" s="14">
        <v>1.25185905028764E-2</v>
      </c>
      <c r="V10" s="14">
        <v>2.44405203747734E-2</v>
      </c>
      <c r="W10" s="14">
        <v>7.5563566774792604E-2</v>
      </c>
      <c r="X10" s="14">
        <v>3.6655695745436499E-2</v>
      </c>
      <c r="Y10" s="14">
        <v>2.6278491777858699E-2</v>
      </c>
      <c r="Z10" s="14">
        <v>2.6159634659005199E-2</v>
      </c>
      <c r="AA10" s="14">
        <v>5.5167882633458197E-2</v>
      </c>
      <c r="AB10" s="14">
        <v>4.9226135164892201E-2</v>
      </c>
      <c r="AC10" s="14">
        <v>2.0556148172035601E-2</v>
      </c>
      <c r="AD10" s="14">
        <v>5.3463191818594803E-2</v>
      </c>
      <c r="AE10" s="14"/>
      <c r="AF10" s="14">
        <v>2.5495377271328501E-2</v>
      </c>
      <c r="AG10" s="14">
        <v>6.14534765094411E-2</v>
      </c>
      <c r="AH10" s="14">
        <v>1.8126821711575501E-2</v>
      </c>
      <c r="AI10" s="14">
        <v>3.0121449253069098E-2</v>
      </c>
      <c r="AJ10" s="14">
        <v>2.8804184546772901E-2</v>
      </c>
      <c r="AK10" s="14"/>
      <c r="AL10" s="14">
        <v>2.3723068657850701E-2</v>
      </c>
      <c r="AM10" s="14">
        <v>0.14525702276887401</v>
      </c>
      <c r="AN10" s="14">
        <v>3.33574524142271E-2</v>
      </c>
      <c r="AO10" s="14"/>
      <c r="AP10" s="14">
        <v>3.35399413658009E-2</v>
      </c>
      <c r="AQ10" s="14">
        <v>3.9646535259102403E-2</v>
      </c>
      <c r="AR10" s="14"/>
      <c r="AS10" s="14">
        <v>4.1109286269910603E-2</v>
      </c>
      <c r="AT10" s="14">
        <v>3.3106547474222502E-2</v>
      </c>
      <c r="AU10" s="14"/>
      <c r="AV10" s="14">
        <v>5.8054596036697402E-2</v>
      </c>
      <c r="AW10" s="14">
        <v>2.9437368490257999E-2</v>
      </c>
      <c r="AX10" s="14"/>
      <c r="AY10" s="14">
        <v>4.08702612504106E-2</v>
      </c>
      <c r="AZ10" s="14">
        <v>2.3943150054300599E-2</v>
      </c>
      <c r="BA10" s="14"/>
      <c r="BB10" s="14">
        <v>3.75878856663674E-2</v>
      </c>
      <c r="BC10" s="14">
        <v>3.1755007799220303E-2</v>
      </c>
    </row>
    <row r="11" spans="2:55" x14ac:dyDescent="0.35">
      <c r="B11" s="15" t="s">
        <v>73</v>
      </c>
      <c r="C11" s="14">
        <v>9.3191233567325504E-2</v>
      </c>
      <c r="D11" s="14">
        <v>9.6095928488023299E-2</v>
      </c>
      <c r="E11" s="14">
        <v>9.0629150416533799E-2</v>
      </c>
      <c r="F11" s="14"/>
      <c r="G11" s="14">
        <v>0.147015247372691</v>
      </c>
      <c r="H11" s="14">
        <v>0.102583026562302</v>
      </c>
      <c r="I11" s="14">
        <v>9.3478280067200603E-2</v>
      </c>
      <c r="J11" s="14">
        <v>6.2106049620080303E-2</v>
      </c>
      <c r="K11" s="14">
        <v>7.3337433080937195E-2</v>
      </c>
      <c r="L11" s="14">
        <v>8.8250815925686205E-2</v>
      </c>
      <c r="M11" s="14"/>
      <c r="N11" s="14">
        <v>9.6181738688104604E-2</v>
      </c>
      <c r="O11" s="14">
        <v>9.5850600630351501E-2</v>
      </c>
      <c r="P11" s="14">
        <v>0.10539190164305499</v>
      </c>
      <c r="Q11" s="14">
        <v>7.7217826788501004E-2</v>
      </c>
      <c r="R11" s="14"/>
      <c r="S11" s="14">
        <v>0.120081385106847</v>
      </c>
      <c r="T11" s="14">
        <v>9.4505149511110095E-2</v>
      </c>
      <c r="U11" s="14">
        <v>7.9502505403205706E-2</v>
      </c>
      <c r="V11" s="14">
        <v>5.7602982640869799E-2</v>
      </c>
      <c r="W11" s="14">
        <v>9.1510805482355795E-2</v>
      </c>
      <c r="X11" s="14">
        <v>0.11644594765286601</v>
      </c>
      <c r="Y11" s="14">
        <v>0.119804517790686</v>
      </c>
      <c r="Z11" s="14">
        <v>0.106412554935145</v>
      </c>
      <c r="AA11" s="14">
        <v>0.106361391940566</v>
      </c>
      <c r="AB11" s="14">
        <v>5.5264290247019503E-2</v>
      </c>
      <c r="AC11" s="14">
        <v>5.4647516803092301E-2</v>
      </c>
      <c r="AD11" s="14">
        <v>8.0538879262328597E-2</v>
      </c>
      <c r="AE11" s="14"/>
      <c r="AF11" s="14">
        <v>6.6100194754297806E-2</v>
      </c>
      <c r="AG11" s="14">
        <v>0.10495103757216501</v>
      </c>
      <c r="AH11" s="14">
        <v>9.8095212794003406E-2</v>
      </c>
      <c r="AI11" s="14">
        <v>0.149683669237094</v>
      </c>
      <c r="AJ11" s="14">
        <v>7.1407311581126703E-2</v>
      </c>
      <c r="AK11" s="14"/>
      <c r="AL11" s="14">
        <v>7.6083951988533099E-2</v>
      </c>
      <c r="AM11" s="14">
        <v>0.25549019563862901</v>
      </c>
      <c r="AN11" s="14">
        <v>5.1766782276654197E-2</v>
      </c>
      <c r="AO11" s="14"/>
      <c r="AP11" s="14">
        <v>8.6723607797990293E-2</v>
      </c>
      <c r="AQ11" s="14">
        <v>9.6215317889594407E-2</v>
      </c>
      <c r="AR11" s="14"/>
      <c r="AS11" s="14">
        <v>0.10067949978561599</v>
      </c>
      <c r="AT11" s="14">
        <v>7.9399998599888194E-2</v>
      </c>
      <c r="AU11" s="14"/>
      <c r="AV11" s="14">
        <v>0.11610493503281299</v>
      </c>
      <c r="AW11" s="14">
        <v>8.6778437612889697E-2</v>
      </c>
      <c r="AX11" s="14"/>
      <c r="AY11" s="14">
        <v>0.100905921606538</v>
      </c>
      <c r="AZ11" s="14">
        <v>0.115986496681146</v>
      </c>
      <c r="BA11" s="14"/>
      <c r="BB11" s="14">
        <v>9.7816701239086895E-2</v>
      </c>
      <c r="BC11" s="14">
        <v>7.0486609012322302E-2</v>
      </c>
    </row>
    <row r="12" spans="2:55" x14ac:dyDescent="0.35">
      <c r="B12" s="15" t="s">
        <v>74</v>
      </c>
      <c r="C12" s="14">
        <v>0.18689453725143201</v>
      </c>
      <c r="D12" s="14">
        <v>0.18057376033263101</v>
      </c>
      <c r="E12" s="14">
        <v>0.19267738670658699</v>
      </c>
      <c r="F12" s="14"/>
      <c r="G12" s="14">
        <v>0.27889268104743897</v>
      </c>
      <c r="H12" s="14">
        <v>0.22109989911911901</v>
      </c>
      <c r="I12" s="14">
        <v>0.20743054335248501</v>
      </c>
      <c r="J12" s="14">
        <v>0.18243549455626901</v>
      </c>
      <c r="K12" s="14">
        <v>0.14374587188469601</v>
      </c>
      <c r="L12" s="14">
        <v>0.113871363273797</v>
      </c>
      <c r="M12" s="14"/>
      <c r="N12" s="14">
        <v>0.202625352493366</v>
      </c>
      <c r="O12" s="14">
        <v>0.193462362206964</v>
      </c>
      <c r="P12" s="14">
        <v>0.177394563938121</v>
      </c>
      <c r="Q12" s="14">
        <v>0.168816443769053</v>
      </c>
      <c r="R12" s="14"/>
      <c r="S12" s="14">
        <v>0.23181320914299899</v>
      </c>
      <c r="T12" s="14">
        <v>0.181670770057169</v>
      </c>
      <c r="U12" s="14">
        <v>0.17701004615645399</v>
      </c>
      <c r="V12" s="14">
        <v>0.16753360608015899</v>
      </c>
      <c r="W12" s="14">
        <v>0.130730983373297</v>
      </c>
      <c r="X12" s="14">
        <v>0.22982929138865299</v>
      </c>
      <c r="Y12" s="14">
        <v>0.17453739119887099</v>
      </c>
      <c r="Z12" s="14">
        <v>0.238133380806615</v>
      </c>
      <c r="AA12" s="14">
        <v>0.17383873106230899</v>
      </c>
      <c r="AB12" s="14">
        <v>0.14435401907436601</v>
      </c>
      <c r="AC12" s="14">
        <v>0.22723837470851799</v>
      </c>
      <c r="AD12" s="14">
        <v>0.15924223356056499</v>
      </c>
      <c r="AE12" s="14"/>
      <c r="AF12" s="14">
        <v>0.17840835933379001</v>
      </c>
      <c r="AG12" s="14">
        <v>0.216096548528555</v>
      </c>
      <c r="AH12" s="14">
        <v>0.18928700484684999</v>
      </c>
      <c r="AI12" s="14">
        <v>0.116632294247523</v>
      </c>
      <c r="AJ12" s="14">
        <v>0.204959823865076</v>
      </c>
      <c r="AK12" s="14"/>
      <c r="AL12" s="14">
        <v>0.18560798160121</v>
      </c>
      <c r="AM12" s="14">
        <v>0.25580106391158403</v>
      </c>
      <c r="AN12" s="14">
        <v>8.3451104758775305E-2</v>
      </c>
      <c r="AO12" s="14"/>
      <c r="AP12" s="14">
        <v>0.178125431805572</v>
      </c>
      <c r="AQ12" s="14">
        <v>0.18892502502745301</v>
      </c>
      <c r="AR12" s="14"/>
      <c r="AS12" s="14">
        <v>0.18234149999983701</v>
      </c>
      <c r="AT12" s="14">
        <v>0.185222157828805</v>
      </c>
      <c r="AU12" s="14"/>
      <c r="AV12" s="14">
        <v>0.22152475488642301</v>
      </c>
      <c r="AW12" s="14">
        <v>0.17075344895031</v>
      </c>
      <c r="AX12" s="14"/>
      <c r="AY12" s="14">
        <v>0.200775381744804</v>
      </c>
      <c r="AZ12" s="14">
        <v>0.13704713479966901</v>
      </c>
      <c r="BA12" s="14"/>
      <c r="BB12" s="14">
        <v>0.191149602173383</v>
      </c>
      <c r="BC12" s="14">
        <v>0.155360046912498</v>
      </c>
    </row>
    <row r="13" spans="2:55" x14ac:dyDescent="0.35">
      <c r="B13" s="15" t="s">
        <v>75</v>
      </c>
      <c r="C13" s="14">
        <v>0.195531578616539</v>
      </c>
      <c r="D13" s="14">
        <v>0.18965192804087</v>
      </c>
      <c r="E13" s="14">
        <v>0.20086171636612099</v>
      </c>
      <c r="F13" s="14"/>
      <c r="G13" s="14">
        <v>0.20121102154405501</v>
      </c>
      <c r="H13" s="14">
        <v>0.22915042294403001</v>
      </c>
      <c r="I13" s="14">
        <v>0.18056471671011101</v>
      </c>
      <c r="J13" s="14">
        <v>0.20140643636957201</v>
      </c>
      <c r="K13" s="14">
        <v>0.19751967150204899</v>
      </c>
      <c r="L13" s="14">
        <v>0.170313895619957</v>
      </c>
      <c r="M13" s="14"/>
      <c r="N13" s="14">
        <v>0.19289991132714701</v>
      </c>
      <c r="O13" s="14">
        <v>0.18546937741778999</v>
      </c>
      <c r="P13" s="14">
        <v>0.21175205360454399</v>
      </c>
      <c r="Q13" s="14">
        <v>0.19420632107081701</v>
      </c>
      <c r="R13" s="14"/>
      <c r="S13" s="14">
        <v>0.216438808386717</v>
      </c>
      <c r="T13" s="14">
        <v>0.173730906813098</v>
      </c>
      <c r="U13" s="14">
        <v>0.20070560848565999</v>
      </c>
      <c r="V13" s="14">
        <v>0.201614941949533</v>
      </c>
      <c r="W13" s="14">
        <v>0.174085115737622</v>
      </c>
      <c r="X13" s="14">
        <v>0.150669038112523</v>
      </c>
      <c r="Y13" s="14">
        <v>0.19861178712455299</v>
      </c>
      <c r="Z13" s="14">
        <v>0.28908444324837801</v>
      </c>
      <c r="AA13" s="14">
        <v>0.21709886670267201</v>
      </c>
      <c r="AB13" s="14">
        <v>0.24634244833261201</v>
      </c>
      <c r="AC13" s="14">
        <v>8.9481219448159302E-2</v>
      </c>
      <c r="AD13" s="14">
        <v>0.15751047160631201</v>
      </c>
      <c r="AE13" s="14"/>
      <c r="AF13" s="14">
        <v>0.218076883939616</v>
      </c>
      <c r="AG13" s="14">
        <v>0.20306915902178799</v>
      </c>
      <c r="AH13" s="14">
        <v>0.15137602998845701</v>
      </c>
      <c r="AI13" s="14">
        <v>0.22948482662436401</v>
      </c>
      <c r="AJ13" s="14">
        <v>0.184815528690988</v>
      </c>
      <c r="AK13" s="14"/>
      <c r="AL13" s="14">
        <v>0.20346344934469299</v>
      </c>
      <c r="AM13" s="14">
        <v>0.165758382102414</v>
      </c>
      <c r="AN13" s="14">
        <v>0.134269023618796</v>
      </c>
      <c r="AO13" s="14"/>
      <c r="AP13" s="14">
        <v>0.18369810709061299</v>
      </c>
      <c r="AQ13" s="14">
        <v>0.207100673851349</v>
      </c>
      <c r="AR13" s="14"/>
      <c r="AS13" s="14">
        <v>0.20524719503771199</v>
      </c>
      <c r="AT13" s="14">
        <v>0.188946317540059</v>
      </c>
      <c r="AU13" s="14"/>
      <c r="AV13" s="14">
        <v>0.21663446407186401</v>
      </c>
      <c r="AW13" s="14">
        <v>0.18934246184846101</v>
      </c>
      <c r="AX13" s="14"/>
      <c r="AY13" s="14">
        <v>0.19667489922317599</v>
      </c>
      <c r="AZ13" s="14">
        <v>0.20045260538065099</v>
      </c>
      <c r="BA13" s="14"/>
      <c r="BB13" s="14">
        <v>0.19450922555300401</v>
      </c>
      <c r="BC13" s="14">
        <v>0.206422372318081</v>
      </c>
    </row>
    <row r="14" spans="2:55" x14ac:dyDescent="0.35">
      <c r="B14" s="15" t="s">
        <v>76</v>
      </c>
      <c r="C14" s="14">
        <v>0.30714059716594799</v>
      </c>
      <c r="D14" s="14">
        <v>0.28684606664958501</v>
      </c>
      <c r="E14" s="14">
        <v>0.32684441462074898</v>
      </c>
      <c r="F14" s="14"/>
      <c r="G14" s="14">
        <v>0.18449259522973799</v>
      </c>
      <c r="H14" s="14">
        <v>0.27092111210917103</v>
      </c>
      <c r="I14" s="14">
        <v>0.30827120155308702</v>
      </c>
      <c r="J14" s="14">
        <v>0.35618629451234401</v>
      </c>
      <c r="K14" s="14">
        <v>0.35554442724534902</v>
      </c>
      <c r="L14" s="14">
        <v>0.34467891040329901</v>
      </c>
      <c r="M14" s="14"/>
      <c r="N14" s="14">
        <v>0.309515164553544</v>
      </c>
      <c r="O14" s="14">
        <v>0.33605349627140402</v>
      </c>
      <c r="P14" s="14">
        <v>0.27319869302913802</v>
      </c>
      <c r="Q14" s="14">
        <v>0.304862063211434</v>
      </c>
      <c r="R14" s="14"/>
      <c r="S14" s="14">
        <v>0.24619764519640999</v>
      </c>
      <c r="T14" s="14">
        <v>0.38701062905387901</v>
      </c>
      <c r="U14" s="14">
        <v>0.33901423100976802</v>
      </c>
      <c r="V14" s="14">
        <v>0.34145310438148202</v>
      </c>
      <c r="W14" s="14">
        <v>0.35204783110461602</v>
      </c>
      <c r="X14" s="14">
        <v>0.24141950306664001</v>
      </c>
      <c r="Y14" s="14">
        <v>0.27996021161027801</v>
      </c>
      <c r="Z14" s="14">
        <v>0.179741313644354</v>
      </c>
      <c r="AA14" s="14">
        <v>0.28799940615459102</v>
      </c>
      <c r="AB14" s="14">
        <v>0.32734105805456998</v>
      </c>
      <c r="AC14" s="14">
        <v>0.33685150490597598</v>
      </c>
      <c r="AD14" s="14">
        <v>0.35239109560551402</v>
      </c>
      <c r="AE14" s="14"/>
      <c r="AF14" s="14">
        <v>0.279451935922929</v>
      </c>
      <c r="AG14" s="14">
        <v>0.29091526622354902</v>
      </c>
      <c r="AH14" s="14">
        <v>0.36900340497672701</v>
      </c>
      <c r="AI14" s="14">
        <v>0.28882629794623799</v>
      </c>
      <c r="AJ14" s="14">
        <v>0.35129037813387798</v>
      </c>
      <c r="AK14" s="14"/>
      <c r="AL14" s="14">
        <v>0.34060472586831497</v>
      </c>
      <c r="AM14" s="14">
        <v>8.2381976803376E-2</v>
      </c>
      <c r="AN14" s="14">
        <v>0.22411111901986</v>
      </c>
      <c r="AO14" s="14"/>
      <c r="AP14" s="14">
        <v>0.31028961553038298</v>
      </c>
      <c r="AQ14" s="14">
        <v>0.30858267396556299</v>
      </c>
      <c r="AR14" s="14"/>
      <c r="AS14" s="14">
        <v>0.30568641409119601</v>
      </c>
      <c r="AT14" s="14">
        <v>0.309960185469009</v>
      </c>
      <c r="AU14" s="14"/>
      <c r="AV14" s="14">
        <v>0.26621494920672301</v>
      </c>
      <c r="AW14" s="14">
        <v>0.32165373586421098</v>
      </c>
      <c r="AX14" s="14"/>
      <c r="AY14" s="14">
        <v>0.30576879766181903</v>
      </c>
      <c r="AZ14" s="14">
        <v>0.33773830223707302</v>
      </c>
      <c r="BA14" s="14"/>
      <c r="BB14" s="14">
        <v>0.30076647854006999</v>
      </c>
      <c r="BC14" s="14">
        <v>0.36759863094325002</v>
      </c>
    </row>
    <row r="15" spans="2:55" x14ac:dyDescent="0.35">
      <c r="B15" s="15" t="s">
        <v>77</v>
      </c>
      <c r="C15" s="14">
        <v>4.7677771080857002E-2</v>
      </c>
      <c r="D15" s="14">
        <v>4.2207888751751299E-2</v>
      </c>
      <c r="E15" s="14">
        <v>5.3159284307035003E-2</v>
      </c>
      <c r="F15" s="14"/>
      <c r="G15" s="14">
        <v>2.33283369200241E-2</v>
      </c>
      <c r="H15" s="14">
        <v>3.5451276461744202E-2</v>
      </c>
      <c r="I15" s="14">
        <v>4.4855366981962998E-2</v>
      </c>
      <c r="J15" s="14">
        <v>5.7103368145631703E-2</v>
      </c>
      <c r="K15" s="14">
        <v>5.3327600736066801E-2</v>
      </c>
      <c r="L15" s="14">
        <v>6.4640775972448494E-2</v>
      </c>
      <c r="M15" s="14"/>
      <c r="N15" s="14">
        <v>3.3487553732923003E-2</v>
      </c>
      <c r="O15" s="14">
        <v>4.2772722441301703E-2</v>
      </c>
      <c r="P15" s="14">
        <v>5.5204464779848403E-2</v>
      </c>
      <c r="Q15" s="14">
        <v>6.1861749068500803E-2</v>
      </c>
      <c r="R15" s="14"/>
      <c r="S15" s="14">
        <v>3.5988507757027999E-2</v>
      </c>
      <c r="T15" s="14">
        <v>3.5220542756981603E-2</v>
      </c>
      <c r="U15" s="14">
        <v>3.3356774625915901E-2</v>
      </c>
      <c r="V15" s="14">
        <v>6.9354997886348593E-2</v>
      </c>
      <c r="W15" s="14">
        <v>2.7470412342780502E-2</v>
      </c>
      <c r="X15" s="14">
        <v>7.1326430201005903E-2</v>
      </c>
      <c r="Y15" s="14">
        <v>5.7838249997597797E-2</v>
      </c>
      <c r="Z15" s="14">
        <v>4.5497317091574098E-2</v>
      </c>
      <c r="AA15" s="14">
        <v>5.8212695014904399E-2</v>
      </c>
      <c r="AB15" s="14">
        <v>1.8208186016597901E-2</v>
      </c>
      <c r="AC15" s="14">
        <v>4.0431626636623197E-2</v>
      </c>
      <c r="AD15" s="14">
        <v>0.14240746537893001</v>
      </c>
      <c r="AE15" s="14"/>
      <c r="AF15" s="14">
        <v>5.9442899474865397E-2</v>
      </c>
      <c r="AG15" s="14">
        <v>3.2439012149256201E-2</v>
      </c>
      <c r="AH15" s="14">
        <v>5.7185361177224697E-2</v>
      </c>
      <c r="AI15" s="14">
        <v>3.5408644198646498E-2</v>
      </c>
      <c r="AJ15" s="14">
        <v>7.7872045471518006E-2</v>
      </c>
      <c r="AK15" s="14"/>
      <c r="AL15" s="14">
        <v>4.8330385862102997E-2</v>
      </c>
      <c r="AM15" s="14">
        <v>4.2159666942247397E-2</v>
      </c>
      <c r="AN15" s="14">
        <v>4.8066626145117503E-2</v>
      </c>
      <c r="AO15" s="14"/>
      <c r="AP15" s="14">
        <v>6.0553963726864002E-2</v>
      </c>
      <c r="AQ15" s="14">
        <v>3.7331632934718702E-2</v>
      </c>
      <c r="AR15" s="14"/>
      <c r="AS15" s="14">
        <v>4.0511985045082799E-2</v>
      </c>
      <c r="AT15" s="14">
        <v>5.6471608275824502E-2</v>
      </c>
      <c r="AU15" s="14"/>
      <c r="AV15" s="14">
        <v>2.9899133336341401E-2</v>
      </c>
      <c r="AW15" s="14">
        <v>5.3572253309757102E-2</v>
      </c>
      <c r="AX15" s="14"/>
      <c r="AY15" s="14">
        <v>4.2992299176562297E-2</v>
      </c>
      <c r="AZ15" s="14">
        <v>3.8350558266672601E-2</v>
      </c>
      <c r="BA15" s="14"/>
      <c r="BB15" s="14">
        <v>4.5603088730543702E-2</v>
      </c>
      <c r="BC15" s="14">
        <v>3.4784193458575099E-2</v>
      </c>
    </row>
    <row r="16" spans="2:55" x14ac:dyDescent="0.35">
      <c r="B16" s="15" t="s">
        <v>78</v>
      </c>
      <c r="C16" s="14">
        <v>7.0005733419486293E-2</v>
      </c>
      <c r="D16" s="14">
        <v>8.1320124687096901E-2</v>
      </c>
      <c r="E16" s="14">
        <v>5.9163571916280598E-2</v>
      </c>
      <c r="F16" s="14"/>
      <c r="G16" s="14">
        <v>3.0773383830758901E-2</v>
      </c>
      <c r="H16" s="14">
        <v>4.2549527940360897E-2</v>
      </c>
      <c r="I16" s="14">
        <v>8.2644981947207194E-2</v>
      </c>
      <c r="J16" s="14">
        <v>5.89132435324198E-2</v>
      </c>
      <c r="K16" s="14">
        <v>0.1027037880427</v>
      </c>
      <c r="L16" s="14">
        <v>9.5255550666769703E-2</v>
      </c>
      <c r="M16" s="14"/>
      <c r="N16" s="14">
        <v>6.9829010370799097E-2</v>
      </c>
      <c r="O16" s="14">
        <v>6.6675727611306995E-2</v>
      </c>
      <c r="P16" s="14">
        <v>7.0715151176656499E-2</v>
      </c>
      <c r="Q16" s="14">
        <v>7.3592242242793898E-2</v>
      </c>
      <c r="R16" s="14"/>
      <c r="S16" s="14">
        <v>5.58451485085723E-2</v>
      </c>
      <c r="T16" s="14">
        <v>6.0839695750450201E-2</v>
      </c>
      <c r="U16" s="14">
        <v>0.10185976346888501</v>
      </c>
      <c r="V16" s="14">
        <v>6.7468650914094194E-2</v>
      </c>
      <c r="W16" s="14">
        <v>0.111177906834317</v>
      </c>
      <c r="X16" s="14">
        <v>8.5110642003502796E-2</v>
      </c>
      <c r="Y16" s="14">
        <v>6.07663751011321E-2</v>
      </c>
      <c r="Z16" s="14">
        <v>6.4542529462747106E-2</v>
      </c>
      <c r="AA16" s="14">
        <v>4.1464296388910402E-2</v>
      </c>
      <c r="AB16" s="14">
        <v>7.2421457577808199E-2</v>
      </c>
      <c r="AC16" s="14">
        <v>0.106530956672291</v>
      </c>
      <c r="AD16" s="14">
        <v>2.6149540290735102E-2</v>
      </c>
      <c r="AE16" s="14"/>
      <c r="AF16" s="14">
        <v>8.5281599193279795E-2</v>
      </c>
      <c r="AG16" s="14">
        <v>5.7396225524687997E-2</v>
      </c>
      <c r="AH16" s="14">
        <v>5.2673128557894397E-2</v>
      </c>
      <c r="AI16" s="14">
        <v>7.4224285116397407E-2</v>
      </c>
      <c r="AJ16" s="14">
        <v>2.0360882038914799E-2</v>
      </c>
      <c r="AK16" s="14"/>
      <c r="AL16" s="14">
        <v>7.5480363720917598E-2</v>
      </c>
      <c r="AM16" s="14">
        <v>4.4554200102820199E-3</v>
      </c>
      <c r="AN16" s="14">
        <v>0.10734740474427799</v>
      </c>
      <c r="AO16" s="14"/>
      <c r="AP16" s="14">
        <v>7.2669654178718304E-2</v>
      </c>
      <c r="AQ16" s="14">
        <v>6.8122110652093795E-2</v>
      </c>
      <c r="AR16" s="14"/>
      <c r="AS16" s="14">
        <v>6.4683726094725696E-2</v>
      </c>
      <c r="AT16" s="14">
        <v>7.9289948737445895E-2</v>
      </c>
      <c r="AU16" s="14"/>
      <c r="AV16" s="14">
        <v>4.5428947390508699E-2</v>
      </c>
      <c r="AW16" s="14">
        <v>7.9778819633631898E-2</v>
      </c>
      <c r="AX16" s="14"/>
      <c r="AY16" s="14">
        <v>5.6029124218048801E-2</v>
      </c>
      <c r="AZ16" s="14">
        <v>7.7528298817002003E-2</v>
      </c>
      <c r="BA16" s="14"/>
      <c r="BB16" s="14">
        <v>6.5022349078856706E-2</v>
      </c>
      <c r="BC16" s="14">
        <v>7.6679532165775596E-2</v>
      </c>
    </row>
    <row r="17" spans="2:55" ht="29" x14ac:dyDescent="0.35">
      <c r="B17" s="15" t="s">
        <v>276</v>
      </c>
      <c r="C17" s="20">
        <v>5.45202794168076E-2</v>
      </c>
      <c r="D17" s="20">
        <v>6.30796928289519E-2</v>
      </c>
      <c r="E17" s="20">
        <v>4.6322703655508599E-2</v>
      </c>
      <c r="F17" s="20"/>
      <c r="G17" s="20">
        <v>3.8113666602274901E-2</v>
      </c>
      <c r="H17" s="20">
        <v>2.4557726144032399E-2</v>
      </c>
      <c r="I17" s="20">
        <v>2.68274564860424E-2</v>
      </c>
      <c r="J17" s="20">
        <v>5.96186927918919E-2</v>
      </c>
      <c r="K17" s="20">
        <v>4.4884685205354102E-2</v>
      </c>
      <c r="L17" s="20">
        <v>0.114748862177568</v>
      </c>
      <c r="M17" s="20"/>
      <c r="N17" s="20">
        <v>4.7586831388794201E-2</v>
      </c>
      <c r="O17" s="20">
        <v>4.4709389690108098E-2</v>
      </c>
      <c r="P17" s="20">
        <v>5.0653641338171899E-2</v>
      </c>
      <c r="Q17" s="20">
        <v>7.60373624281383E-2</v>
      </c>
      <c r="R17" s="20"/>
      <c r="S17" s="20">
        <v>4.4798523906818898E-2</v>
      </c>
      <c r="T17" s="20">
        <v>4.8572209974722003E-2</v>
      </c>
      <c r="U17" s="20">
        <v>4.3637413938905197E-2</v>
      </c>
      <c r="V17" s="20">
        <v>6.0353067190689398E-2</v>
      </c>
      <c r="W17" s="20">
        <v>3.11360467461359E-2</v>
      </c>
      <c r="X17" s="20">
        <v>6.4238143406318601E-2</v>
      </c>
      <c r="Y17" s="20">
        <v>6.2226264430008997E-2</v>
      </c>
      <c r="Z17" s="20">
        <v>3.90766646016589E-2</v>
      </c>
      <c r="AA17" s="20">
        <v>3.3114250278818799E-2</v>
      </c>
      <c r="AB17" s="20">
        <v>8.6842405532134404E-2</v>
      </c>
      <c r="AC17" s="20">
        <v>0.12426265265330499</v>
      </c>
      <c r="AD17" s="20">
        <v>2.8297122477021201E-2</v>
      </c>
      <c r="AE17" s="20"/>
      <c r="AF17" s="20">
        <v>7.99982793434625E-2</v>
      </c>
      <c r="AG17" s="20">
        <v>2.4165515945358401E-2</v>
      </c>
      <c r="AH17" s="20">
        <v>5.2439138205631897E-2</v>
      </c>
      <c r="AI17" s="20">
        <v>7.2437479662578505E-2</v>
      </c>
      <c r="AJ17" s="20">
        <v>3.0256824687700801E-2</v>
      </c>
      <c r="AK17" s="20"/>
      <c r="AL17" s="20">
        <v>4.2920120150444503E-2</v>
      </c>
      <c r="AM17" s="20">
        <v>0</v>
      </c>
      <c r="AN17" s="20">
        <v>0.31763048702229102</v>
      </c>
      <c r="AO17" s="20"/>
      <c r="AP17" s="20">
        <v>6.6938973698165496E-2</v>
      </c>
      <c r="AQ17" s="20">
        <v>4.5860398852424801E-2</v>
      </c>
      <c r="AR17" s="20"/>
      <c r="AS17" s="20">
        <v>5.1187606752010201E-2</v>
      </c>
      <c r="AT17" s="20">
        <v>6.0798229693356999E-2</v>
      </c>
      <c r="AU17" s="20"/>
      <c r="AV17" s="20">
        <v>3.0403756774627699E-2</v>
      </c>
      <c r="AW17" s="20">
        <v>6.3227817916323995E-2</v>
      </c>
      <c r="AX17" s="20"/>
      <c r="AY17" s="20">
        <v>4.9274204878144497E-2</v>
      </c>
      <c r="AZ17" s="20">
        <v>6.8953453763485301E-2</v>
      </c>
      <c r="BA17" s="20"/>
      <c r="BB17" s="20">
        <v>5.9130148501489101E-2</v>
      </c>
      <c r="BC17" s="20">
        <v>4.9245328146885099E-2</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285</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3.4891730040399901E-3</v>
      </c>
      <c r="D9" s="14">
        <v>4.2261917541897703E-3</v>
      </c>
      <c r="E9" s="14">
        <v>2.7797632039729199E-3</v>
      </c>
      <c r="F9" s="14"/>
      <c r="G9" s="14">
        <v>9.7486529576587596E-3</v>
      </c>
      <c r="H9" s="14">
        <v>2.2571000469810902E-3</v>
      </c>
      <c r="I9" s="14">
        <v>5.9170349647667004E-3</v>
      </c>
      <c r="J9" s="14">
        <v>0</v>
      </c>
      <c r="K9" s="14">
        <v>5.3049980031144002E-3</v>
      </c>
      <c r="L9" s="14">
        <v>0</v>
      </c>
      <c r="M9" s="14"/>
      <c r="N9" s="14">
        <v>7.4732249555390104E-3</v>
      </c>
      <c r="O9" s="14">
        <v>0</v>
      </c>
      <c r="P9" s="14">
        <v>6.7256164078798603E-3</v>
      </c>
      <c r="Q9" s="14">
        <v>0</v>
      </c>
      <c r="R9" s="14"/>
      <c r="S9" s="14">
        <v>6.4607859224602698E-3</v>
      </c>
      <c r="T9" s="14">
        <v>0</v>
      </c>
      <c r="U9" s="14">
        <v>0</v>
      </c>
      <c r="V9" s="14">
        <v>0</v>
      </c>
      <c r="W9" s="14">
        <v>0</v>
      </c>
      <c r="X9" s="14">
        <v>4.3053084230555098E-3</v>
      </c>
      <c r="Y9" s="14">
        <v>0</v>
      </c>
      <c r="Z9" s="14">
        <v>0</v>
      </c>
      <c r="AA9" s="14">
        <v>1.31949323035004E-2</v>
      </c>
      <c r="AB9" s="14">
        <v>0</v>
      </c>
      <c r="AC9" s="14">
        <v>0</v>
      </c>
      <c r="AD9" s="14">
        <v>2.4599138863932099E-2</v>
      </c>
      <c r="AE9" s="14"/>
      <c r="AF9" s="14">
        <v>1.8827438633850101E-3</v>
      </c>
      <c r="AG9" s="14">
        <v>3.4541689291759802E-3</v>
      </c>
      <c r="AH9" s="14">
        <v>1.6672710519902E-2</v>
      </c>
      <c r="AI9" s="14">
        <v>0</v>
      </c>
      <c r="AJ9" s="14">
        <v>8.9413420146691406E-3</v>
      </c>
      <c r="AK9" s="14"/>
      <c r="AL9" s="14">
        <v>1.96671623632851E-3</v>
      </c>
      <c r="AM9" s="14">
        <v>1.7821363274491499E-2</v>
      </c>
      <c r="AN9" s="14">
        <v>0</v>
      </c>
      <c r="AO9" s="14"/>
      <c r="AP9" s="14">
        <v>1.86811407533538E-3</v>
      </c>
      <c r="AQ9" s="14">
        <v>4.9376516547661904E-3</v>
      </c>
      <c r="AR9" s="14"/>
      <c r="AS9" s="14">
        <v>2.2155630868699499E-3</v>
      </c>
      <c r="AT9" s="14">
        <v>4.1802631463606597E-3</v>
      </c>
      <c r="AU9" s="14"/>
      <c r="AV9" s="14">
        <v>5.8687787849579197E-3</v>
      </c>
      <c r="AW9" s="14">
        <v>1.2271578772587301E-3</v>
      </c>
      <c r="AX9" s="14"/>
      <c r="AY9" s="14">
        <v>4.8797960235120704E-3</v>
      </c>
      <c r="AZ9" s="14">
        <v>0</v>
      </c>
      <c r="BA9" s="14"/>
      <c r="BB9" s="14">
        <v>5.0277806502138297E-3</v>
      </c>
      <c r="BC9" s="14">
        <v>0</v>
      </c>
    </row>
    <row r="10" spans="2:55" x14ac:dyDescent="0.35">
      <c r="B10" s="15" t="s">
        <v>72</v>
      </c>
      <c r="C10" s="14">
        <v>1.47152693018229E-2</v>
      </c>
      <c r="D10" s="14">
        <v>2.2088320767310501E-2</v>
      </c>
      <c r="E10" s="14">
        <v>7.5589930205023697E-3</v>
      </c>
      <c r="F10" s="14"/>
      <c r="G10" s="14">
        <v>2.11324136638277E-2</v>
      </c>
      <c r="H10" s="14">
        <v>3.2046191091861999E-2</v>
      </c>
      <c r="I10" s="14">
        <v>3.15902126044618E-2</v>
      </c>
      <c r="J10" s="14">
        <v>3.1355527471762E-3</v>
      </c>
      <c r="K10" s="14">
        <v>2.75289507461035E-3</v>
      </c>
      <c r="L10" s="14">
        <v>0</v>
      </c>
      <c r="M10" s="14"/>
      <c r="N10" s="14">
        <v>2.3662826365834E-2</v>
      </c>
      <c r="O10" s="14">
        <v>7.0061073953711804E-3</v>
      </c>
      <c r="P10" s="14">
        <v>1.52845020525999E-2</v>
      </c>
      <c r="Q10" s="14">
        <v>1.2688685589457399E-2</v>
      </c>
      <c r="R10" s="14"/>
      <c r="S10" s="14">
        <v>1.62433712251196E-2</v>
      </c>
      <c r="T10" s="14">
        <v>3.5159076725107801E-3</v>
      </c>
      <c r="U10" s="14">
        <v>6.6798250269801797E-3</v>
      </c>
      <c r="V10" s="14">
        <v>2.0478699004172499E-2</v>
      </c>
      <c r="W10" s="14">
        <v>2.0176067274186801E-2</v>
      </c>
      <c r="X10" s="14">
        <v>4.9765003306280198E-3</v>
      </c>
      <c r="Y10" s="14">
        <v>2.6168154496158801E-2</v>
      </c>
      <c r="Z10" s="14">
        <v>1.1412419188260799E-2</v>
      </c>
      <c r="AA10" s="14">
        <v>2.6828218110817401E-2</v>
      </c>
      <c r="AB10" s="14">
        <v>1.23776885246938E-2</v>
      </c>
      <c r="AC10" s="14">
        <v>0</v>
      </c>
      <c r="AD10" s="14">
        <v>3.7505485237680602E-2</v>
      </c>
      <c r="AE10" s="14"/>
      <c r="AF10" s="14">
        <v>7.2006116597083999E-3</v>
      </c>
      <c r="AG10" s="14">
        <v>2.0834602141286001E-2</v>
      </c>
      <c r="AH10" s="14">
        <v>3.3787758238456998E-2</v>
      </c>
      <c r="AI10" s="14">
        <v>3.8328678401574699E-3</v>
      </c>
      <c r="AJ10" s="14">
        <v>1.24935659481656E-2</v>
      </c>
      <c r="AK10" s="14"/>
      <c r="AL10" s="14">
        <v>7.1018640906702997E-3</v>
      </c>
      <c r="AM10" s="14">
        <v>8.4842118070871095E-2</v>
      </c>
      <c r="AN10" s="14">
        <v>0</v>
      </c>
      <c r="AO10" s="14"/>
      <c r="AP10" s="14">
        <v>1.9916424097083701E-2</v>
      </c>
      <c r="AQ10" s="14">
        <v>1.0844886880402201E-2</v>
      </c>
      <c r="AR10" s="14"/>
      <c r="AS10" s="14">
        <v>1.7196542270484599E-2</v>
      </c>
      <c r="AT10" s="14">
        <v>1.2067226545677099E-2</v>
      </c>
      <c r="AU10" s="14"/>
      <c r="AV10" s="14">
        <v>3.44116883548089E-2</v>
      </c>
      <c r="AW10" s="14">
        <v>8.8802118726941902E-3</v>
      </c>
      <c r="AX10" s="14"/>
      <c r="AY10" s="14">
        <v>1.7781292148817601E-2</v>
      </c>
      <c r="AZ10" s="14">
        <v>1.6190001644025901E-2</v>
      </c>
      <c r="BA10" s="14"/>
      <c r="BB10" s="14">
        <v>1.4737450879032599E-2</v>
      </c>
      <c r="BC10" s="14">
        <v>7.6653559699644998E-3</v>
      </c>
    </row>
    <row r="11" spans="2:55" x14ac:dyDescent="0.35">
      <c r="B11" s="15" t="s">
        <v>73</v>
      </c>
      <c r="C11" s="14">
        <v>2.8163321015271699E-2</v>
      </c>
      <c r="D11" s="14">
        <v>3.4185595803839799E-2</v>
      </c>
      <c r="E11" s="14">
        <v>2.2365620770021102E-2</v>
      </c>
      <c r="F11" s="14"/>
      <c r="G11" s="14">
        <v>7.6098475158716802E-2</v>
      </c>
      <c r="H11" s="14">
        <v>4.7040135614491101E-2</v>
      </c>
      <c r="I11" s="14">
        <v>3.9425300817080802E-2</v>
      </c>
      <c r="J11" s="14">
        <v>1.1648305586877799E-2</v>
      </c>
      <c r="K11" s="14">
        <v>2.98423158733434E-3</v>
      </c>
      <c r="L11" s="14">
        <v>2.1490400786590902E-3</v>
      </c>
      <c r="M11" s="14"/>
      <c r="N11" s="14">
        <v>3.1276910354751802E-2</v>
      </c>
      <c r="O11" s="14">
        <v>2.9688464320495499E-2</v>
      </c>
      <c r="P11" s="14">
        <v>2.4311601902142599E-2</v>
      </c>
      <c r="Q11" s="14">
        <v>2.6824919766950599E-2</v>
      </c>
      <c r="R11" s="14"/>
      <c r="S11" s="14">
        <v>5.9526457679277001E-2</v>
      </c>
      <c r="T11" s="14">
        <v>0</v>
      </c>
      <c r="U11" s="14">
        <v>5.8928033270274202E-3</v>
      </c>
      <c r="V11" s="14">
        <v>1.8209406366235099E-2</v>
      </c>
      <c r="W11" s="14">
        <v>5.9679319325693203E-2</v>
      </c>
      <c r="X11" s="14">
        <v>3.7270440847840397E-2</v>
      </c>
      <c r="Y11" s="14">
        <v>1.1819335269094801E-2</v>
      </c>
      <c r="Z11" s="14">
        <v>2.6206243142549799E-2</v>
      </c>
      <c r="AA11" s="14">
        <v>1.8764548061511399E-2</v>
      </c>
      <c r="AB11" s="14">
        <v>4.1321726510524799E-2</v>
      </c>
      <c r="AC11" s="14">
        <v>2.2953829859931399E-2</v>
      </c>
      <c r="AD11" s="14">
        <v>4.2148180170998098E-2</v>
      </c>
      <c r="AE11" s="14"/>
      <c r="AF11" s="14">
        <v>1.3288440406167E-2</v>
      </c>
      <c r="AG11" s="14">
        <v>4.1071527900850197E-2</v>
      </c>
      <c r="AH11" s="14">
        <v>2.7552813533708202E-2</v>
      </c>
      <c r="AI11" s="14">
        <v>4.14778988306077E-2</v>
      </c>
      <c r="AJ11" s="14">
        <v>1.7197694158013501E-2</v>
      </c>
      <c r="AK11" s="14"/>
      <c r="AL11" s="14">
        <v>1.40667350557567E-2</v>
      </c>
      <c r="AM11" s="14">
        <v>0.15464690394630801</v>
      </c>
      <c r="AN11" s="14">
        <v>6.8619581434964097E-3</v>
      </c>
      <c r="AO11" s="14"/>
      <c r="AP11" s="14">
        <v>2.8055540741398401E-2</v>
      </c>
      <c r="AQ11" s="14">
        <v>2.71583019301035E-2</v>
      </c>
      <c r="AR11" s="14"/>
      <c r="AS11" s="14">
        <v>2.7881013964484402E-2</v>
      </c>
      <c r="AT11" s="14">
        <v>2.1988775407741301E-2</v>
      </c>
      <c r="AU11" s="14"/>
      <c r="AV11" s="14">
        <v>5.4717936211042997E-2</v>
      </c>
      <c r="AW11" s="14">
        <v>1.9068658170197199E-2</v>
      </c>
      <c r="AX11" s="14"/>
      <c r="AY11" s="14">
        <v>3.1166842379055801E-2</v>
      </c>
      <c r="AZ11" s="14">
        <v>2.5406415608968599E-2</v>
      </c>
      <c r="BA11" s="14"/>
      <c r="BB11" s="14">
        <v>3.02494001029328E-2</v>
      </c>
      <c r="BC11" s="14">
        <v>1.45595576679568E-2</v>
      </c>
    </row>
    <row r="12" spans="2:55" x14ac:dyDescent="0.35">
      <c r="B12" s="15" t="s">
        <v>74</v>
      </c>
      <c r="C12" s="14">
        <v>5.6844653099721199E-2</v>
      </c>
      <c r="D12" s="14">
        <v>6.3113731246269095E-2</v>
      </c>
      <c r="E12" s="14">
        <v>4.9951097984525503E-2</v>
      </c>
      <c r="F12" s="14"/>
      <c r="G12" s="14">
        <v>0.126466442745966</v>
      </c>
      <c r="H12" s="14">
        <v>9.4696531704589706E-2</v>
      </c>
      <c r="I12" s="14">
        <v>5.9444299996685102E-2</v>
      </c>
      <c r="J12" s="14">
        <v>3.5686552469317998E-2</v>
      </c>
      <c r="K12" s="14">
        <v>2.21744577880746E-2</v>
      </c>
      <c r="L12" s="14">
        <v>1.8133843745973401E-2</v>
      </c>
      <c r="M12" s="14"/>
      <c r="N12" s="14">
        <v>6.2049728968501597E-2</v>
      </c>
      <c r="O12" s="14">
        <v>5.67665460395992E-2</v>
      </c>
      <c r="P12" s="14">
        <v>5.9367579826979898E-2</v>
      </c>
      <c r="Q12" s="14">
        <v>4.9541946926056402E-2</v>
      </c>
      <c r="R12" s="14"/>
      <c r="S12" s="14">
        <v>9.9976261682650502E-2</v>
      </c>
      <c r="T12" s="14">
        <v>5.5675600893895998E-2</v>
      </c>
      <c r="U12" s="14">
        <v>3.1651881167860101E-2</v>
      </c>
      <c r="V12" s="14">
        <v>5.0601193661067301E-2</v>
      </c>
      <c r="W12" s="14">
        <v>6.5637829859996E-2</v>
      </c>
      <c r="X12" s="14">
        <v>5.9380882200590998E-2</v>
      </c>
      <c r="Y12" s="14">
        <v>1.9774935552158899E-2</v>
      </c>
      <c r="Z12" s="14">
        <v>0.113505278718536</v>
      </c>
      <c r="AA12" s="14">
        <v>6.5932960053000894E-2</v>
      </c>
      <c r="AB12" s="14">
        <v>4.1737016130442998E-2</v>
      </c>
      <c r="AC12" s="14">
        <v>1.2033688235504899E-2</v>
      </c>
      <c r="AD12" s="14">
        <v>2.8297122477021201E-2</v>
      </c>
      <c r="AE12" s="14"/>
      <c r="AF12" s="14">
        <v>5.4878231660691203E-2</v>
      </c>
      <c r="AG12" s="14">
        <v>7.90702771112783E-2</v>
      </c>
      <c r="AH12" s="14">
        <v>2.1579533426436499E-2</v>
      </c>
      <c r="AI12" s="14">
        <v>4.8471600221482898E-2</v>
      </c>
      <c r="AJ12" s="14">
        <v>4.9012467693941603E-2</v>
      </c>
      <c r="AK12" s="14"/>
      <c r="AL12" s="14">
        <v>4.5754328301737597E-2</v>
      </c>
      <c r="AM12" s="14">
        <v>0.14389841793521399</v>
      </c>
      <c r="AN12" s="14">
        <v>6.2125577147020002E-2</v>
      </c>
      <c r="AO12" s="14"/>
      <c r="AP12" s="14">
        <v>4.6299442070256297E-2</v>
      </c>
      <c r="AQ12" s="14">
        <v>6.45033641578492E-2</v>
      </c>
      <c r="AR12" s="14"/>
      <c r="AS12" s="14">
        <v>5.2638644383995403E-2</v>
      </c>
      <c r="AT12" s="14">
        <v>6.7254870380450693E-2</v>
      </c>
      <c r="AU12" s="14"/>
      <c r="AV12" s="14">
        <v>7.0543346831163298E-2</v>
      </c>
      <c r="AW12" s="14">
        <v>5.11001684925226E-2</v>
      </c>
      <c r="AX12" s="14"/>
      <c r="AY12" s="14">
        <v>5.5868230706790298E-2</v>
      </c>
      <c r="AZ12" s="14">
        <v>8.8476674990531107E-2</v>
      </c>
      <c r="BA12" s="14"/>
      <c r="BB12" s="14">
        <v>4.65125653486139E-2</v>
      </c>
      <c r="BC12" s="14">
        <v>0.111029770957022</v>
      </c>
    </row>
    <row r="13" spans="2:55" x14ac:dyDescent="0.35">
      <c r="B13" s="15" t="s">
        <v>75</v>
      </c>
      <c r="C13" s="14">
        <v>0.10389236657017401</v>
      </c>
      <c r="D13" s="14">
        <v>0.118146912766284</v>
      </c>
      <c r="E13" s="14">
        <v>9.02789557637763E-2</v>
      </c>
      <c r="F13" s="14"/>
      <c r="G13" s="14">
        <v>0.168914217436545</v>
      </c>
      <c r="H13" s="14">
        <v>0.13745190463814599</v>
      </c>
      <c r="I13" s="14">
        <v>7.5391916108625598E-2</v>
      </c>
      <c r="J13" s="14">
        <v>7.6244133759118607E-2</v>
      </c>
      <c r="K13" s="14">
        <v>8.3025798168238601E-2</v>
      </c>
      <c r="L13" s="14">
        <v>9.3056414493240605E-2</v>
      </c>
      <c r="M13" s="14"/>
      <c r="N13" s="14">
        <v>0.10195909250778</v>
      </c>
      <c r="O13" s="14">
        <v>9.0637045305273903E-2</v>
      </c>
      <c r="P13" s="14">
        <v>0.111089720807917</v>
      </c>
      <c r="Q13" s="14">
        <v>0.114263419712562</v>
      </c>
      <c r="R13" s="14"/>
      <c r="S13" s="14">
        <v>0.13776981657142501</v>
      </c>
      <c r="T13" s="14">
        <v>8.9090280665062402E-2</v>
      </c>
      <c r="U13" s="14">
        <v>7.6042500066800398E-2</v>
      </c>
      <c r="V13" s="14">
        <v>9.2130662027357202E-2</v>
      </c>
      <c r="W13" s="14">
        <v>0.120374761270873</v>
      </c>
      <c r="X13" s="14">
        <v>8.2124150903690601E-2</v>
      </c>
      <c r="Y13" s="14">
        <v>0.11050735986424599</v>
      </c>
      <c r="Z13" s="14">
        <v>0.102197927021336</v>
      </c>
      <c r="AA13" s="14">
        <v>0.120647985528624</v>
      </c>
      <c r="AB13" s="14">
        <v>0.109548071185156</v>
      </c>
      <c r="AC13" s="14">
        <v>0.10046585096359301</v>
      </c>
      <c r="AD13" s="14">
        <v>5.8497633643217799E-2</v>
      </c>
      <c r="AE13" s="14"/>
      <c r="AF13" s="14">
        <v>0.103598726718121</v>
      </c>
      <c r="AG13" s="14">
        <v>0.112663076756607</v>
      </c>
      <c r="AH13" s="14">
        <v>6.4659688110703703E-2</v>
      </c>
      <c r="AI13" s="14">
        <v>0.119450552496925</v>
      </c>
      <c r="AJ13" s="14">
        <v>0.10289309780583</v>
      </c>
      <c r="AK13" s="14"/>
      <c r="AL13" s="14">
        <v>9.9309401310774301E-2</v>
      </c>
      <c r="AM13" s="14">
        <v>0.16102667679478799</v>
      </c>
      <c r="AN13" s="14">
        <v>6.8633137429767593E-2</v>
      </c>
      <c r="AO13" s="14"/>
      <c r="AP13" s="14">
        <v>7.1875412511581305E-2</v>
      </c>
      <c r="AQ13" s="14">
        <v>0.13286937577923599</v>
      </c>
      <c r="AR13" s="14"/>
      <c r="AS13" s="14">
        <v>9.6651750951431206E-2</v>
      </c>
      <c r="AT13" s="14">
        <v>0.107076982277648</v>
      </c>
      <c r="AU13" s="14"/>
      <c r="AV13" s="14">
        <v>0.12890807311299399</v>
      </c>
      <c r="AW13" s="14">
        <v>9.3674643963781806E-2</v>
      </c>
      <c r="AX13" s="14"/>
      <c r="AY13" s="14">
        <v>0.101067231355208</v>
      </c>
      <c r="AZ13" s="14">
        <v>0.12844769609760101</v>
      </c>
      <c r="BA13" s="14"/>
      <c r="BB13" s="14">
        <v>0.101807009042297</v>
      </c>
      <c r="BC13" s="14">
        <v>0.12167152649270301</v>
      </c>
    </row>
    <row r="14" spans="2:55" x14ac:dyDescent="0.35">
      <c r="B14" s="15" t="s">
        <v>76</v>
      </c>
      <c r="C14" s="14">
        <v>0.38244544227108002</v>
      </c>
      <c r="D14" s="14">
        <v>0.34113382146570898</v>
      </c>
      <c r="E14" s="14">
        <v>0.42391070294782002</v>
      </c>
      <c r="F14" s="14"/>
      <c r="G14" s="14">
        <v>0.32293347959806201</v>
      </c>
      <c r="H14" s="14">
        <v>0.28676648350771</v>
      </c>
      <c r="I14" s="14">
        <v>0.389306581299731</v>
      </c>
      <c r="J14" s="14">
        <v>0.40762289493442</v>
      </c>
      <c r="K14" s="14">
        <v>0.40449580089341702</v>
      </c>
      <c r="L14" s="14">
        <v>0.45930164639156501</v>
      </c>
      <c r="M14" s="14"/>
      <c r="N14" s="14">
        <v>0.37103216980383202</v>
      </c>
      <c r="O14" s="14">
        <v>0.39011776272201998</v>
      </c>
      <c r="P14" s="14">
        <v>0.37318809200575398</v>
      </c>
      <c r="Q14" s="14">
        <v>0.39193344269427799</v>
      </c>
      <c r="R14" s="14"/>
      <c r="S14" s="14">
        <v>0.38448899905520201</v>
      </c>
      <c r="T14" s="14">
        <v>0.40020442444875098</v>
      </c>
      <c r="U14" s="14">
        <v>0.41510738656488799</v>
      </c>
      <c r="V14" s="14">
        <v>0.38016098346439903</v>
      </c>
      <c r="W14" s="14">
        <v>0.37361106224517798</v>
      </c>
      <c r="X14" s="14">
        <v>0.386735011606128</v>
      </c>
      <c r="Y14" s="14">
        <v>0.42154607155859503</v>
      </c>
      <c r="Z14" s="14">
        <v>0.44409258078955199</v>
      </c>
      <c r="AA14" s="14">
        <v>0.36641676997830203</v>
      </c>
      <c r="AB14" s="14">
        <v>0.35075382217254802</v>
      </c>
      <c r="AC14" s="14">
        <v>0.28877524987772601</v>
      </c>
      <c r="AD14" s="14">
        <v>0.34741430442329402</v>
      </c>
      <c r="AE14" s="14"/>
      <c r="AF14" s="14">
        <v>0.36444852079979301</v>
      </c>
      <c r="AG14" s="14">
        <v>0.39802440875784001</v>
      </c>
      <c r="AH14" s="14">
        <v>0.41761463854659298</v>
      </c>
      <c r="AI14" s="14">
        <v>0.396531507206903</v>
      </c>
      <c r="AJ14" s="14">
        <v>0.44369799764286399</v>
      </c>
      <c r="AK14" s="14"/>
      <c r="AL14" s="14">
        <v>0.40822575928858201</v>
      </c>
      <c r="AM14" s="14">
        <v>0.25494050628651599</v>
      </c>
      <c r="AN14" s="14">
        <v>0.237713077895431</v>
      </c>
      <c r="AO14" s="14"/>
      <c r="AP14" s="14">
        <v>0.30597929688769698</v>
      </c>
      <c r="AQ14" s="14">
        <v>0.44446605121376698</v>
      </c>
      <c r="AR14" s="14"/>
      <c r="AS14" s="14">
        <v>0.30977012952760002</v>
      </c>
      <c r="AT14" s="14">
        <v>0.48595301900898402</v>
      </c>
      <c r="AU14" s="14"/>
      <c r="AV14" s="14">
        <v>0.36068896729116501</v>
      </c>
      <c r="AW14" s="14">
        <v>0.39474621998248899</v>
      </c>
      <c r="AX14" s="14"/>
      <c r="AY14" s="14">
        <v>0.33336107458707198</v>
      </c>
      <c r="AZ14" s="14">
        <v>0.54909385250338105</v>
      </c>
      <c r="BA14" s="14"/>
      <c r="BB14" s="14">
        <v>0.35751021092955598</v>
      </c>
      <c r="BC14" s="14">
        <v>0.45901705397715797</v>
      </c>
    </row>
    <row r="15" spans="2:55" x14ac:dyDescent="0.35">
      <c r="B15" s="15" t="s">
        <v>77</v>
      </c>
      <c r="C15" s="14">
        <v>0.145033721479921</v>
      </c>
      <c r="D15" s="14">
        <v>0.13641532837090101</v>
      </c>
      <c r="E15" s="14">
        <v>0.151872353192847</v>
      </c>
      <c r="F15" s="14"/>
      <c r="G15" s="14">
        <v>6.3747383571894703E-2</v>
      </c>
      <c r="H15" s="14">
        <v>0.106538852576415</v>
      </c>
      <c r="I15" s="14">
        <v>0.145411790726862</v>
      </c>
      <c r="J15" s="14">
        <v>0.132277266143843</v>
      </c>
      <c r="K15" s="14">
        <v>0.19185228287459299</v>
      </c>
      <c r="L15" s="14">
        <v>0.20900913914549399</v>
      </c>
      <c r="M15" s="14"/>
      <c r="N15" s="14">
        <v>0.13862775759158</v>
      </c>
      <c r="O15" s="14">
        <v>0.173108458486329</v>
      </c>
      <c r="P15" s="14">
        <v>0.12532774127312901</v>
      </c>
      <c r="Q15" s="14">
        <v>0.139306840369989</v>
      </c>
      <c r="R15" s="14"/>
      <c r="S15" s="14">
        <v>0.11303472683823999</v>
      </c>
      <c r="T15" s="14">
        <v>0.191810616555326</v>
      </c>
      <c r="U15" s="14">
        <v>0.18380654170352601</v>
      </c>
      <c r="V15" s="14">
        <v>0.10023331064900801</v>
      </c>
      <c r="W15" s="14">
        <v>0.14873412857906801</v>
      </c>
      <c r="X15" s="14">
        <v>0.11798032464211</v>
      </c>
      <c r="Y15" s="14">
        <v>0.13934280367353699</v>
      </c>
      <c r="Z15" s="14">
        <v>0.104250886307877</v>
      </c>
      <c r="AA15" s="14">
        <v>0.15248594905014701</v>
      </c>
      <c r="AB15" s="14">
        <v>0.18185512658324501</v>
      </c>
      <c r="AC15" s="14">
        <v>0.16521118616673</v>
      </c>
      <c r="AD15" s="14">
        <v>9.3696300723664097E-2</v>
      </c>
      <c r="AE15" s="14"/>
      <c r="AF15" s="14">
        <v>0.17962414008639499</v>
      </c>
      <c r="AG15" s="14">
        <v>0.140643996099415</v>
      </c>
      <c r="AH15" s="14">
        <v>0.179456858935445</v>
      </c>
      <c r="AI15" s="14">
        <v>0.121379388548252</v>
      </c>
      <c r="AJ15" s="14">
        <v>0.134046232603455</v>
      </c>
      <c r="AK15" s="14"/>
      <c r="AL15" s="14">
        <v>0.154609199709076</v>
      </c>
      <c r="AM15" s="14">
        <v>7.0867135497700698E-2</v>
      </c>
      <c r="AN15" s="14">
        <v>0.13871114746369101</v>
      </c>
      <c r="AO15" s="14"/>
      <c r="AP15" s="14">
        <v>0.15714135422431599</v>
      </c>
      <c r="AQ15" s="14">
        <v>0.13449895522477401</v>
      </c>
      <c r="AR15" s="14"/>
      <c r="AS15" s="14">
        <v>0.158326944256685</v>
      </c>
      <c r="AT15" s="14">
        <v>0.132261178476268</v>
      </c>
      <c r="AU15" s="14"/>
      <c r="AV15" s="14">
        <v>0.11771067190017399</v>
      </c>
      <c r="AW15" s="14">
        <v>0.154503157525895</v>
      </c>
      <c r="AX15" s="14"/>
      <c r="AY15" s="14">
        <v>0.16034270234711001</v>
      </c>
      <c r="AZ15" s="14">
        <v>7.8542430841440802E-2</v>
      </c>
      <c r="BA15" s="14"/>
      <c r="BB15" s="14">
        <v>0.162993778704594</v>
      </c>
      <c r="BC15" s="14">
        <v>8.4550039710986805E-2</v>
      </c>
    </row>
    <row r="16" spans="2:55" x14ac:dyDescent="0.35">
      <c r="B16" s="15" t="s">
        <v>78</v>
      </c>
      <c r="C16" s="14">
        <v>0.21647224804941601</v>
      </c>
      <c r="D16" s="14">
        <v>0.21947962013856401</v>
      </c>
      <c r="E16" s="14">
        <v>0.21417273395237599</v>
      </c>
      <c r="F16" s="14"/>
      <c r="G16" s="14">
        <v>0.140577634372266</v>
      </c>
      <c r="H16" s="14">
        <v>0.234728759560032</v>
      </c>
      <c r="I16" s="14">
        <v>0.21417830321602399</v>
      </c>
      <c r="J16" s="14">
        <v>0.27483440765593398</v>
      </c>
      <c r="K16" s="14">
        <v>0.26207762953583302</v>
      </c>
      <c r="L16" s="14">
        <v>0.175555525771107</v>
      </c>
      <c r="M16" s="14"/>
      <c r="N16" s="14">
        <v>0.214421453009595</v>
      </c>
      <c r="O16" s="14">
        <v>0.21238147592697801</v>
      </c>
      <c r="P16" s="14">
        <v>0.24205305976418201</v>
      </c>
      <c r="Q16" s="14">
        <v>0.202182438389236</v>
      </c>
      <c r="R16" s="14"/>
      <c r="S16" s="14">
        <v>0.15033171728240599</v>
      </c>
      <c r="T16" s="14">
        <v>0.21303515309921101</v>
      </c>
      <c r="U16" s="14">
        <v>0.233568839833384</v>
      </c>
      <c r="V16" s="14">
        <v>0.28163465678424199</v>
      </c>
      <c r="W16" s="14">
        <v>0.17271492573824199</v>
      </c>
      <c r="X16" s="14">
        <v>0.25279667010565299</v>
      </c>
      <c r="Y16" s="14">
        <v>0.22427274449013601</v>
      </c>
      <c r="Z16" s="14">
        <v>0.16337499105724201</v>
      </c>
      <c r="AA16" s="14">
        <v>0.19600503938066199</v>
      </c>
      <c r="AB16" s="14">
        <v>0.196111271568847</v>
      </c>
      <c r="AC16" s="14">
        <v>0.32042822275878902</v>
      </c>
      <c r="AD16" s="14">
        <v>0.304459237372182</v>
      </c>
      <c r="AE16" s="14"/>
      <c r="AF16" s="14">
        <v>0.23385981718552201</v>
      </c>
      <c r="AG16" s="14">
        <v>0.16798147314287301</v>
      </c>
      <c r="AH16" s="14">
        <v>0.20289521595280499</v>
      </c>
      <c r="AI16" s="14">
        <v>0.21974666001081899</v>
      </c>
      <c r="AJ16" s="14">
        <v>0.19287175834221801</v>
      </c>
      <c r="AK16" s="14"/>
      <c r="AL16" s="14">
        <v>0.22861789001232699</v>
      </c>
      <c r="AM16" s="14">
        <v>9.1645262694395005E-2</v>
      </c>
      <c r="AN16" s="14">
        <v>0.26286838015535402</v>
      </c>
      <c r="AO16" s="14"/>
      <c r="AP16" s="14">
        <v>0.28571427741224797</v>
      </c>
      <c r="AQ16" s="14">
        <v>0.162915454373805</v>
      </c>
      <c r="AR16" s="14"/>
      <c r="AS16" s="14">
        <v>0.26840445417695802</v>
      </c>
      <c r="AT16" s="14">
        <v>0.146244354549567</v>
      </c>
      <c r="AU16" s="14"/>
      <c r="AV16" s="14">
        <v>0.19707645487432299</v>
      </c>
      <c r="AW16" s="14">
        <v>0.22175320550392</v>
      </c>
      <c r="AX16" s="14"/>
      <c r="AY16" s="14">
        <v>0.24240706474284801</v>
      </c>
      <c r="AZ16" s="14">
        <v>8.7477150595233893E-2</v>
      </c>
      <c r="BA16" s="14"/>
      <c r="BB16" s="14">
        <v>0.22947805736862401</v>
      </c>
      <c r="BC16" s="14">
        <v>0.148181517642198</v>
      </c>
    </row>
    <row r="17" spans="2:55" ht="29" x14ac:dyDescent="0.35">
      <c r="B17" s="15" t="s">
        <v>276</v>
      </c>
      <c r="C17" s="20">
        <v>4.8943805208551898E-2</v>
      </c>
      <c r="D17" s="20">
        <v>6.1210477686933301E-2</v>
      </c>
      <c r="E17" s="20">
        <v>3.7109779164157801E-2</v>
      </c>
      <c r="F17" s="20"/>
      <c r="G17" s="20">
        <v>7.0381300495063401E-2</v>
      </c>
      <c r="H17" s="20">
        <v>5.8474041259773103E-2</v>
      </c>
      <c r="I17" s="20">
        <v>3.9334560265763298E-2</v>
      </c>
      <c r="J17" s="20">
        <v>5.8550886703311197E-2</v>
      </c>
      <c r="K17" s="20">
        <v>2.5331906074784999E-2</v>
      </c>
      <c r="L17" s="20">
        <v>4.2794390373961301E-2</v>
      </c>
      <c r="M17" s="20"/>
      <c r="N17" s="20">
        <v>4.9496836442585498E-2</v>
      </c>
      <c r="O17" s="20">
        <v>4.0294139803933399E-2</v>
      </c>
      <c r="P17" s="20">
        <v>4.2652085959415102E-2</v>
      </c>
      <c r="Q17" s="20">
        <v>6.3258306551469898E-2</v>
      </c>
      <c r="R17" s="20"/>
      <c r="S17" s="20">
        <v>3.2167863743220303E-2</v>
      </c>
      <c r="T17" s="20">
        <v>4.6668016665243103E-2</v>
      </c>
      <c r="U17" s="20">
        <v>4.7250222309533699E-2</v>
      </c>
      <c r="V17" s="20">
        <v>5.6551088043518903E-2</v>
      </c>
      <c r="W17" s="20">
        <v>3.9071905706762201E-2</v>
      </c>
      <c r="X17" s="20">
        <v>5.44307109403038E-2</v>
      </c>
      <c r="Y17" s="20">
        <v>4.6568595096073299E-2</v>
      </c>
      <c r="Z17" s="20">
        <v>3.4959673774646698E-2</v>
      </c>
      <c r="AA17" s="20">
        <v>3.9723597533435101E-2</v>
      </c>
      <c r="AB17" s="20">
        <v>6.6295277324541102E-2</v>
      </c>
      <c r="AC17" s="20">
        <v>9.0131972137726293E-2</v>
      </c>
      <c r="AD17" s="20">
        <v>6.3382597088010306E-2</v>
      </c>
      <c r="AE17" s="20"/>
      <c r="AF17" s="20">
        <v>4.12187676202165E-2</v>
      </c>
      <c r="AG17" s="20">
        <v>3.6256469160675001E-2</v>
      </c>
      <c r="AH17" s="20">
        <v>3.5780782735950201E-2</v>
      </c>
      <c r="AI17" s="20">
        <v>4.91095248448545E-2</v>
      </c>
      <c r="AJ17" s="20">
        <v>3.8845843790842598E-2</v>
      </c>
      <c r="AK17" s="20"/>
      <c r="AL17" s="20">
        <v>4.0348105994746503E-2</v>
      </c>
      <c r="AM17" s="20">
        <v>2.0311615499715101E-2</v>
      </c>
      <c r="AN17" s="20">
        <v>0.22308672176524</v>
      </c>
      <c r="AO17" s="20"/>
      <c r="AP17" s="20">
        <v>8.3150137980083999E-2</v>
      </c>
      <c r="AQ17" s="20">
        <v>1.78059587852962E-2</v>
      </c>
      <c r="AR17" s="20"/>
      <c r="AS17" s="20">
        <v>6.6914957381492002E-2</v>
      </c>
      <c r="AT17" s="20">
        <v>2.29733302073034E-2</v>
      </c>
      <c r="AU17" s="20"/>
      <c r="AV17" s="20">
        <v>3.0074082639370999E-2</v>
      </c>
      <c r="AW17" s="20">
        <v>5.50465766112413E-2</v>
      </c>
      <c r="AX17" s="20"/>
      <c r="AY17" s="20">
        <v>5.3125765709586797E-2</v>
      </c>
      <c r="AZ17" s="20">
        <v>2.6365777718817901E-2</v>
      </c>
      <c r="BA17" s="20"/>
      <c r="BB17" s="20">
        <v>5.1683746974136503E-2</v>
      </c>
      <c r="BC17" s="20">
        <v>5.33251775820111E-2</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83</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6.0568056995970697E-3</v>
      </c>
      <c r="D9" s="14">
        <v>8.1685738296491794E-3</v>
      </c>
      <c r="E9" s="14">
        <v>4.0125472115222901E-3</v>
      </c>
      <c r="F9" s="14"/>
      <c r="G9" s="14">
        <v>6.8187821346950804E-3</v>
      </c>
      <c r="H9" s="14">
        <v>1.57228806958307E-2</v>
      </c>
      <c r="I9" s="14">
        <v>1.4208296551466101E-2</v>
      </c>
      <c r="J9" s="14">
        <v>0</v>
      </c>
      <c r="K9" s="14">
        <v>0</v>
      </c>
      <c r="L9" s="14">
        <v>0</v>
      </c>
      <c r="M9" s="14"/>
      <c r="N9" s="14">
        <v>8.3806505598115408E-3</v>
      </c>
      <c r="O9" s="14">
        <v>1.7706247644138601E-3</v>
      </c>
      <c r="P9" s="14">
        <v>9.7974999950416405E-3</v>
      </c>
      <c r="Q9" s="14">
        <v>4.7658816721939997E-3</v>
      </c>
      <c r="R9" s="14"/>
      <c r="S9" s="14">
        <v>1.45703867445272E-2</v>
      </c>
      <c r="T9" s="14">
        <v>0</v>
      </c>
      <c r="U9" s="14">
        <v>0</v>
      </c>
      <c r="V9" s="14">
        <v>1.0306386591280799E-2</v>
      </c>
      <c r="W9" s="14">
        <v>1.7002384031898899E-2</v>
      </c>
      <c r="X9" s="14">
        <v>4.3053084230555098E-3</v>
      </c>
      <c r="Y9" s="14">
        <v>0</v>
      </c>
      <c r="Z9" s="14">
        <v>0</v>
      </c>
      <c r="AA9" s="14">
        <v>5.1854766618952101E-3</v>
      </c>
      <c r="AB9" s="14">
        <v>1.0514181573258201E-2</v>
      </c>
      <c r="AC9" s="14">
        <v>0</v>
      </c>
      <c r="AD9" s="14">
        <v>0</v>
      </c>
      <c r="AE9" s="14"/>
      <c r="AF9" s="14">
        <v>1.24075272721593E-2</v>
      </c>
      <c r="AG9" s="14">
        <v>4.1132182191031498E-3</v>
      </c>
      <c r="AH9" s="14">
        <v>1.16774118728001E-2</v>
      </c>
      <c r="AI9" s="14">
        <v>3.9720660683672899E-3</v>
      </c>
      <c r="AJ9" s="14">
        <v>0</v>
      </c>
      <c r="AK9" s="14"/>
      <c r="AL9" s="14">
        <v>0</v>
      </c>
      <c r="AM9" s="14">
        <v>5.86528274001238E-2</v>
      </c>
      <c r="AN9" s="14">
        <v>0</v>
      </c>
      <c r="AO9" s="14"/>
      <c r="AP9" s="14">
        <v>7.7809130925537498E-3</v>
      </c>
      <c r="AQ9" s="14">
        <v>4.8091855456813904E-3</v>
      </c>
      <c r="AR9" s="14"/>
      <c r="AS9" s="14">
        <v>8.6211877244581799E-3</v>
      </c>
      <c r="AT9" s="14">
        <v>1.1899162475639E-3</v>
      </c>
      <c r="AU9" s="14"/>
      <c r="AV9" s="14">
        <v>1.1995075203919301E-2</v>
      </c>
      <c r="AW9" s="14">
        <v>4.3543448324703804E-3</v>
      </c>
      <c r="AX9" s="14"/>
      <c r="AY9" s="14">
        <v>8.4707683837566099E-3</v>
      </c>
      <c r="AZ9" s="14">
        <v>0</v>
      </c>
      <c r="BA9" s="14"/>
      <c r="BB9" s="14">
        <v>8.7276527885775008E-3</v>
      </c>
      <c r="BC9" s="14">
        <v>0</v>
      </c>
    </row>
    <row r="10" spans="2:55" x14ac:dyDescent="0.35">
      <c r="B10" s="15" t="s">
        <v>72</v>
      </c>
      <c r="C10" s="14">
        <v>2.9846910035034001E-2</v>
      </c>
      <c r="D10" s="14">
        <v>3.4878463149842401E-2</v>
      </c>
      <c r="E10" s="14">
        <v>2.5021577670096499E-2</v>
      </c>
      <c r="F10" s="14"/>
      <c r="G10" s="14">
        <v>5.0368718734374998E-2</v>
      </c>
      <c r="H10" s="14">
        <v>7.5295750450492097E-2</v>
      </c>
      <c r="I10" s="14">
        <v>3.2640549347744699E-2</v>
      </c>
      <c r="J10" s="14">
        <v>1.34245921957969E-2</v>
      </c>
      <c r="K10" s="14">
        <v>1.20070841290879E-2</v>
      </c>
      <c r="L10" s="14">
        <v>2.1153339448921498E-3</v>
      </c>
      <c r="M10" s="14"/>
      <c r="N10" s="14">
        <v>3.0453832230766101E-2</v>
      </c>
      <c r="O10" s="14">
        <v>3.0455868990637399E-2</v>
      </c>
      <c r="P10" s="14">
        <v>3.2735687127418797E-2</v>
      </c>
      <c r="Q10" s="14">
        <v>2.6257454526570599E-2</v>
      </c>
      <c r="R10" s="14"/>
      <c r="S10" s="14">
        <v>4.1585061170034299E-2</v>
      </c>
      <c r="T10" s="14">
        <v>7.8936560792082396E-3</v>
      </c>
      <c r="U10" s="14">
        <v>2.86016798119532E-2</v>
      </c>
      <c r="V10" s="14">
        <v>2.76731659376186E-2</v>
      </c>
      <c r="W10" s="14">
        <v>2.5530504971452001E-2</v>
      </c>
      <c r="X10" s="14">
        <v>4.9203697865533198E-2</v>
      </c>
      <c r="Y10" s="14">
        <v>1.5555577595270299E-2</v>
      </c>
      <c r="Z10" s="14">
        <v>3.16250302446461E-2</v>
      </c>
      <c r="AA10" s="14">
        <v>5.4288048517764899E-2</v>
      </c>
      <c r="AB10" s="14">
        <v>1.95655037682059E-2</v>
      </c>
      <c r="AC10" s="14">
        <v>1.07413266443701E-2</v>
      </c>
      <c r="AD10" s="14">
        <v>4.0736387844055102E-2</v>
      </c>
      <c r="AE10" s="14"/>
      <c r="AF10" s="14">
        <v>2.09322233954191E-2</v>
      </c>
      <c r="AG10" s="14">
        <v>4.7860052813845803E-2</v>
      </c>
      <c r="AH10" s="14">
        <v>1.6896799849468999E-2</v>
      </c>
      <c r="AI10" s="14">
        <v>2.5956678233672099E-2</v>
      </c>
      <c r="AJ10" s="14">
        <v>3.9830047593756197E-2</v>
      </c>
      <c r="AK10" s="14"/>
      <c r="AL10" s="14">
        <v>0</v>
      </c>
      <c r="AM10" s="14">
        <v>0.28903117411019702</v>
      </c>
      <c r="AN10" s="14">
        <v>0</v>
      </c>
      <c r="AO10" s="14"/>
      <c r="AP10" s="14">
        <v>2.7587805894789701E-2</v>
      </c>
      <c r="AQ10" s="14">
        <v>2.9827663744211499E-2</v>
      </c>
      <c r="AR10" s="14"/>
      <c r="AS10" s="14">
        <v>3.5907069523413403E-2</v>
      </c>
      <c r="AT10" s="14">
        <v>1.8045248970402699E-2</v>
      </c>
      <c r="AU10" s="14"/>
      <c r="AV10" s="14">
        <v>6.1472997760459898E-2</v>
      </c>
      <c r="AW10" s="14">
        <v>1.9450292267665099E-2</v>
      </c>
      <c r="AX10" s="14"/>
      <c r="AY10" s="14">
        <v>3.4751162912625699E-2</v>
      </c>
      <c r="AZ10" s="14">
        <v>4.4289587896928096E-3</v>
      </c>
      <c r="BA10" s="14"/>
      <c r="BB10" s="14">
        <v>3.2896759731123201E-2</v>
      </c>
      <c r="BC10" s="14">
        <v>2.33675638760131E-2</v>
      </c>
    </row>
    <row r="11" spans="2:55" x14ac:dyDescent="0.35">
      <c r="B11" s="15" t="s">
        <v>73</v>
      </c>
      <c r="C11" s="14">
        <v>6.7361650456126299E-2</v>
      </c>
      <c r="D11" s="14">
        <v>7.3785407181321899E-2</v>
      </c>
      <c r="E11" s="14">
        <v>6.1287279268873798E-2</v>
      </c>
      <c r="F11" s="14"/>
      <c r="G11" s="14">
        <v>0.116787899736624</v>
      </c>
      <c r="H11" s="14">
        <v>0.101613377288786</v>
      </c>
      <c r="I11" s="14">
        <v>8.8769343603079406E-2</v>
      </c>
      <c r="J11" s="14">
        <v>4.0268621928582798E-2</v>
      </c>
      <c r="K11" s="14">
        <v>4.6590032447874401E-2</v>
      </c>
      <c r="L11" s="14">
        <v>2.5170575627971901E-2</v>
      </c>
      <c r="M11" s="14"/>
      <c r="N11" s="14">
        <v>8.3357261549623904E-2</v>
      </c>
      <c r="O11" s="14">
        <v>6.3883669785167504E-2</v>
      </c>
      <c r="P11" s="14">
        <v>7.6607126370140305E-2</v>
      </c>
      <c r="Q11" s="14">
        <v>4.3990375444012797E-2</v>
      </c>
      <c r="R11" s="14"/>
      <c r="S11" s="14">
        <v>0.11743475549870901</v>
      </c>
      <c r="T11" s="14">
        <v>4.7947680743379198E-2</v>
      </c>
      <c r="U11" s="14">
        <v>4.23815591109135E-2</v>
      </c>
      <c r="V11" s="14">
        <v>6.5518329174095793E-2</v>
      </c>
      <c r="W11" s="14">
        <v>4.8617204580373101E-2</v>
      </c>
      <c r="X11" s="14">
        <v>7.3401936695573905E-2</v>
      </c>
      <c r="Y11" s="14">
        <v>3.0406560398972399E-2</v>
      </c>
      <c r="Z11" s="14">
        <v>8.8989416212564607E-2</v>
      </c>
      <c r="AA11" s="14">
        <v>9.2075922999314205E-2</v>
      </c>
      <c r="AB11" s="14">
        <v>5.05920460263432E-2</v>
      </c>
      <c r="AC11" s="14">
        <v>5.9084252793165599E-2</v>
      </c>
      <c r="AD11" s="14">
        <v>5.8497633643217799E-2</v>
      </c>
      <c r="AE11" s="14"/>
      <c r="AF11" s="14">
        <v>7.3513247327732706E-2</v>
      </c>
      <c r="AG11" s="14">
        <v>7.7288030193591303E-2</v>
      </c>
      <c r="AH11" s="14">
        <v>0.102150127188916</v>
      </c>
      <c r="AI11" s="14">
        <v>5.9704038759165197E-2</v>
      </c>
      <c r="AJ11" s="14">
        <v>2.5466192905989699E-2</v>
      </c>
      <c r="AK11" s="14"/>
      <c r="AL11" s="14">
        <v>0</v>
      </c>
      <c r="AM11" s="14">
        <v>0.65231599848968003</v>
      </c>
      <c r="AN11" s="14">
        <v>0</v>
      </c>
      <c r="AO11" s="14"/>
      <c r="AP11" s="14">
        <v>6.4009470287818407E-2</v>
      </c>
      <c r="AQ11" s="14">
        <v>6.9343390567201402E-2</v>
      </c>
      <c r="AR11" s="14"/>
      <c r="AS11" s="14">
        <v>7.1460190089110698E-2</v>
      </c>
      <c r="AT11" s="14">
        <v>6.2829230140355005E-2</v>
      </c>
      <c r="AU11" s="14"/>
      <c r="AV11" s="14">
        <v>0.104007734922859</v>
      </c>
      <c r="AW11" s="14">
        <v>5.44090059093243E-2</v>
      </c>
      <c r="AX11" s="14"/>
      <c r="AY11" s="14">
        <v>7.55735129216034E-2</v>
      </c>
      <c r="AZ11" s="14">
        <v>6.3119765986832693E-2</v>
      </c>
      <c r="BA11" s="14"/>
      <c r="BB11" s="14">
        <v>6.6699099393332198E-2</v>
      </c>
      <c r="BC11" s="14">
        <v>9.2398931305975707E-2</v>
      </c>
    </row>
    <row r="12" spans="2:55" x14ac:dyDescent="0.35">
      <c r="B12" s="15" t="s">
        <v>74</v>
      </c>
      <c r="C12" s="14">
        <v>0.15254261668022001</v>
      </c>
      <c r="D12" s="14">
        <v>0.14142682655841701</v>
      </c>
      <c r="E12" s="14">
        <v>0.162906564907393</v>
      </c>
      <c r="F12" s="14"/>
      <c r="G12" s="14">
        <v>0.29429044896302697</v>
      </c>
      <c r="H12" s="14">
        <v>0.193259352762647</v>
      </c>
      <c r="I12" s="14">
        <v>0.109143332629258</v>
      </c>
      <c r="J12" s="14">
        <v>0.140065879299063</v>
      </c>
      <c r="K12" s="14">
        <v>0.118750358394914</v>
      </c>
      <c r="L12" s="14">
        <v>9.3511301866382096E-2</v>
      </c>
      <c r="M12" s="14"/>
      <c r="N12" s="14">
        <v>0.14965293306480601</v>
      </c>
      <c r="O12" s="14">
        <v>0.16385269300918101</v>
      </c>
      <c r="P12" s="14">
        <v>0.17195628835577501</v>
      </c>
      <c r="Q12" s="14">
        <v>0.12805604783180699</v>
      </c>
      <c r="R12" s="14"/>
      <c r="S12" s="14">
        <v>0.244663234089017</v>
      </c>
      <c r="T12" s="14">
        <v>0.157238820105851</v>
      </c>
      <c r="U12" s="14">
        <v>0.13411953793516601</v>
      </c>
      <c r="V12" s="14">
        <v>0.101444767311566</v>
      </c>
      <c r="W12" s="14">
        <v>0.130895842708774</v>
      </c>
      <c r="X12" s="14">
        <v>0.17385836831107099</v>
      </c>
      <c r="Y12" s="14">
        <v>0.129509660448103</v>
      </c>
      <c r="Z12" s="14">
        <v>0.114700340105091</v>
      </c>
      <c r="AA12" s="14">
        <v>0.13995444776952001</v>
      </c>
      <c r="AB12" s="14">
        <v>0.14076295918447401</v>
      </c>
      <c r="AC12" s="14">
        <v>0.123109759014601</v>
      </c>
      <c r="AD12" s="14">
        <v>0.13419184524858299</v>
      </c>
      <c r="AE12" s="14"/>
      <c r="AF12" s="14">
        <v>0.16444305426318601</v>
      </c>
      <c r="AG12" s="14">
        <v>0.17963685862254999</v>
      </c>
      <c r="AH12" s="14">
        <v>7.0760803568632194E-2</v>
      </c>
      <c r="AI12" s="14">
        <v>0.12824313600974599</v>
      </c>
      <c r="AJ12" s="14">
        <v>0.172139724896752</v>
      </c>
      <c r="AK12" s="14"/>
      <c r="AL12" s="14">
        <v>0.181950597037558</v>
      </c>
      <c r="AM12" s="14">
        <v>0</v>
      </c>
      <c r="AN12" s="14">
        <v>0</v>
      </c>
      <c r="AO12" s="14"/>
      <c r="AP12" s="14">
        <v>0.129553915030578</v>
      </c>
      <c r="AQ12" s="14">
        <v>0.16773191522210901</v>
      </c>
      <c r="AR12" s="14"/>
      <c r="AS12" s="14">
        <v>0.16637661055603001</v>
      </c>
      <c r="AT12" s="14">
        <v>0.13552980083992899</v>
      </c>
      <c r="AU12" s="14"/>
      <c r="AV12" s="14">
        <v>0.19722015023047901</v>
      </c>
      <c r="AW12" s="14">
        <v>0.13678609654347099</v>
      </c>
      <c r="AX12" s="14"/>
      <c r="AY12" s="14">
        <v>0.15944973700033599</v>
      </c>
      <c r="AZ12" s="14">
        <v>0.13648510859208299</v>
      </c>
      <c r="BA12" s="14"/>
      <c r="BB12" s="14">
        <v>0.16160470267977101</v>
      </c>
      <c r="BC12" s="14">
        <v>9.7404638439369098E-2</v>
      </c>
    </row>
    <row r="13" spans="2:55" x14ac:dyDescent="0.35">
      <c r="B13" s="15" t="s">
        <v>75</v>
      </c>
      <c r="C13" s="14">
        <v>0.191576626126327</v>
      </c>
      <c r="D13" s="14">
        <v>0.176323083940397</v>
      </c>
      <c r="E13" s="14">
        <v>0.20703512946066299</v>
      </c>
      <c r="F13" s="14"/>
      <c r="G13" s="14">
        <v>0.177164234536863</v>
      </c>
      <c r="H13" s="14">
        <v>0.19943201641764599</v>
      </c>
      <c r="I13" s="14">
        <v>0.21269443019504</v>
      </c>
      <c r="J13" s="14">
        <v>0.194638802154809</v>
      </c>
      <c r="K13" s="14">
        <v>0.21767070152148801</v>
      </c>
      <c r="L13" s="14">
        <v>0.15751172651095899</v>
      </c>
      <c r="M13" s="14"/>
      <c r="N13" s="14">
        <v>0.19963312301875799</v>
      </c>
      <c r="O13" s="14">
        <v>0.19676773041300299</v>
      </c>
      <c r="P13" s="14">
        <v>0.19455979715286001</v>
      </c>
      <c r="Q13" s="14">
        <v>0.176384020870376</v>
      </c>
      <c r="R13" s="14"/>
      <c r="S13" s="14">
        <v>0.194789389402903</v>
      </c>
      <c r="T13" s="14">
        <v>0.200157066768412</v>
      </c>
      <c r="U13" s="14">
        <v>0.215547137324232</v>
      </c>
      <c r="V13" s="14">
        <v>0.21289659767965199</v>
      </c>
      <c r="W13" s="14">
        <v>0.19539608941060499</v>
      </c>
      <c r="X13" s="14">
        <v>0.15488947597591199</v>
      </c>
      <c r="Y13" s="14">
        <v>0.200384333269579</v>
      </c>
      <c r="Z13" s="14">
        <v>0.19668661301004101</v>
      </c>
      <c r="AA13" s="14">
        <v>0.18188914053677499</v>
      </c>
      <c r="AB13" s="14">
        <v>0.17602124428304999</v>
      </c>
      <c r="AC13" s="14">
        <v>0.18713373358329199</v>
      </c>
      <c r="AD13" s="14">
        <v>0.17208552800619301</v>
      </c>
      <c r="AE13" s="14"/>
      <c r="AF13" s="14">
        <v>0.202421789166157</v>
      </c>
      <c r="AG13" s="14">
        <v>0.18561964294628899</v>
      </c>
      <c r="AH13" s="14">
        <v>0.213840840388968</v>
      </c>
      <c r="AI13" s="14">
        <v>0.26200797282864502</v>
      </c>
      <c r="AJ13" s="14">
        <v>0.18976865864749801</v>
      </c>
      <c r="AK13" s="14"/>
      <c r="AL13" s="14">
        <v>0.22850979130113699</v>
      </c>
      <c r="AM13" s="14">
        <v>0</v>
      </c>
      <c r="AN13" s="14">
        <v>0</v>
      </c>
      <c r="AO13" s="14"/>
      <c r="AP13" s="14">
        <v>0.179204237125343</v>
      </c>
      <c r="AQ13" s="14">
        <v>0.20107069010494699</v>
      </c>
      <c r="AR13" s="14"/>
      <c r="AS13" s="14">
        <v>0.18966552648246601</v>
      </c>
      <c r="AT13" s="14">
        <v>0.187465858170864</v>
      </c>
      <c r="AU13" s="14"/>
      <c r="AV13" s="14">
        <v>0.21811319199944301</v>
      </c>
      <c r="AW13" s="14">
        <v>0.17972545598064801</v>
      </c>
      <c r="AX13" s="14"/>
      <c r="AY13" s="14">
        <v>0.18697334988578199</v>
      </c>
      <c r="AZ13" s="14">
        <v>0.16476381358865699</v>
      </c>
      <c r="BA13" s="14"/>
      <c r="BB13" s="14">
        <v>0.187879256263144</v>
      </c>
      <c r="BC13" s="14">
        <v>0.20054940739476501</v>
      </c>
    </row>
    <row r="14" spans="2:55" x14ac:dyDescent="0.35">
      <c r="B14" s="15" t="s">
        <v>76</v>
      </c>
      <c r="C14" s="14">
        <v>0.30577934979581001</v>
      </c>
      <c r="D14" s="14">
        <v>0.27315118095774399</v>
      </c>
      <c r="E14" s="14">
        <v>0.337553163278833</v>
      </c>
      <c r="F14" s="14"/>
      <c r="G14" s="14">
        <v>0.18570497327511701</v>
      </c>
      <c r="H14" s="14">
        <v>0.227202183669338</v>
      </c>
      <c r="I14" s="14">
        <v>0.339454331626035</v>
      </c>
      <c r="J14" s="14">
        <v>0.36942508144738001</v>
      </c>
      <c r="K14" s="14">
        <v>0.28993186750557598</v>
      </c>
      <c r="L14" s="14">
        <v>0.38104224594438701</v>
      </c>
      <c r="M14" s="14"/>
      <c r="N14" s="14">
        <v>0.32122325763904602</v>
      </c>
      <c r="O14" s="14">
        <v>0.33456630797577702</v>
      </c>
      <c r="P14" s="14">
        <v>0.29785773675178001</v>
      </c>
      <c r="Q14" s="14">
        <v>0.26663827981031102</v>
      </c>
      <c r="R14" s="14"/>
      <c r="S14" s="14">
        <v>0.221293502396293</v>
      </c>
      <c r="T14" s="14">
        <v>0.32589610389670398</v>
      </c>
      <c r="U14" s="14">
        <v>0.34183128748002301</v>
      </c>
      <c r="V14" s="14">
        <v>0.27752125864928301</v>
      </c>
      <c r="W14" s="14">
        <v>0.299364565327017</v>
      </c>
      <c r="X14" s="14">
        <v>0.321215375735182</v>
      </c>
      <c r="Y14" s="14">
        <v>0.34182056320250398</v>
      </c>
      <c r="Z14" s="14">
        <v>0.36476774884714502</v>
      </c>
      <c r="AA14" s="14">
        <v>0.30778515109232302</v>
      </c>
      <c r="AB14" s="14">
        <v>0.30632797024349201</v>
      </c>
      <c r="AC14" s="14">
        <v>0.32104725796700601</v>
      </c>
      <c r="AD14" s="14">
        <v>0.35991911287012202</v>
      </c>
      <c r="AE14" s="14"/>
      <c r="AF14" s="14">
        <v>0.27810476403032502</v>
      </c>
      <c r="AG14" s="14">
        <v>0.30165836003548802</v>
      </c>
      <c r="AH14" s="14">
        <v>0.33457608212533202</v>
      </c>
      <c r="AI14" s="14">
        <v>0.28033792897260801</v>
      </c>
      <c r="AJ14" s="14">
        <v>0.340964839672248</v>
      </c>
      <c r="AK14" s="14"/>
      <c r="AL14" s="14">
        <v>0.36472912598409901</v>
      </c>
      <c r="AM14" s="14">
        <v>0</v>
      </c>
      <c r="AN14" s="14">
        <v>0</v>
      </c>
      <c r="AO14" s="14"/>
      <c r="AP14" s="14">
        <v>0.31114699400126999</v>
      </c>
      <c r="AQ14" s="14">
        <v>0.30636402795230699</v>
      </c>
      <c r="AR14" s="14"/>
      <c r="AS14" s="14">
        <v>0.30383098916458101</v>
      </c>
      <c r="AT14" s="14">
        <v>0.315077036548295</v>
      </c>
      <c r="AU14" s="14"/>
      <c r="AV14" s="14">
        <v>0.25773878233108</v>
      </c>
      <c r="AW14" s="14">
        <v>0.326326002091053</v>
      </c>
      <c r="AX14" s="14"/>
      <c r="AY14" s="14">
        <v>0.29846219579474798</v>
      </c>
      <c r="AZ14" s="14">
        <v>0.37076660492478702</v>
      </c>
      <c r="BA14" s="14"/>
      <c r="BB14" s="14">
        <v>0.30144740134426401</v>
      </c>
      <c r="BC14" s="14">
        <v>0.33785126072903499</v>
      </c>
    </row>
    <row r="15" spans="2:55" x14ac:dyDescent="0.35">
      <c r="B15" s="15" t="s">
        <v>77</v>
      </c>
      <c r="C15" s="14">
        <v>7.6553446730311905E-2</v>
      </c>
      <c r="D15" s="14">
        <v>8.3232349098623606E-2</v>
      </c>
      <c r="E15" s="14">
        <v>7.0256985271121397E-2</v>
      </c>
      <c r="F15" s="14"/>
      <c r="G15" s="14">
        <v>3.9446323882437698E-2</v>
      </c>
      <c r="H15" s="14">
        <v>4.0353625567706199E-2</v>
      </c>
      <c r="I15" s="14">
        <v>6.2540526145938399E-2</v>
      </c>
      <c r="J15" s="14">
        <v>7.2352720722025698E-2</v>
      </c>
      <c r="K15" s="14">
        <v>0.11968322682138099</v>
      </c>
      <c r="L15" s="14">
        <v>0.116628368887574</v>
      </c>
      <c r="M15" s="14"/>
      <c r="N15" s="14">
        <v>7.2257423384479602E-2</v>
      </c>
      <c r="O15" s="14">
        <v>6.016157176406E-2</v>
      </c>
      <c r="P15" s="14">
        <v>6.5024304225150903E-2</v>
      </c>
      <c r="Q15" s="14">
        <v>0.105083582286487</v>
      </c>
      <c r="R15" s="14"/>
      <c r="S15" s="14">
        <v>4.1007362858060802E-2</v>
      </c>
      <c r="T15" s="14">
        <v>7.1405560771470394E-2</v>
      </c>
      <c r="U15" s="14">
        <v>7.9418272612648499E-2</v>
      </c>
      <c r="V15" s="14">
        <v>9.8279627113427304E-2</v>
      </c>
      <c r="W15" s="14">
        <v>9.9938017217082703E-2</v>
      </c>
      <c r="X15" s="14">
        <v>5.4886141809268901E-2</v>
      </c>
      <c r="Y15" s="14">
        <v>0.14538576086494601</v>
      </c>
      <c r="Z15" s="14">
        <v>8.7055085702088197E-2</v>
      </c>
      <c r="AA15" s="14">
        <v>5.3510321710259601E-2</v>
      </c>
      <c r="AB15" s="14">
        <v>7.4724459095281096E-2</v>
      </c>
      <c r="AC15" s="14">
        <v>9.8374109937738194E-2</v>
      </c>
      <c r="AD15" s="14">
        <v>5.86658724186764E-2</v>
      </c>
      <c r="AE15" s="14"/>
      <c r="AF15" s="14">
        <v>0.104547406106181</v>
      </c>
      <c r="AG15" s="14">
        <v>5.9613166912626497E-2</v>
      </c>
      <c r="AH15" s="14">
        <v>0.118359017328002</v>
      </c>
      <c r="AI15" s="14">
        <v>7.7059629254279297E-2</v>
      </c>
      <c r="AJ15" s="14">
        <v>4.9565442791279397E-2</v>
      </c>
      <c r="AK15" s="14"/>
      <c r="AL15" s="14">
        <v>9.1311829054715202E-2</v>
      </c>
      <c r="AM15" s="14">
        <v>0</v>
      </c>
      <c r="AN15" s="14">
        <v>0</v>
      </c>
      <c r="AO15" s="14"/>
      <c r="AP15" s="14">
        <v>9.0353890310130303E-2</v>
      </c>
      <c r="AQ15" s="14">
        <v>6.6241866458283297E-2</v>
      </c>
      <c r="AR15" s="14"/>
      <c r="AS15" s="14">
        <v>6.4368219704893995E-2</v>
      </c>
      <c r="AT15" s="14">
        <v>9.1213186798052903E-2</v>
      </c>
      <c r="AU15" s="14"/>
      <c r="AV15" s="14">
        <v>4.6806359739732802E-2</v>
      </c>
      <c r="AW15" s="14">
        <v>8.6738091875310702E-2</v>
      </c>
      <c r="AX15" s="14"/>
      <c r="AY15" s="14">
        <v>7.03273780149479E-2</v>
      </c>
      <c r="AZ15" s="14">
        <v>0.10888441902453801</v>
      </c>
      <c r="BA15" s="14"/>
      <c r="BB15" s="14">
        <v>7.0519190699213793E-2</v>
      </c>
      <c r="BC15" s="14">
        <v>7.7263596033721904E-2</v>
      </c>
    </row>
    <row r="16" spans="2:55" x14ac:dyDescent="0.35">
      <c r="B16" s="15" t="s">
        <v>78</v>
      </c>
      <c r="C16" s="14">
        <v>0.111921778417057</v>
      </c>
      <c r="D16" s="14">
        <v>0.13419545833045399</v>
      </c>
      <c r="E16" s="14">
        <v>8.9484339440037405E-2</v>
      </c>
      <c r="F16" s="14"/>
      <c r="G16" s="14">
        <v>6.3923464764646998E-2</v>
      </c>
      <c r="H16" s="14">
        <v>0.106000294913527</v>
      </c>
      <c r="I16" s="14">
        <v>9.2849656092237304E-2</v>
      </c>
      <c r="J16" s="14">
        <v>0.115381624674535</v>
      </c>
      <c r="K16" s="14">
        <v>0.130200267399118</v>
      </c>
      <c r="L16" s="14">
        <v>0.14897552246767101</v>
      </c>
      <c r="M16" s="14"/>
      <c r="N16" s="14">
        <v>9.73312793958655E-2</v>
      </c>
      <c r="O16" s="14">
        <v>9.2816890534093199E-2</v>
      </c>
      <c r="P16" s="14">
        <v>0.106754360155406</v>
      </c>
      <c r="Q16" s="14">
        <v>0.15296786850973099</v>
      </c>
      <c r="R16" s="14"/>
      <c r="S16" s="14">
        <v>0.10101160136580099</v>
      </c>
      <c r="T16" s="14">
        <v>0.121896040359461</v>
      </c>
      <c r="U16" s="14">
        <v>8.0914505757814406E-2</v>
      </c>
      <c r="V16" s="14">
        <v>0.15320082102461899</v>
      </c>
      <c r="W16" s="14">
        <v>0.114372088385283</v>
      </c>
      <c r="X16" s="14">
        <v>9.1263480687128404E-2</v>
      </c>
      <c r="Y16" s="14">
        <v>9.8906617001167901E-2</v>
      </c>
      <c r="Z16" s="14">
        <v>6.8813076021403005E-2</v>
      </c>
      <c r="AA16" s="14">
        <v>9.3406660568178104E-2</v>
      </c>
      <c r="AB16" s="14">
        <v>0.14659083602732101</v>
      </c>
      <c r="AC16" s="14">
        <v>0.135363333561838</v>
      </c>
      <c r="AD16" s="14">
        <v>0.151757268820674</v>
      </c>
      <c r="AE16" s="14"/>
      <c r="AF16" s="14">
        <v>9.5577515853005501E-2</v>
      </c>
      <c r="AG16" s="14">
        <v>9.3747267108493598E-2</v>
      </c>
      <c r="AH16" s="14">
        <v>9.1151490741270699E-2</v>
      </c>
      <c r="AI16" s="14">
        <v>9.5877096385025395E-2</v>
      </c>
      <c r="AJ16" s="14">
        <v>0.13844253175013899</v>
      </c>
      <c r="AK16" s="14"/>
      <c r="AL16" s="14">
        <v>0.13349865662249</v>
      </c>
      <c r="AM16" s="14">
        <v>0</v>
      </c>
      <c r="AN16" s="14">
        <v>0</v>
      </c>
      <c r="AO16" s="14"/>
      <c r="AP16" s="14">
        <v>0.12128460910932901</v>
      </c>
      <c r="AQ16" s="14">
        <v>0.105033788497056</v>
      </c>
      <c r="AR16" s="14"/>
      <c r="AS16" s="14">
        <v>9.8307811362401104E-2</v>
      </c>
      <c r="AT16" s="14">
        <v>0.13284416442892799</v>
      </c>
      <c r="AU16" s="14"/>
      <c r="AV16" s="14">
        <v>7.6835620658858406E-2</v>
      </c>
      <c r="AW16" s="14">
        <v>0.122304754286026</v>
      </c>
      <c r="AX16" s="14"/>
      <c r="AY16" s="14">
        <v>0.108580144325279</v>
      </c>
      <c r="AZ16" s="14">
        <v>9.6807950442381996E-2</v>
      </c>
      <c r="BA16" s="14"/>
      <c r="BB16" s="14">
        <v>0.115931951031594</v>
      </c>
      <c r="BC16" s="14">
        <v>0.113147828085868</v>
      </c>
    </row>
    <row r="17" spans="2:55" ht="29" x14ac:dyDescent="0.35">
      <c r="B17" s="15" t="s">
        <v>79</v>
      </c>
      <c r="C17" s="20">
        <v>5.8360816059516298E-2</v>
      </c>
      <c r="D17" s="20">
        <v>7.4838656953550506E-2</v>
      </c>
      <c r="E17" s="20">
        <v>4.2442413491459899E-2</v>
      </c>
      <c r="F17" s="20"/>
      <c r="G17" s="20">
        <v>6.5495153972214601E-2</v>
      </c>
      <c r="H17" s="20">
        <v>4.1120518234026897E-2</v>
      </c>
      <c r="I17" s="20">
        <v>4.76995338091998E-2</v>
      </c>
      <c r="J17" s="20">
        <v>5.4442677577806901E-2</v>
      </c>
      <c r="K17" s="20">
        <v>6.5166461780562193E-2</v>
      </c>
      <c r="L17" s="20">
        <v>7.5044924750163305E-2</v>
      </c>
      <c r="M17" s="20"/>
      <c r="N17" s="20">
        <v>3.7710239156843302E-2</v>
      </c>
      <c r="O17" s="20">
        <v>5.5724642763667197E-2</v>
      </c>
      <c r="P17" s="20">
        <v>4.47071998664271E-2</v>
      </c>
      <c r="Q17" s="20">
        <v>9.5856489048510393E-2</v>
      </c>
      <c r="R17" s="20"/>
      <c r="S17" s="20">
        <v>2.3644706474654598E-2</v>
      </c>
      <c r="T17" s="20">
        <v>6.7565071275513797E-2</v>
      </c>
      <c r="U17" s="20">
        <v>7.7186019967249206E-2</v>
      </c>
      <c r="V17" s="20">
        <v>5.3159046518458E-2</v>
      </c>
      <c r="W17" s="20">
        <v>6.8883303367513402E-2</v>
      </c>
      <c r="X17" s="20">
        <v>7.6976214497274695E-2</v>
      </c>
      <c r="Y17" s="20">
        <v>3.8030927219456397E-2</v>
      </c>
      <c r="Z17" s="20">
        <v>4.7362689857022099E-2</v>
      </c>
      <c r="AA17" s="20">
        <v>7.1904830143969506E-2</v>
      </c>
      <c r="AB17" s="20">
        <v>7.4900799798574197E-2</v>
      </c>
      <c r="AC17" s="20">
        <v>6.5146226497989901E-2</v>
      </c>
      <c r="AD17" s="20">
        <v>2.4146351148479801E-2</v>
      </c>
      <c r="AE17" s="20"/>
      <c r="AF17" s="20">
        <v>4.8052472585834997E-2</v>
      </c>
      <c r="AG17" s="20">
        <v>5.0463403148012703E-2</v>
      </c>
      <c r="AH17" s="20">
        <v>4.0587426936610597E-2</v>
      </c>
      <c r="AI17" s="20">
        <v>6.6841453488491506E-2</v>
      </c>
      <c r="AJ17" s="20">
        <v>4.3822561742338201E-2</v>
      </c>
      <c r="AK17" s="20"/>
      <c r="AL17" s="20">
        <v>0</v>
      </c>
      <c r="AM17" s="20">
        <v>0</v>
      </c>
      <c r="AN17" s="20">
        <v>1</v>
      </c>
      <c r="AO17" s="20"/>
      <c r="AP17" s="20">
        <v>6.9078165148188195E-2</v>
      </c>
      <c r="AQ17" s="20">
        <v>4.9577471908202102E-2</v>
      </c>
      <c r="AR17" s="20"/>
      <c r="AS17" s="20">
        <v>6.1462395392645697E-2</v>
      </c>
      <c r="AT17" s="20">
        <v>5.5805557855608999E-2</v>
      </c>
      <c r="AU17" s="20"/>
      <c r="AV17" s="20">
        <v>2.5810087153168699E-2</v>
      </c>
      <c r="AW17" s="20">
        <v>6.9905956214032394E-2</v>
      </c>
      <c r="AX17" s="20"/>
      <c r="AY17" s="20">
        <v>5.7411750760920401E-2</v>
      </c>
      <c r="AZ17" s="20">
        <v>5.4743378651026797E-2</v>
      </c>
      <c r="BA17" s="20"/>
      <c r="BB17" s="20">
        <v>5.4293986068979699E-2</v>
      </c>
      <c r="BC17" s="20">
        <v>5.8016774135251602E-2</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286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4.59173303122267E-3</v>
      </c>
      <c r="D9" s="14">
        <v>4.4971793705515196E-3</v>
      </c>
      <c r="E9" s="14">
        <v>4.6975761302454101E-3</v>
      </c>
      <c r="F9" s="14"/>
      <c r="G9" s="14">
        <v>9.7486529576587596E-3</v>
      </c>
      <c r="H9" s="14">
        <v>1.0590004447334E-2</v>
      </c>
      <c r="I9" s="14">
        <v>5.9170349647667004E-3</v>
      </c>
      <c r="J9" s="14">
        <v>2.4660135196550902E-3</v>
      </c>
      <c r="K9" s="14">
        <v>0</v>
      </c>
      <c r="L9" s="14">
        <v>0</v>
      </c>
      <c r="M9" s="14"/>
      <c r="N9" s="14">
        <v>1.0006705893075099E-2</v>
      </c>
      <c r="O9" s="14">
        <v>1.6175493416654E-3</v>
      </c>
      <c r="P9" s="14">
        <v>6.7256164078798603E-3</v>
      </c>
      <c r="Q9" s="14">
        <v>0</v>
      </c>
      <c r="R9" s="14"/>
      <c r="S9" s="14">
        <v>6.4607859224602698E-3</v>
      </c>
      <c r="T9" s="14">
        <v>0</v>
      </c>
      <c r="U9" s="14">
        <v>0</v>
      </c>
      <c r="V9" s="14">
        <v>0</v>
      </c>
      <c r="W9" s="14">
        <v>0</v>
      </c>
      <c r="X9" s="14">
        <v>4.3053084230555098E-3</v>
      </c>
      <c r="Y9" s="14">
        <v>1.14450205555327E-2</v>
      </c>
      <c r="Z9" s="14">
        <v>1.1412419188260799E-2</v>
      </c>
      <c r="AA9" s="14">
        <v>1.7498255990636601E-2</v>
      </c>
      <c r="AB9" s="14">
        <v>0</v>
      </c>
      <c r="AC9" s="14">
        <v>0</v>
      </c>
      <c r="AD9" s="14">
        <v>0</v>
      </c>
      <c r="AE9" s="14"/>
      <c r="AF9" s="14">
        <v>6.1602566617149999E-3</v>
      </c>
      <c r="AG9" s="14">
        <v>2.7227711009561902E-3</v>
      </c>
      <c r="AH9" s="14">
        <v>2.20305032986465E-2</v>
      </c>
      <c r="AI9" s="14">
        <v>0</v>
      </c>
      <c r="AJ9" s="14">
        <v>8.9413420146691406E-3</v>
      </c>
      <c r="AK9" s="14"/>
      <c r="AL9" s="14">
        <v>0</v>
      </c>
      <c r="AM9" s="14">
        <v>4.0399727758649098E-2</v>
      </c>
      <c r="AN9" s="14">
        <v>7.1938738791916196E-3</v>
      </c>
      <c r="AO9" s="14"/>
      <c r="AP9" s="14">
        <v>6.0334405147743804E-3</v>
      </c>
      <c r="AQ9" s="14">
        <v>3.5342813628489299E-3</v>
      </c>
      <c r="AR9" s="14"/>
      <c r="AS9" s="14">
        <v>4.5373720461170499E-3</v>
      </c>
      <c r="AT9" s="14">
        <v>3.53794053263883E-3</v>
      </c>
      <c r="AU9" s="14"/>
      <c r="AV9" s="14">
        <v>9.8830104964591908E-3</v>
      </c>
      <c r="AW9" s="14">
        <v>2.4406122440695502E-3</v>
      </c>
      <c r="AX9" s="14"/>
      <c r="AY9" s="14">
        <v>5.8346161946425902E-3</v>
      </c>
      <c r="AZ9" s="14">
        <v>0</v>
      </c>
      <c r="BA9" s="14"/>
      <c r="BB9" s="14">
        <v>4.7088892750345099E-3</v>
      </c>
      <c r="BC9" s="14">
        <v>0</v>
      </c>
    </row>
    <row r="10" spans="2:55" x14ac:dyDescent="0.35">
      <c r="B10" s="15" t="s">
        <v>72</v>
      </c>
      <c r="C10" s="14">
        <v>1.1961488715995E-2</v>
      </c>
      <c r="D10" s="14">
        <v>1.9775141929344198E-2</v>
      </c>
      <c r="E10" s="14">
        <v>4.3668720618061799E-3</v>
      </c>
      <c r="F10" s="14"/>
      <c r="G10" s="14">
        <v>3.0900093587914099E-2</v>
      </c>
      <c r="H10" s="14">
        <v>1.9493994203269201E-2</v>
      </c>
      <c r="I10" s="14">
        <v>1.81751479116148E-2</v>
      </c>
      <c r="J10" s="14">
        <v>4.8666645939020496E-3</v>
      </c>
      <c r="K10" s="14">
        <v>2.98423158733434E-3</v>
      </c>
      <c r="L10" s="14">
        <v>0</v>
      </c>
      <c r="M10" s="14"/>
      <c r="N10" s="14">
        <v>1.51308100172252E-2</v>
      </c>
      <c r="O10" s="14">
        <v>1.3698132454892299E-2</v>
      </c>
      <c r="P10" s="14">
        <v>5.7637078057020501E-3</v>
      </c>
      <c r="Q10" s="14">
        <v>1.2275721271069E-2</v>
      </c>
      <c r="R10" s="14"/>
      <c r="S10" s="14">
        <v>3.10332579562064E-2</v>
      </c>
      <c r="T10" s="14">
        <v>3.5159076725107801E-3</v>
      </c>
      <c r="U10" s="14">
        <v>0</v>
      </c>
      <c r="V10" s="14">
        <v>1.5334229962269999E-2</v>
      </c>
      <c r="W10" s="14">
        <v>8.3417250360817204E-3</v>
      </c>
      <c r="X10" s="14">
        <v>9.7281149493034097E-3</v>
      </c>
      <c r="Y10" s="14">
        <v>0</v>
      </c>
      <c r="Z10" s="14">
        <v>1.1352161550523E-2</v>
      </c>
      <c r="AA10" s="14">
        <v>9.5681869609729707E-3</v>
      </c>
      <c r="AB10" s="14">
        <v>3.1354315019702803E-2</v>
      </c>
      <c r="AC10" s="14">
        <v>0</v>
      </c>
      <c r="AD10" s="14">
        <v>0</v>
      </c>
      <c r="AE10" s="14"/>
      <c r="AF10" s="14">
        <v>4.9176372689977198E-3</v>
      </c>
      <c r="AG10" s="14">
        <v>2.0440011634578401E-2</v>
      </c>
      <c r="AH10" s="14">
        <v>9.5837448660577602E-3</v>
      </c>
      <c r="AI10" s="14">
        <v>1.30558036931279E-2</v>
      </c>
      <c r="AJ10" s="14">
        <v>0</v>
      </c>
      <c r="AK10" s="14"/>
      <c r="AL10" s="14">
        <v>4.2196502280244397E-3</v>
      </c>
      <c r="AM10" s="14">
        <v>8.1574730768849302E-2</v>
      </c>
      <c r="AN10" s="14">
        <v>0</v>
      </c>
      <c r="AO10" s="14"/>
      <c r="AP10" s="14">
        <v>1.48784310013818E-2</v>
      </c>
      <c r="AQ10" s="14">
        <v>9.0539652037651495E-3</v>
      </c>
      <c r="AR10" s="14"/>
      <c r="AS10" s="14">
        <v>1.5933811800323099E-2</v>
      </c>
      <c r="AT10" s="14">
        <v>6.8825896628439904E-3</v>
      </c>
      <c r="AU10" s="14"/>
      <c r="AV10" s="14">
        <v>3.4806154385764503E-2</v>
      </c>
      <c r="AW10" s="14">
        <v>5.0149371271390603E-3</v>
      </c>
      <c r="AX10" s="14"/>
      <c r="AY10" s="14">
        <v>1.55034705633801E-2</v>
      </c>
      <c r="AZ10" s="14">
        <v>1.02974573710499E-2</v>
      </c>
      <c r="BA10" s="14"/>
      <c r="BB10" s="14">
        <v>1.40005452502711E-2</v>
      </c>
      <c r="BC10" s="14">
        <v>1.62562761219728E-2</v>
      </c>
    </row>
    <row r="11" spans="2:55" x14ac:dyDescent="0.35">
      <c r="B11" s="15" t="s">
        <v>73</v>
      </c>
      <c r="C11" s="14">
        <v>2.5189126943157499E-2</v>
      </c>
      <c r="D11" s="14">
        <v>3.9534623022141301E-2</v>
      </c>
      <c r="E11" s="14">
        <v>1.1255273147215699E-2</v>
      </c>
      <c r="F11" s="14"/>
      <c r="G11" s="14">
        <v>7.0182485849256404E-2</v>
      </c>
      <c r="H11" s="14">
        <v>4.89331572118442E-2</v>
      </c>
      <c r="I11" s="14">
        <v>2.6548040741315899E-2</v>
      </c>
      <c r="J11" s="14">
        <v>1.1719554328910401E-2</v>
      </c>
      <c r="K11" s="14">
        <v>0</v>
      </c>
      <c r="L11" s="14">
        <v>2.7223410193017599E-3</v>
      </c>
      <c r="M11" s="14"/>
      <c r="N11" s="14">
        <v>2.3152361477989301E-2</v>
      </c>
      <c r="O11" s="14">
        <v>2.77629020859947E-2</v>
      </c>
      <c r="P11" s="14">
        <v>4.2432850615069198E-2</v>
      </c>
      <c r="Q11" s="14">
        <v>9.7595243440922498E-3</v>
      </c>
      <c r="R11" s="14"/>
      <c r="S11" s="14">
        <v>4.5254576747151498E-2</v>
      </c>
      <c r="T11" s="14">
        <v>1.3942995062424199E-2</v>
      </c>
      <c r="U11" s="14">
        <v>1.6659435000764899E-2</v>
      </c>
      <c r="V11" s="14">
        <v>3.07394751612972E-2</v>
      </c>
      <c r="W11" s="14">
        <v>3.5655232876097898E-2</v>
      </c>
      <c r="X11" s="14">
        <v>1.14127115229364E-2</v>
      </c>
      <c r="Y11" s="14">
        <v>2.6168154496158801E-2</v>
      </c>
      <c r="Z11" s="14">
        <v>1.0247470582827101E-2</v>
      </c>
      <c r="AA11" s="14">
        <v>4.1003270816974399E-2</v>
      </c>
      <c r="AB11" s="14">
        <v>2.1319284149813E-2</v>
      </c>
      <c r="AC11" s="14">
        <v>9.8894057429865703E-3</v>
      </c>
      <c r="AD11" s="14">
        <v>0</v>
      </c>
      <c r="AE11" s="14"/>
      <c r="AF11" s="14">
        <v>1.6311144366768698E-2</v>
      </c>
      <c r="AG11" s="14">
        <v>3.1857729356271597E-2</v>
      </c>
      <c r="AH11" s="14">
        <v>3.0346130297476102E-2</v>
      </c>
      <c r="AI11" s="14">
        <v>2.2170883327746999E-2</v>
      </c>
      <c r="AJ11" s="14">
        <v>3.7435217723409998E-2</v>
      </c>
      <c r="AK11" s="14"/>
      <c r="AL11" s="14">
        <v>1.5289621078036801E-2</v>
      </c>
      <c r="AM11" s="14">
        <v>0.119795333172646</v>
      </c>
      <c r="AN11" s="14">
        <v>0</v>
      </c>
      <c r="AO11" s="14"/>
      <c r="AP11" s="14">
        <v>3.1095237650792501E-2</v>
      </c>
      <c r="AQ11" s="14">
        <v>1.91094690384398E-2</v>
      </c>
      <c r="AR11" s="14"/>
      <c r="AS11" s="14">
        <v>2.94238542602611E-2</v>
      </c>
      <c r="AT11" s="14">
        <v>1.40042457524692E-2</v>
      </c>
      <c r="AU11" s="14"/>
      <c r="AV11" s="14">
        <v>4.4001319293478301E-2</v>
      </c>
      <c r="AW11" s="14">
        <v>1.6406562031817E-2</v>
      </c>
      <c r="AX11" s="14"/>
      <c r="AY11" s="14">
        <v>2.91084331495143E-2</v>
      </c>
      <c r="AZ11" s="14">
        <v>1.01129815374582E-2</v>
      </c>
      <c r="BA11" s="14"/>
      <c r="BB11" s="14">
        <v>2.6997682450493901E-2</v>
      </c>
      <c r="BC11" s="14">
        <v>1.15598312849623E-2</v>
      </c>
    </row>
    <row r="12" spans="2:55" x14ac:dyDescent="0.35">
      <c r="B12" s="15" t="s">
        <v>74</v>
      </c>
      <c r="C12" s="14">
        <v>4.18779935898363E-2</v>
      </c>
      <c r="D12" s="14">
        <v>4.6509443950198098E-2</v>
      </c>
      <c r="E12" s="14">
        <v>3.7478759621613199E-2</v>
      </c>
      <c r="F12" s="14"/>
      <c r="G12" s="14">
        <v>9.15433620060222E-2</v>
      </c>
      <c r="H12" s="14">
        <v>8.1975676786340101E-2</v>
      </c>
      <c r="I12" s="14">
        <v>6.0206173546854598E-2</v>
      </c>
      <c r="J12" s="14">
        <v>1.7508338611375199E-2</v>
      </c>
      <c r="K12" s="14">
        <v>9.4019743049390692E-3</v>
      </c>
      <c r="L12" s="14">
        <v>2.8847868690112599E-3</v>
      </c>
      <c r="M12" s="14"/>
      <c r="N12" s="14">
        <v>4.5009992212508503E-2</v>
      </c>
      <c r="O12" s="14">
        <v>3.2089025852001699E-2</v>
      </c>
      <c r="P12" s="14">
        <v>5.4782384433011602E-2</v>
      </c>
      <c r="Q12" s="14">
        <v>3.7668701535069501E-2</v>
      </c>
      <c r="R12" s="14"/>
      <c r="S12" s="14">
        <v>7.7149334374074993E-2</v>
      </c>
      <c r="T12" s="14">
        <v>1.21032958491005E-2</v>
      </c>
      <c r="U12" s="14">
        <v>2.7238616120388501E-2</v>
      </c>
      <c r="V12" s="14">
        <v>2.4016727360808999E-2</v>
      </c>
      <c r="W12" s="14">
        <v>8.1637497130133602E-2</v>
      </c>
      <c r="X12" s="14">
        <v>5.25972960234714E-2</v>
      </c>
      <c r="Y12" s="14">
        <v>1.94733939205513E-2</v>
      </c>
      <c r="Z12" s="14">
        <v>5.7544795571132401E-2</v>
      </c>
      <c r="AA12" s="14">
        <v>5.49441635265479E-2</v>
      </c>
      <c r="AB12" s="14">
        <v>1.3795356462839499E-2</v>
      </c>
      <c r="AC12" s="14">
        <v>2.3249049544493298E-2</v>
      </c>
      <c r="AD12" s="14">
        <v>7.96536654086787E-2</v>
      </c>
      <c r="AE12" s="14"/>
      <c r="AF12" s="14">
        <v>3.8062273267015397E-2</v>
      </c>
      <c r="AG12" s="14">
        <v>6.4538971843618703E-2</v>
      </c>
      <c r="AH12" s="14">
        <v>1.9409713350202199E-2</v>
      </c>
      <c r="AI12" s="14">
        <v>3.9775845941632998E-2</v>
      </c>
      <c r="AJ12" s="14">
        <v>4.9389417944784998E-2</v>
      </c>
      <c r="AK12" s="14"/>
      <c r="AL12" s="14">
        <v>3.7878075825167598E-2</v>
      </c>
      <c r="AM12" s="14">
        <v>8.6034935121428902E-2</v>
      </c>
      <c r="AN12" s="14">
        <v>2.1205623127381099E-2</v>
      </c>
      <c r="AO12" s="14"/>
      <c r="AP12" s="14">
        <v>3.6666505004397699E-2</v>
      </c>
      <c r="AQ12" s="14">
        <v>4.38093118926925E-2</v>
      </c>
      <c r="AR12" s="14"/>
      <c r="AS12" s="14">
        <v>4.1041875854962898E-2</v>
      </c>
      <c r="AT12" s="14">
        <v>4.0412612679772898E-2</v>
      </c>
      <c r="AU12" s="14"/>
      <c r="AV12" s="14">
        <v>7.9960106057595404E-2</v>
      </c>
      <c r="AW12" s="14">
        <v>2.97730160201801E-2</v>
      </c>
      <c r="AX12" s="14"/>
      <c r="AY12" s="14">
        <v>4.8959944243134698E-2</v>
      </c>
      <c r="AZ12" s="14">
        <v>1.5443414402379301E-2</v>
      </c>
      <c r="BA12" s="14"/>
      <c r="BB12" s="14">
        <v>4.2305780463294897E-2</v>
      </c>
      <c r="BC12" s="14">
        <v>2.3701954463115699E-2</v>
      </c>
    </row>
    <row r="13" spans="2:55" x14ac:dyDescent="0.35">
      <c r="B13" s="15" t="s">
        <v>75</v>
      </c>
      <c r="C13" s="14">
        <v>4.4209962974252101E-2</v>
      </c>
      <c r="D13" s="14">
        <v>5.8953131150687302E-2</v>
      </c>
      <c r="E13" s="14">
        <v>2.9943773704410901E-2</v>
      </c>
      <c r="F13" s="14"/>
      <c r="G13" s="14">
        <v>9.8252050364790094E-2</v>
      </c>
      <c r="H13" s="14">
        <v>9.4308037238432799E-2</v>
      </c>
      <c r="I13" s="14">
        <v>2.93360770433156E-2</v>
      </c>
      <c r="J13" s="14">
        <v>2.1014660257884E-2</v>
      </c>
      <c r="K13" s="14">
        <v>1.3964956443822601E-2</v>
      </c>
      <c r="L13" s="14">
        <v>1.8688584734956701E-2</v>
      </c>
      <c r="M13" s="14"/>
      <c r="N13" s="14">
        <v>7.4534719045541695E-2</v>
      </c>
      <c r="O13" s="14">
        <v>3.2647029107617798E-2</v>
      </c>
      <c r="P13" s="14">
        <v>3.0606176642578701E-2</v>
      </c>
      <c r="Q13" s="14">
        <v>3.5801981415675699E-2</v>
      </c>
      <c r="R13" s="14"/>
      <c r="S13" s="14">
        <v>8.3488911029671306E-2</v>
      </c>
      <c r="T13" s="14">
        <v>2.9368014888947101E-2</v>
      </c>
      <c r="U13" s="14">
        <v>3.5977875087088898E-2</v>
      </c>
      <c r="V13" s="14">
        <v>3.83378634831016E-2</v>
      </c>
      <c r="W13" s="14">
        <v>2.37998373007638E-2</v>
      </c>
      <c r="X13" s="14">
        <v>3.3958404598633703E-2</v>
      </c>
      <c r="Y13" s="14">
        <v>3.8654368014904503E-2</v>
      </c>
      <c r="Z13" s="14">
        <v>5.5933317026836203E-2</v>
      </c>
      <c r="AA13" s="14">
        <v>4.6245797854778302E-2</v>
      </c>
      <c r="AB13" s="14">
        <v>3.8898225129906802E-2</v>
      </c>
      <c r="AC13" s="14">
        <v>5.7683954312423499E-2</v>
      </c>
      <c r="AD13" s="14">
        <v>2.8297122477021201E-2</v>
      </c>
      <c r="AE13" s="14"/>
      <c r="AF13" s="14">
        <v>3.26376745081381E-2</v>
      </c>
      <c r="AG13" s="14">
        <v>6.2620115918415903E-2</v>
      </c>
      <c r="AH13" s="14">
        <v>4.7953489338104401E-2</v>
      </c>
      <c r="AI13" s="14">
        <v>4.3062514554876197E-2</v>
      </c>
      <c r="AJ13" s="14">
        <v>2.8280215553140101E-2</v>
      </c>
      <c r="AK13" s="14"/>
      <c r="AL13" s="14">
        <v>4.1204225415447E-2</v>
      </c>
      <c r="AM13" s="14">
        <v>9.3597878570720397E-2</v>
      </c>
      <c r="AN13" s="14">
        <v>0</v>
      </c>
      <c r="AO13" s="14"/>
      <c r="AP13" s="14">
        <v>3.5917949771957398E-2</v>
      </c>
      <c r="AQ13" s="14">
        <v>4.9314665348051998E-2</v>
      </c>
      <c r="AR13" s="14"/>
      <c r="AS13" s="14">
        <v>5.3454528630362902E-2</v>
      </c>
      <c r="AT13" s="14">
        <v>3.1362012472405297E-2</v>
      </c>
      <c r="AU13" s="14"/>
      <c r="AV13" s="14">
        <v>8.1010097938831904E-2</v>
      </c>
      <c r="AW13" s="14">
        <v>3.1111124719375199E-2</v>
      </c>
      <c r="AX13" s="14"/>
      <c r="AY13" s="14">
        <v>5.5741469500743497E-2</v>
      </c>
      <c r="AZ13" s="14">
        <v>1.1604045593566099E-2</v>
      </c>
      <c r="BA13" s="14"/>
      <c r="BB13" s="14">
        <v>5.3293600147834297E-2</v>
      </c>
      <c r="BC13" s="14">
        <v>2.9599282022530999E-2</v>
      </c>
    </row>
    <row r="14" spans="2:55" x14ac:dyDescent="0.35">
      <c r="B14" s="15" t="s">
        <v>76</v>
      </c>
      <c r="C14" s="14">
        <v>0.121801104831386</v>
      </c>
      <c r="D14" s="14">
        <v>0.12057154071979299</v>
      </c>
      <c r="E14" s="14">
        <v>0.12242094525187699</v>
      </c>
      <c r="F14" s="14"/>
      <c r="G14" s="14">
        <v>0.16006806600318599</v>
      </c>
      <c r="H14" s="14">
        <v>0.146225687190537</v>
      </c>
      <c r="I14" s="14">
        <v>0.16506849367947901</v>
      </c>
      <c r="J14" s="14">
        <v>0.11363765104667201</v>
      </c>
      <c r="K14" s="14">
        <v>6.47618876632928E-2</v>
      </c>
      <c r="L14" s="14">
        <v>8.6191189097560197E-2</v>
      </c>
      <c r="M14" s="14"/>
      <c r="N14" s="14">
        <v>0.15312749387621</v>
      </c>
      <c r="O14" s="14">
        <v>0.11184434853429499</v>
      </c>
      <c r="P14" s="14">
        <v>0.122471535602081</v>
      </c>
      <c r="Q14" s="14">
        <v>9.8715674037582593E-2</v>
      </c>
      <c r="R14" s="14"/>
      <c r="S14" s="14">
        <v>0.162061302300404</v>
      </c>
      <c r="T14" s="14">
        <v>0.11446323593050001</v>
      </c>
      <c r="U14" s="14">
        <v>0.10055592258674</v>
      </c>
      <c r="V14" s="14">
        <v>0.108883284870674</v>
      </c>
      <c r="W14" s="14">
        <v>9.7559459246792796E-2</v>
      </c>
      <c r="X14" s="14">
        <v>0.15324961399912099</v>
      </c>
      <c r="Y14" s="14">
        <v>9.1715351683746102E-2</v>
      </c>
      <c r="Z14" s="14">
        <v>0.132705432028316</v>
      </c>
      <c r="AA14" s="14">
        <v>0.16062755199515599</v>
      </c>
      <c r="AB14" s="14">
        <v>7.4985124685504501E-2</v>
      </c>
      <c r="AC14" s="14">
        <v>0.126425798728659</v>
      </c>
      <c r="AD14" s="14">
        <v>7.9306125577401604E-2</v>
      </c>
      <c r="AE14" s="14"/>
      <c r="AF14" s="14">
        <v>0.117870013875628</v>
      </c>
      <c r="AG14" s="14">
        <v>0.13158008050772299</v>
      </c>
      <c r="AH14" s="14">
        <v>0.13238876242626499</v>
      </c>
      <c r="AI14" s="14">
        <v>0.131732148465841</v>
      </c>
      <c r="AJ14" s="14">
        <v>0.16732798020108799</v>
      </c>
      <c r="AK14" s="14"/>
      <c r="AL14" s="14">
        <v>0.124482291327113</v>
      </c>
      <c r="AM14" s="14">
        <v>0.15607706117484901</v>
      </c>
      <c r="AN14" s="14">
        <v>2.26360120066743E-2</v>
      </c>
      <c r="AO14" s="14"/>
      <c r="AP14" s="14">
        <v>0.10210854121207701</v>
      </c>
      <c r="AQ14" s="14">
        <v>0.14002290857831501</v>
      </c>
      <c r="AR14" s="14"/>
      <c r="AS14" s="14">
        <v>0.11647836846038601</v>
      </c>
      <c r="AT14" s="14">
        <v>0.122402242199255</v>
      </c>
      <c r="AU14" s="14"/>
      <c r="AV14" s="14">
        <v>0.16680614105819799</v>
      </c>
      <c r="AW14" s="14">
        <v>0.103409823113111</v>
      </c>
      <c r="AX14" s="14"/>
      <c r="AY14" s="14">
        <v>0.11885949662672</v>
      </c>
      <c r="AZ14" s="14">
        <v>0.13420341592073201</v>
      </c>
      <c r="BA14" s="14"/>
      <c r="BB14" s="14">
        <v>0.113954511153867</v>
      </c>
      <c r="BC14" s="14">
        <v>0.17355092180859399</v>
      </c>
    </row>
    <row r="15" spans="2:55" x14ac:dyDescent="0.35">
      <c r="B15" s="15" t="s">
        <v>77</v>
      </c>
      <c r="C15" s="14">
        <v>0.32219811788347402</v>
      </c>
      <c r="D15" s="14">
        <v>0.29268723352695603</v>
      </c>
      <c r="E15" s="14">
        <v>0.35196296408936401</v>
      </c>
      <c r="F15" s="14"/>
      <c r="G15" s="14">
        <v>0.21023329736379401</v>
      </c>
      <c r="H15" s="14">
        <v>0.182012743300451</v>
      </c>
      <c r="I15" s="14">
        <v>0.24273888258665199</v>
      </c>
      <c r="J15" s="14">
        <v>0.34825130107234697</v>
      </c>
      <c r="K15" s="14">
        <v>0.43712168512416699</v>
      </c>
      <c r="L15" s="14">
        <v>0.47740104676747402</v>
      </c>
      <c r="M15" s="14"/>
      <c r="N15" s="14">
        <v>0.31088079899662502</v>
      </c>
      <c r="O15" s="14">
        <v>0.33670394517403501</v>
      </c>
      <c r="P15" s="14">
        <v>0.318920555593869</v>
      </c>
      <c r="Q15" s="14">
        <v>0.32072300171535001</v>
      </c>
      <c r="R15" s="14"/>
      <c r="S15" s="14">
        <v>0.23197270646423299</v>
      </c>
      <c r="T15" s="14">
        <v>0.33194920365859998</v>
      </c>
      <c r="U15" s="14">
        <v>0.36311313879144702</v>
      </c>
      <c r="V15" s="14">
        <v>0.33484816448147098</v>
      </c>
      <c r="W15" s="14">
        <v>0.379429195260506</v>
      </c>
      <c r="X15" s="14">
        <v>0.28076516907904497</v>
      </c>
      <c r="Y15" s="14">
        <v>0.29222369219021299</v>
      </c>
      <c r="Z15" s="14">
        <v>0.29947541732636002</v>
      </c>
      <c r="AA15" s="14">
        <v>0.32511385074525201</v>
      </c>
      <c r="AB15" s="14">
        <v>0.38349741533672099</v>
      </c>
      <c r="AC15" s="14">
        <v>0.332351357086972</v>
      </c>
      <c r="AD15" s="14">
        <v>0.44237777690609997</v>
      </c>
      <c r="AE15" s="14"/>
      <c r="AF15" s="14">
        <v>0.37476727237622898</v>
      </c>
      <c r="AG15" s="14">
        <v>0.29523977706959997</v>
      </c>
      <c r="AH15" s="14">
        <v>0.33456466643434402</v>
      </c>
      <c r="AI15" s="14">
        <v>0.34779569805202198</v>
      </c>
      <c r="AJ15" s="14">
        <v>0.33935614402973802</v>
      </c>
      <c r="AK15" s="14"/>
      <c r="AL15" s="14">
        <v>0.33452614928914198</v>
      </c>
      <c r="AM15" s="14">
        <v>0.25426005751547298</v>
      </c>
      <c r="AN15" s="14">
        <v>0.26531320268057901</v>
      </c>
      <c r="AO15" s="14"/>
      <c r="AP15" s="14">
        <v>0.258692617403882</v>
      </c>
      <c r="AQ15" s="14">
        <v>0.37410698110935298</v>
      </c>
      <c r="AR15" s="14"/>
      <c r="AS15" s="14">
        <v>0.29183665424270999</v>
      </c>
      <c r="AT15" s="14">
        <v>0.37227787878716601</v>
      </c>
      <c r="AU15" s="14"/>
      <c r="AV15" s="14">
        <v>0.25485468275732598</v>
      </c>
      <c r="AW15" s="14">
        <v>0.34848813855863803</v>
      </c>
      <c r="AX15" s="14"/>
      <c r="AY15" s="14">
        <v>0.308405485314804</v>
      </c>
      <c r="AZ15" s="14">
        <v>0.40214032960512203</v>
      </c>
      <c r="BA15" s="14"/>
      <c r="BB15" s="14">
        <v>0.32993735275988501</v>
      </c>
      <c r="BC15" s="14">
        <v>0.31147019281711003</v>
      </c>
    </row>
    <row r="16" spans="2:55" x14ac:dyDescent="0.35">
      <c r="B16" s="15" t="s">
        <v>78</v>
      </c>
      <c r="C16" s="14">
        <v>0.319394199979743</v>
      </c>
      <c r="D16" s="14">
        <v>0.293068557610068</v>
      </c>
      <c r="E16" s="14">
        <v>0.34403664437680198</v>
      </c>
      <c r="F16" s="14"/>
      <c r="G16" s="14">
        <v>0.19712680149102699</v>
      </c>
      <c r="H16" s="14">
        <v>0.31637193747272102</v>
      </c>
      <c r="I16" s="14">
        <v>0.30958773741923701</v>
      </c>
      <c r="J16" s="14">
        <v>0.36116140697668098</v>
      </c>
      <c r="K16" s="14">
        <v>0.396530830224883</v>
      </c>
      <c r="L16" s="14">
        <v>0.325047534300198</v>
      </c>
      <c r="M16" s="14"/>
      <c r="N16" s="14">
        <v>0.29147238550507099</v>
      </c>
      <c r="O16" s="14">
        <v>0.338480453024538</v>
      </c>
      <c r="P16" s="14">
        <v>0.310835201990037</v>
      </c>
      <c r="Q16" s="14">
        <v>0.33585206031252501</v>
      </c>
      <c r="R16" s="14"/>
      <c r="S16" s="14">
        <v>0.26322360549350698</v>
      </c>
      <c r="T16" s="14">
        <v>0.38762430823782101</v>
      </c>
      <c r="U16" s="14">
        <v>0.38182345735943002</v>
      </c>
      <c r="V16" s="14">
        <v>0.31059682177200998</v>
      </c>
      <c r="W16" s="14">
        <v>0.30083277646079498</v>
      </c>
      <c r="X16" s="14">
        <v>0.31657644390656697</v>
      </c>
      <c r="Y16" s="14">
        <v>0.35858943326796699</v>
      </c>
      <c r="Z16" s="14">
        <v>0.33985580353505002</v>
      </c>
      <c r="AA16" s="14">
        <v>0.27618109529750401</v>
      </c>
      <c r="AB16" s="14">
        <v>0.33590968356523898</v>
      </c>
      <c r="AC16" s="14">
        <v>0.303560720103834</v>
      </c>
      <c r="AD16" s="14">
        <v>0.20239209139929601</v>
      </c>
      <c r="AE16" s="14"/>
      <c r="AF16" s="14">
        <v>0.305036569272639</v>
      </c>
      <c r="AG16" s="14">
        <v>0.30487650827134499</v>
      </c>
      <c r="AH16" s="14">
        <v>0.32864645474270399</v>
      </c>
      <c r="AI16" s="14">
        <v>0.29499742130788298</v>
      </c>
      <c r="AJ16" s="14">
        <v>0.306642881165063</v>
      </c>
      <c r="AK16" s="14"/>
      <c r="AL16" s="14">
        <v>0.34011692873999499</v>
      </c>
      <c r="AM16" s="14">
        <v>0.134510385093875</v>
      </c>
      <c r="AN16" s="14">
        <v>0.34884378170348601</v>
      </c>
      <c r="AO16" s="14"/>
      <c r="AP16" s="14">
        <v>0.36546540141848299</v>
      </c>
      <c r="AQ16" s="14">
        <v>0.28718722439785099</v>
      </c>
      <c r="AR16" s="14"/>
      <c r="AS16" s="14">
        <v>0.32181368729807602</v>
      </c>
      <c r="AT16" s="14">
        <v>0.31972293839110899</v>
      </c>
      <c r="AU16" s="14"/>
      <c r="AV16" s="14">
        <v>0.247395810495876</v>
      </c>
      <c r="AW16" s="14">
        <v>0.34477597682748201</v>
      </c>
      <c r="AX16" s="14"/>
      <c r="AY16" s="14">
        <v>0.308629994706832</v>
      </c>
      <c r="AZ16" s="14">
        <v>0.314304174243838</v>
      </c>
      <c r="BA16" s="14"/>
      <c r="BB16" s="14">
        <v>0.31181388255425901</v>
      </c>
      <c r="BC16" s="14">
        <v>0.274097968511058</v>
      </c>
    </row>
    <row r="17" spans="2:55" ht="29" x14ac:dyDescent="0.35">
      <c r="B17" s="15" t="s">
        <v>276</v>
      </c>
      <c r="C17" s="20">
        <v>0.108776272050934</v>
      </c>
      <c r="D17" s="20">
        <v>0.12440314872026099</v>
      </c>
      <c r="E17" s="20">
        <v>9.3837191616666399E-2</v>
      </c>
      <c r="F17" s="20"/>
      <c r="G17" s="20">
        <v>0.131945190376352</v>
      </c>
      <c r="H17" s="20">
        <v>0.100088762149071</v>
      </c>
      <c r="I17" s="20">
        <v>0.14242241210676401</v>
      </c>
      <c r="J17" s="20">
        <v>0.119374409592574</v>
      </c>
      <c r="K17" s="20">
        <v>7.5234434651561599E-2</v>
      </c>
      <c r="L17" s="20">
        <v>8.7064517211498396E-2</v>
      </c>
      <c r="M17" s="20"/>
      <c r="N17" s="20">
        <v>7.6684732975754094E-2</v>
      </c>
      <c r="O17" s="20">
        <v>0.10515661442495999</v>
      </c>
      <c r="P17" s="20">
        <v>0.107461970909771</v>
      </c>
      <c r="Q17" s="20">
        <v>0.149203335368636</v>
      </c>
      <c r="R17" s="20"/>
      <c r="S17" s="20">
        <v>9.9355519712291507E-2</v>
      </c>
      <c r="T17" s="20">
        <v>0.10703303870009701</v>
      </c>
      <c r="U17" s="20">
        <v>7.4631555054139695E-2</v>
      </c>
      <c r="V17" s="20">
        <v>0.13724343290836699</v>
      </c>
      <c r="W17" s="20">
        <v>7.2744276688829199E-2</v>
      </c>
      <c r="X17" s="20">
        <v>0.13740693749786601</v>
      </c>
      <c r="Y17" s="20">
        <v>0.16173058587092601</v>
      </c>
      <c r="Z17" s="20">
        <v>8.1473183190695395E-2</v>
      </c>
      <c r="AA17" s="20">
        <v>6.8817826812178601E-2</v>
      </c>
      <c r="AB17" s="20">
        <v>0.100240595650274</v>
      </c>
      <c r="AC17" s="20">
        <v>0.14683971448063199</v>
      </c>
      <c r="AD17" s="20">
        <v>0.16797321823150199</v>
      </c>
      <c r="AE17" s="20"/>
      <c r="AF17" s="20">
        <v>0.104237158402868</v>
      </c>
      <c r="AG17" s="20">
        <v>8.61240342974912E-2</v>
      </c>
      <c r="AH17" s="20">
        <v>7.5076535246200504E-2</v>
      </c>
      <c r="AI17" s="20">
        <v>0.10740968465686999</v>
      </c>
      <c r="AJ17" s="20">
        <v>6.2626801368106305E-2</v>
      </c>
      <c r="AK17" s="20"/>
      <c r="AL17" s="20">
        <v>0.102283058097074</v>
      </c>
      <c r="AM17" s="20">
        <v>3.3749890823509397E-2</v>
      </c>
      <c r="AN17" s="20">
        <v>0.33480750660268899</v>
      </c>
      <c r="AO17" s="20"/>
      <c r="AP17" s="20">
        <v>0.14914187602225501</v>
      </c>
      <c r="AQ17" s="20">
        <v>7.3861193068682399E-2</v>
      </c>
      <c r="AR17" s="20"/>
      <c r="AS17" s="20">
        <v>0.12547984740679999</v>
      </c>
      <c r="AT17" s="20">
        <v>8.9397539522340003E-2</v>
      </c>
      <c r="AU17" s="20"/>
      <c r="AV17" s="20">
        <v>8.1282677516470697E-2</v>
      </c>
      <c r="AW17" s="20">
        <v>0.118579809358188</v>
      </c>
      <c r="AX17" s="20"/>
      <c r="AY17" s="20">
        <v>0.10895708970023001</v>
      </c>
      <c r="AZ17" s="20">
        <v>0.101894181325855</v>
      </c>
      <c r="BA17" s="20"/>
      <c r="BB17" s="20">
        <v>0.10298775594506</v>
      </c>
      <c r="BC17" s="20">
        <v>0.15976357297065599</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287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2.0811154664238198E-3</v>
      </c>
      <c r="D9" s="14">
        <v>2.2452442754174202E-3</v>
      </c>
      <c r="E9" s="14">
        <v>1.9269730976547101E-3</v>
      </c>
      <c r="F9" s="14"/>
      <c r="G9" s="14">
        <v>4.2363618745606003E-3</v>
      </c>
      <c r="H9" s="14">
        <v>8.7224935659217899E-3</v>
      </c>
      <c r="I9" s="14">
        <v>0</v>
      </c>
      <c r="J9" s="14">
        <v>0</v>
      </c>
      <c r="K9" s="14">
        <v>0</v>
      </c>
      <c r="L9" s="14">
        <v>0</v>
      </c>
      <c r="M9" s="14"/>
      <c r="N9" s="14">
        <v>3.2304904805081601E-3</v>
      </c>
      <c r="O9" s="14">
        <v>0</v>
      </c>
      <c r="P9" s="14">
        <v>5.5187586740453997E-3</v>
      </c>
      <c r="Q9" s="14">
        <v>0</v>
      </c>
      <c r="R9" s="14"/>
      <c r="S9" s="14">
        <v>3.4581256874608602E-3</v>
      </c>
      <c r="T9" s="14">
        <v>0</v>
      </c>
      <c r="U9" s="14">
        <v>0</v>
      </c>
      <c r="V9" s="14">
        <v>0</v>
      </c>
      <c r="W9" s="14">
        <v>0</v>
      </c>
      <c r="X9" s="14">
        <v>4.3053084230555098E-3</v>
      </c>
      <c r="Y9" s="14">
        <v>7.8049341885968997E-3</v>
      </c>
      <c r="Z9" s="14">
        <v>1.4601611096737899E-2</v>
      </c>
      <c r="AA9" s="14">
        <v>0</v>
      </c>
      <c r="AB9" s="14">
        <v>0</v>
      </c>
      <c r="AC9" s="14">
        <v>0</v>
      </c>
      <c r="AD9" s="14">
        <v>0</v>
      </c>
      <c r="AE9" s="14"/>
      <c r="AF9" s="14">
        <v>1.8827438633850101E-3</v>
      </c>
      <c r="AG9" s="14">
        <v>1.7166318596696E-3</v>
      </c>
      <c r="AH9" s="14">
        <v>0</v>
      </c>
      <c r="AI9" s="14">
        <v>0</v>
      </c>
      <c r="AJ9" s="14">
        <v>1.24935659481656E-2</v>
      </c>
      <c r="AK9" s="14"/>
      <c r="AL9" s="14">
        <v>1.44394587854871E-3</v>
      </c>
      <c r="AM9" s="14">
        <v>8.4302131461271596E-3</v>
      </c>
      <c r="AN9" s="14">
        <v>0</v>
      </c>
      <c r="AO9" s="14"/>
      <c r="AP9" s="14">
        <v>3.3508768806560299E-3</v>
      </c>
      <c r="AQ9" s="14">
        <v>0</v>
      </c>
      <c r="AR9" s="14"/>
      <c r="AS9" s="14">
        <v>3.5723709082290298E-3</v>
      </c>
      <c r="AT9" s="14">
        <v>0</v>
      </c>
      <c r="AU9" s="14"/>
      <c r="AV9" s="14">
        <v>3.6651949220084801E-3</v>
      </c>
      <c r="AW9" s="14">
        <v>8.4667946523098398E-4</v>
      </c>
      <c r="AX9" s="14"/>
      <c r="AY9" s="14">
        <v>2.0382285418624499E-3</v>
      </c>
      <c r="AZ9" s="14">
        <v>0</v>
      </c>
      <c r="BA9" s="14"/>
      <c r="BB9" s="14">
        <v>2.1000398324260401E-3</v>
      </c>
      <c r="BC9" s="14">
        <v>0</v>
      </c>
    </row>
    <row r="10" spans="2:55" x14ac:dyDescent="0.35">
      <c r="B10" s="15" t="s">
        <v>72</v>
      </c>
      <c r="C10" s="14">
        <v>1.20516092276696E-2</v>
      </c>
      <c r="D10" s="14">
        <v>1.98298684360315E-2</v>
      </c>
      <c r="E10" s="14">
        <v>4.4918190959374396E-3</v>
      </c>
      <c r="F10" s="14"/>
      <c r="G10" s="14">
        <v>3.5694050369299297E-2</v>
      </c>
      <c r="H10" s="14">
        <v>2.0222690121354098E-2</v>
      </c>
      <c r="I10" s="14">
        <v>2.1398687683059602E-2</v>
      </c>
      <c r="J10" s="14">
        <v>0</v>
      </c>
      <c r="K10" s="14">
        <v>0</v>
      </c>
      <c r="L10" s="14">
        <v>0</v>
      </c>
      <c r="M10" s="14"/>
      <c r="N10" s="14">
        <v>1.35047777343647E-2</v>
      </c>
      <c r="O10" s="14">
        <v>1.13965559385502E-2</v>
      </c>
      <c r="P10" s="14">
        <v>1.8036189545965298E-2</v>
      </c>
      <c r="Q10" s="14">
        <v>6.0010014886994296E-3</v>
      </c>
      <c r="R10" s="14"/>
      <c r="S10" s="14">
        <v>1.9097502110438098E-2</v>
      </c>
      <c r="T10" s="14">
        <v>3.4340290982956198E-3</v>
      </c>
      <c r="U10" s="14">
        <v>0</v>
      </c>
      <c r="V10" s="14">
        <v>2.0693972548573501E-2</v>
      </c>
      <c r="W10" s="14">
        <v>1.46190566401654E-2</v>
      </c>
      <c r="X10" s="14">
        <v>4.9765003306280198E-3</v>
      </c>
      <c r="Y10" s="14">
        <v>0</v>
      </c>
      <c r="Z10" s="14">
        <v>2.2764580738783801E-2</v>
      </c>
      <c r="AA10" s="14">
        <v>2.4536423931427999E-2</v>
      </c>
      <c r="AB10" s="14">
        <v>2.2106757412318601E-2</v>
      </c>
      <c r="AC10" s="14">
        <v>0</v>
      </c>
      <c r="AD10" s="14">
        <v>0</v>
      </c>
      <c r="AE10" s="14"/>
      <c r="AF10" s="14">
        <v>1.2402502217400699E-2</v>
      </c>
      <c r="AG10" s="14">
        <v>1.5603814639249E-2</v>
      </c>
      <c r="AH10" s="14">
        <v>2.1723848442187301E-2</v>
      </c>
      <c r="AI10" s="14">
        <v>5.4240752815964801E-3</v>
      </c>
      <c r="AJ10" s="14">
        <v>8.9413420146691406E-3</v>
      </c>
      <c r="AK10" s="14"/>
      <c r="AL10" s="14">
        <v>4.7548459803715398E-3</v>
      </c>
      <c r="AM10" s="14">
        <v>7.8102379798808505E-2</v>
      </c>
      <c r="AN10" s="14">
        <v>0</v>
      </c>
      <c r="AO10" s="14"/>
      <c r="AP10" s="14">
        <v>1.8515768662551699E-2</v>
      </c>
      <c r="AQ10" s="14">
        <v>6.2061885031621201E-3</v>
      </c>
      <c r="AR10" s="14"/>
      <c r="AS10" s="14">
        <v>1.74256332859179E-2</v>
      </c>
      <c r="AT10" s="14">
        <v>3.4138804656112299E-3</v>
      </c>
      <c r="AU10" s="14"/>
      <c r="AV10" s="14">
        <v>2.6853562249736899E-2</v>
      </c>
      <c r="AW10" s="14">
        <v>7.0953670589624703E-3</v>
      </c>
      <c r="AX10" s="14"/>
      <c r="AY10" s="14">
        <v>1.5893903150956502E-2</v>
      </c>
      <c r="AZ10" s="14">
        <v>0</v>
      </c>
      <c r="BA10" s="14"/>
      <c r="BB10" s="14">
        <v>1.4711321117796701E-2</v>
      </c>
      <c r="BC10" s="14">
        <v>0</v>
      </c>
    </row>
    <row r="11" spans="2:55" x14ac:dyDescent="0.35">
      <c r="B11" s="15" t="s">
        <v>73</v>
      </c>
      <c r="C11" s="14">
        <v>2.1948029228926601E-2</v>
      </c>
      <c r="D11" s="14">
        <v>3.00333977802602E-2</v>
      </c>
      <c r="E11" s="14">
        <v>1.4117481470350199E-2</v>
      </c>
      <c r="F11" s="14"/>
      <c r="G11" s="14">
        <v>7.0464556093731798E-2</v>
      </c>
      <c r="H11" s="14">
        <v>3.4334053201298398E-2</v>
      </c>
      <c r="I11" s="14">
        <v>3.0201165456924899E-2</v>
      </c>
      <c r="J11" s="14">
        <v>6.8368142568273199E-3</v>
      </c>
      <c r="K11" s="14">
        <v>0</v>
      </c>
      <c r="L11" s="14">
        <v>0</v>
      </c>
      <c r="M11" s="14"/>
      <c r="N11" s="14">
        <v>2.9670979670882301E-2</v>
      </c>
      <c r="O11" s="14">
        <v>2.1181201037165101E-2</v>
      </c>
      <c r="P11" s="14">
        <v>1.7105738515693698E-2</v>
      </c>
      <c r="Q11" s="14">
        <v>1.88378377109822E-2</v>
      </c>
      <c r="R11" s="14"/>
      <c r="S11" s="14">
        <v>3.2035033291833402E-2</v>
      </c>
      <c r="T11" s="14">
        <v>1.7461208736782498E-2</v>
      </c>
      <c r="U11" s="14">
        <v>2.9678396894425401E-2</v>
      </c>
      <c r="V11" s="14">
        <v>1.05501406937066E-2</v>
      </c>
      <c r="W11" s="14">
        <v>3.7264028771132697E-2</v>
      </c>
      <c r="X11" s="14">
        <v>1.5647565255907402E-2</v>
      </c>
      <c r="Y11" s="14">
        <v>1.7102430955289599E-2</v>
      </c>
      <c r="Z11" s="14">
        <v>1.4420047885664601E-2</v>
      </c>
      <c r="AA11" s="14">
        <v>3.6748722359229401E-2</v>
      </c>
      <c r="AB11" s="14">
        <v>6.5882481970439399E-3</v>
      </c>
      <c r="AC11" s="14">
        <v>0</v>
      </c>
      <c r="AD11" s="14">
        <v>4.2148180170998098E-2</v>
      </c>
      <c r="AE11" s="14"/>
      <c r="AF11" s="14">
        <v>6.5468220002923398E-3</v>
      </c>
      <c r="AG11" s="14">
        <v>3.9874515147153497E-2</v>
      </c>
      <c r="AH11" s="14">
        <v>2.01316000246975E-2</v>
      </c>
      <c r="AI11" s="14">
        <v>2.2585898833549799E-2</v>
      </c>
      <c r="AJ11" s="14">
        <v>2.6813133140877299E-2</v>
      </c>
      <c r="AK11" s="14"/>
      <c r="AL11" s="14">
        <v>1.1003405163351E-2</v>
      </c>
      <c r="AM11" s="14">
        <v>0.116903957043094</v>
      </c>
      <c r="AN11" s="14">
        <v>1.11535880515009E-2</v>
      </c>
      <c r="AO11" s="14"/>
      <c r="AP11" s="14">
        <v>2.5101024745840798E-2</v>
      </c>
      <c r="AQ11" s="14">
        <v>1.7903120862785601E-2</v>
      </c>
      <c r="AR11" s="14"/>
      <c r="AS11" s="14">
        <v>1.9775057126303501E-2</v>
      </c>
      <c r="AT11" s="14">
        <v>2.0375199051154001E-2</v>
      </c>
      <c r="AU11" s="14"/>
      <c r="AV11" s="14">
        <v>3.6237043398491701E-2</v>
      </c>
      <c r="AW11" s="14">
        <v>1.6378448036456699E-2</v>
      </c>
      <c r="AX11" s="14"/>
      <c r="AY11" s="14">
        <v>2.52110398688082E-2</v>
      </c>
      <c r="AZ11" s="14">
        <v>1.5485961271899201E-2</v>
      </c>
      <c r="BA11" s="14"/>
      <c r="BB11" s="14">
        <v>2.4428530615849101E-2</v>
      </c>
      <c r="BC11" s="14">
        <v>1.9789297550683201E-2</v>
      </c>
    </row>
    <row r="12" spans="2:55" x14ac:dyDescent="0.35">
      <c r="B12" s="15" t="s">
        <v>74</v>
      </c>
      <c r="C12" s="14">
        <v>3.5343805395946101E-2</v>
      </c>
      <c r="D12" s="14">
        <v>4.4507665468445597E-2</v>
      </c>
      <c r="E12" s="14">
        <v>2.6499565223982301E-2</v>
      </c>
      <c r="F12" s="14"/>
      <c r="G12" s="14">
        <v>7.9487095602056704E-2</v>
      </c>
      <c r="H12" s="14">
        <v>7.37879219693474E-2</v>
      </c>
      <c r="I12" s="14">
        <v>3.6670283002812401E-2</v>
      </c>
      <c r="J12" s="14">
        <v>1.6572153937654599E-2</v>
      </c>
      <c r="K12" s="14">
        <v>1.46619370911304E-2</v>
      </c>
      <c r="L12" s="14">
        <v>2.7223410193017599E-3</v>
      </c>
      <c r="M12" s="14"/>
      <c r="N12" s="14">
        <v>4.8410109884480197E-2</v>
      </c>
      <c r="O12" s="14">
        <v>2.1588211176634901E-2</v>
      </c>
      <c r="P12" s="14">
        <v>4.1817525352142303E-2</v>
      </c>
      <c r="Q12" s="14">
        <v>3.0133394740619501E-2</v>
      </c>
      <c r="R12" s="14"/>
      <c r="S12" s="14">
        <v>7.2332064850868696E-2</v>
      </c>
      <c r="T12" s="14">
        <v>1.1371250107985099E-2</v>
      </c>
      <c r="U12" s="14">
        <v>2.0040527231497001E-2</v>
      </c>
      <c r="V12" s="14">
        <v>2.0139172821081099E-2</v>
      </c>
      <c r="W12" s="14">
        <v>3.4628675781535702E-2</v>
      </c>
      <c r="X12" s="14">
        <v>3.6616738974107998E-2</v>
      </c>
      <c r="Y12" s="14">
        <v>1.94733939205513E-2</v>
      </c>
      <c r="Z12" s="14">
        <v>2.5158265621128301E-2</v>
      </c>
      <c r="AA12" s="14">
        <v>3.0230701608404E-2</v>
      </c>
      <c r="AB12" s="14">
        <v>4.6312730314510303E-2</v>
      </c>
      <c r="AC12" s="14">
        <v>7.1390898075917406E-2</v>
      </c>
      <c r="AD12" s="14">
        <v>3.2516332127941201E-2</v>
      </c>
      <c r="AE12" s="14"/>
      <c r="AF12" s="14">
        <v>3.1163553786912199E-2</v>
      </c>
      <c r="AG12" s="14">
        <v>5.0511750051984203E-2</v>
      </c>
      <c r="AH12" s="14">
        <v>2.1966474043029201E-2</v>
      </c>
      <c r="AI12" s="14">
        <v>2.7022133062984701E-2</v>
      </c>
      <c r="AJ12" s="14">
        <v>2.6562578287783401E-2</v>
      </c>
      <c r="AK12" s="14"/>
      <c r="AL12" s="14">
        <v>2.6372747576556801E-2</v>
      </c>
      <c r="AM12" s="14">
        <v>0.123570543746753</v>
      </c>
      <c r="AN12" s="14">
        <v>8.1052135178578295E-3</v>
      </c>
      <c r="AO12" s="14"/>
      <c r="AP12" s="14">
        <v>3.5296926987020902E-2</v>
      </c>
      <c r="AQ12" s="14">
        <v>3.3503153035429202E-2</v>
      </c>
      <c r="AR12" s="14"/>
      <c r="AS12" s="14">
        <v>4.2191761287734601E-2</v>
      </c>
      <c r="AT12" s="14">
        <v>2.2974821816124699E-2</v>
      </c>
      <c r="AU12" s="14"/>
      <c r="AV12" s="14">
        <v>7.1582415702185903E-2</v>
      </c>
      <c r="AW12" s="14">
        <v>2.3151744208448798E-2</v>
      </c>
      <c r="AX12" s="14"/>
      <c r="AY12" s="14">
        <v>3.9601831274910598E-2</v>
      </c>
      <c r="AZ12" s="14">
        <v>1.76665730858298E-2</v>
      </c>
      <c r="BA12" s="14"/>
      <c r="BB12" s="14">
        <v>3.6988895423441102E-2</v>
      </c>
      <c r="BC12" s="14">
        <v>1.8163453317242499E-2</v>
      </c>
    </row>
    <row r="13" spans="2:55" x14ac:dyDescent="0.35">
      <c r="B13" s="15" t="s">
        <v>75</v>
      </c>
      <c r="C13" s="14">
        <v>3.91592145705279E-2</v>
      </c>
      <c r="D13" s="14">
        <v>4.8220429829205699E-2</v>
      </c>
      <c r="E13" s="14">
        <v>3.0426433477049701E-2</v>
      </c>
      <c r="F13" s="14"/>
      <c r="G13" s="14">
        <v>9.5188665029480105E-2</v>
      </c>
      <c r="H13" s="14">
        <v>6.8796513298033601E-2</v>
      </c>
      <c r="I13" s="14">
        <v>4.0496003571379002E-2</v>
      </c>
      <c r="J13" s="14">
        <v>2.5659847482185701E-2</v>
      </c>
      <c r="K13" s="14">
        <v>8.6047337017384797E-3</v>
      </c>
      <c r="L13" s="14">
        <v>8.2051995513441299E-3</v>
      </c>
      <c r="M13" s="14"/>
      <c r="N13" s="14">
        <v>4.9156419277702201E-2</v>
      </c>
      <c r="O13" s="14">
        <v>3.7352586541307797E-2</v>
      </c>
      <c r="P13" s="14">
        <v>2.9356591683451502E-2</v>
      </c>
      <c r="Q13" s="14">
        <v>3.9170706573820699E-2</v>
      </c>
      <c r="R13" s="14"/>
      <c r="S13" s="14">
        <v>8.0418553792571901E-2</v>
      </c>
      <c r="T13" s="14">
        <v>2.39381930800199E-2</v>
      </c>
      <c r="U13" s="14">
        <v>1.54960969455335E-2</v>
      </c>
      <c r="V13" s="14">
        <v>2.3884765751647601E-2</v>
      </c>
      <c r="W13" s="14">
        <v>6.3808678866080201E-2</v>
      </c>
      <c r="X13" s="14">
        <v>2.7094348981055099E-2</v>
      </c>
      <c r="Y13" s="14">
        <v>5.2471162969226597E-2</v>
      </c>
      <c r="Z13" s="14">
        <v>3.3448388892812202E-2</v>
      </c>
      <c r="AA13" s="14">
        <v>5.7123827649690498E-2</v>
      </c>
      <c r="AB13" s="14">
        <v>1.2394301359147E-2</v>
      </c>
      <c r="AC13" s="14">
        <v>8.6193816361024092E-3</v>
      </c>
      <c r="AD13" s="14">
        <v>3.7505485237680602E-2</v>
      </c>
      <c r="AE13" s="14"/>
      <c r="AF13" s="14">
        <v>4.4984299465971302E-2</v>
      </c>
      <c r="AG13" s="14">
        <v>5.3154281100112097E-2</v>
      </c>
      <c r="AH13" s="14">
        <v>3.5804506588858198E-2</v>
      </c>
      <c r="AI13" s="14">
        <v>4.03293474011455E-2</v>
      </c>
      <c r="AJ13" s="14">
        <v>1.8985298987855101E-2</v>
      </c>
      <c r="AK13" s="14"/>
      <c r="AL13" s="14">
        <v>3.6543342361549602E-2</v>
      </c>
      <c r="AM13" s="14">
        <v>7.3677389229799106E-2</v>
      </c>
      <c r="AN13" s="14">
        <v>1.5659660101635602E-2</v>
      </c>
      <c r="AO13" s="14"/>
      <c r="AP13" s="14">
        <v>3.6349841298651799E-2</v>
      </c>
      <c r="AQ13" s="14">
        <v>4.0110619794775697E-2</v>
      </c>
      <c r="AR13" s="14"/>
      <c r="AS13" s="14">
        <v>4.6433384043546098E-2</v>
      </c>
      <c r="AT13" s="14">
        <v>2.5038802833954401E-2</v>
      </c>
      <c r="AU13" s="14"/>
      <c r="AV13" s="14">
        <v>7.9756640644884899E-2</v>
      </c>
      <c r="AW13" s="14">
        <v>2.6212568425957299E-2</v>
      </c>
      <c r="AX13" s="14"/>
      <c r="AY13" s="14">
        <v>4.54214177497681E-2</v>
      </c>
      <c r="AZ13" s="14">
        <v>2.3269915563637101E-2</v>
      </c>
      <c r="BA13" s="14"/>
      <c r="BB13" s="14">
        <v>3.9185397740480903E-2</v>
      </c>
      <c r="BC13" s="14">
        <v>3.7267081082182102E-2</v>
      </c>
    </row>
    <row r="14" spans="2:55" x14ac:dyDescent="0.35">
      <c r="B14" s="15" t="s">
        <v>76</v>
      </c>
      <c r="C14" s="14">
        <v>0.32698705114257798</v>
      </c>
      <c r="D14" s="14">
        <v>0.31233677680168498</v>
      </c>
      <c r="E14" s="14">
        <v>0.34131573796598502</v>
      </c>
      <c r="F14" s="14"/>
      <c r="G14" s="14">
        <v>0.231761268583111</v>
      </c>
      <c r="H14" s="14">
        <v>0.25404135410337397</v>
      </c>
      <c r="I14" s="14">
        <v>0.36286910316526699</v>
      </c>
      <c r="J14" s="14">
        <v>0.34281978615544501</v>
      </c>
      <c r="K14" s="14">
        <v>0.34305992524810103</v>
      </c>
      <c r="L14" s="14">
        <v>0.39687928298659603</v>
      </c>
      <c r="M14" s="14"/>
      <c r="N14" s="14">
        <v>0.34873446892767601</v>
      </c>
      <c r="O14" s="14">
        <v>0.35019595278714799</v>
      </c>
      <c r="P14" s="14">
        <v>0.34095318392576002</v>
      </c>
      <c r="Q14" s="14">
        <v>0.26777632871043899</v>
      </c>
      <c r="R14" s="14"/>
      <c r="S14" s="14">
        <v>0.32311380211910701</v>
      </c>
      <c r="T14" s="14">
        <v>0.277933000991964</v>
      </c>
      <c r="U14" s="14">
        <v>0.31382751010089999</v>
      </c>
      <c r="V14" s="14">
        <v>0.30509554029976599</v>
      </c>
      <c r="W14" s="14">
        <v>0.31176638992135403</v>
      </c>
      <c r="X14" s="14">
        <v>0.39087736354569003</v>
      </c>
      <c r="Y14" s="14">
        <v>0.37516609770885501</v>
      </c>
      <c r="Z14" s="14">
        <v>0.41972574072118501</v>
      </c>
      <c r="AA14" s="14">
        <v>0.394908988849965</v>
      </c>
      <c r="AB14" s="14">
        <v>0.241807478501333</v>
      </c>
      <c r="AC14" s="14">
        <v>0.248433218694802</v>
      </c>
      <c r="AD14" s="14">
        <v>0.38627807105741802</v>
      </c>
      <c r="AE14" s="14"/>
      <c r="AF14" s="14">
        <v>0.32954010531516498</v>
      </c>
      <c r="AG14" s="14">
        <v>0.355116601935139</v>
      </c>
      <c r="AH14" s="14">
        <v>0.34737299188683102</v>
      </c>
      <c r="AI14" s="14">
        <v>0.35654229635865098</v>
      </c>
      <c r="AJ14" s="14">
        <v>0.25528567656995799</v>
      </c>
      <c r="AK14" s="14"/>
      <c r="AL14" s="14">
        <v>0.34196405254629603</v>
      </c>
      <c r="AM14" s="14">
        <v>0.241989867720623</v>
      </c>
      <c r="AN14" s="14">
        <v>0.26223366301015899</v>
      </c>
      <c r="AO14" s="14"/>
      <c r="AP14" s="14">
        <v>0.27988267289561702</v>
      </c>
      <c r="AQ14" s="14">
        <v>0.37220433454097301</v>
      </c>
      <c r="AR14" s="14"/>
      <c r="AS14" s="14">
        <v>0.309072542006605</v>
      </c>
      <c r="AT14" s="14">
        <v>0.35900774152237203</v>
      </c>
      <c r="AU14" s="14"/>
      <c r="AV14" s="14">
        <v>0.34679460442315102</v>
      </c>
      <c r="AW14" s="14">
        <v>0.32460013994443698</v>
      </c>
      <c r="AX14" s="14"/>
      <c r="AY14" s="14">
        <v>0.32698174662905599</v>
      </c>
      <c r="AZ14" s="14">
        <v>0.342384007743882</v>
      </c>
      <c r="BA14" s="14"/>
      <c r="BB14" s="14">
        <v>0.33020543765840199</v>
      </c>
      <c r="BC14" s="14">
        <v>0.34262613956631799</v>
      </c>
    </row>
    <row r="15" spans="2:55" x14ac:dyDescent="0.35">
      <c r="B15" s="15" t="s">
        <v>77</v>
      </c>
      <c r="C15" s="14">
        <v>0.26596550982982797</v>
      </c>
      <c r="D15" s="14">
        <v>0.23674419514598299</v>
      </c>
      <c r="E15" s="14">
        <v>0.29429544569468702</v>
      </c>
      <c r="F15" s="14"/>
      <c r="G15" s="14">
        <v>0.18532141661364099</v>
      </c>
      <c r="H15" s="14">
        <v>0.21236244864137299</v>
      </c>
      <c r="I15" s="14">
        <v>0.23757234432810601</v>
      </c>
      <c r="J15" s="14">
        <v>0.30519050420954602</v>
      </c>
      <c r="K15" s="14">
        <v>0.32870643396799798</v>
      </c>
      <c r="L15" s="14">
        <v>0.31231719435399302</v>
      </c>
      <c r="M15" s="14"/>
      <c r="N15" s="14">
        <v>0.24962342415408501</v>
      </c>
      <c r="O15" s="14">
        <v>0.26296139009200098</v>
      </c>
      <c r="P15" s="14">
        <v>0.28945831110346498</v>
      </c>
      <c r="Q15" s="14">
        <v>0.264149875838738</v>
      </c>
      <c r="R15" s="14"/>
      <c r="S15" s="14">
        <v>0.16277770746697801</v>
      </c>
      <c r="T15" s="14">
        <v>0.31985530634243697</v>
      </c>
      <c r="U15" s="14">
        <v>0.33555232485377001</v>
      </c>
      <c r="V15" s="14">
        <v>0.29726700388740701</v>
      </c>
      <c r="W15" s="14">
        <v>0.28010820616816401</v>
      </c>
      <c r="X15" s="14">
        <v>0.20491956197990499</v>
      </c>
      <c r="Y15" s="14">
        <v>0.26041113859942699</v>
      </c>
      <c r="Z15" s="14">
        <v>0.148923608687801</v>
      </c>
      <c r="AA15" s="14">
        <v>0.20452430528452301</v>
      </c>
      <c r="AB15" s="14">
        <v>0.39128921388849103</v>
      </c>
      <c r="AC15" s="14">
        <v>0.34735005673547498</v>
      </c>
      <c r="AD15" s="14">
        <v>0.27025088334847902</v>
      </c>
      <c r="AE15" s="14"/>
      <c r="AF15" s="14">
        <v>0.32718093325314501</v>
      </c>
      <c r="AG15" s="14">
        <v>0.23468953416352001</v>
      </c>
      <c r="AH15" s="14">
        <v>0.26146452883863902</v>
      </c>
      <c r="AI15" s="14">
        <v>0.25166291728724699</v>
      </c>
      <c r="AJ15" s="14">
        <v>0.32457199218646798</v>
      </c>
      <c r="AK15" s="14"/>
      <c r="AL15" s="14">
        <v>0.27783935123727299</v>
      </c>
      <c r="AM15" s="14">
        <v>0.21178367548062499</v>
      </c>
      <c r="AN15" s="14">
        <v>0.19126451896787899</v>
      </c>
      <c r="AO15" s="14"/>
      <c r="AP15" s="14">
        <v>0.24440022044353901</v>
      </c>
      <c r="AQ15" s="14">
        <v>0.283974779334143</v>
      </c>
      <c r="AR15" s="14"/>
      <c r="AS15" s="14">
        <v>0.26245524014280203</v>
      </c>
      <c r="AT15" s="14">
        <v>0.26616201109707099</v>
      </c>
      <c r="AU15" s="14"/>
      <c r="AV15" s="14">
        <v>0.228727960351952</v>
      </c>
      <c r="AW15" s="14">
        <v>0.27902066782188101</v>
      </c>
      <c r="AX15" s="14"/>
      <c r="AY15" s="14">
        <v>0.26108493194396099</v>
      </c>
      <c r="AZ15" s="14">
        <v>0.28740768806975803</v>
      </c>
      <c r="BA15" s="14"/>
      <c r="BB15" s="14">
        <v>0.27460744843499502</v>
      </c>
      <c r="BC15" s="14">
        <v>0.22545886549441499</v>
      </c>
    </row>
    <row r="16" spans="2:55" x14ac:dyDescent="0.35">
      <c r="B16" s="15" t="s">
        <v>78</v>
      </c>
      <c r="C16" s="14">
        <v>0.19705661584233999</v>
      </c>
      <c r="D16" s="14">
        <v>0.188033894406231</v>
      </c>
      <c r="E16" s="14">
        <v>0.20542982693138701</v>
      </c>
      <c r="F16" s="14"/>
      <c r="G16" s="14">
        <v>0.200396342287538</v>
      </c>
      <c r="H16" s="14">
        <v>0.247679272692514</v>
      </c>
      <c r="I16" s="14">
        <v>0.177318471561456</v>
      </c>
      <c r="J16" s="14">
        <v>0.185607651840209</v>
      </c>
      <c r="K16" s="14">
        <v>0.20113204009428301</v>
      </c>
      <c r="L16" s="14">
        <v>0.17604225301044699</v>
      </c>
      <c r="M16" s="14"/>
      <c r="N16" s="14">
        <v>0.177720957571225</v>
      </c>
      <c r="O16" s="14">
        <v>0.190487817209052</v>
      </c>
      <c r="P16" s="14">
        <v>0.19639339352450699</v>
      </c>
      <c r="Q16" s="14">
        <v>0.22493959248911799</v>
      </c>
      <c r="R16" s="14"/>
      <c r="S16" s="14">
        <v>0.20456178504372</v>
      </c>
      <c r="T16" s="14">
        <v>0.23879922518712199</v>
      </c>
      <c r="U16" s="14">
        <v>0.21143568000240501</v>
      </c>
      <c r="V16" s="14">
        <v>0.21820260498010499</v>
      </c>
      <c r="W16" s="14">
        <v>0.17150488982450801</v>
      </c>
      <c r="X16" s="14">
        <v>0.21352184895604501</v>
      </c>
      <c r="Y16" s="14">
        <v>0.13020204626826101</v>
      </c>
      <c r="Z16" s="14">
        <v>0.236603277964025</v>
      </c>
      <c r="AA16" s="14">
        <v>0.155084050825264</v>
      </c>
      <c r="AB16" s="14">
        <v>0.204979621456821</v>
      </c>
      <c r="AC16" s="14">
        <v>0.20200491344420601</v>
      </c>
      <c r="AD16" s="14">
        <v>0.13761813935019601</v>
      </c>
      <c r="AE16" s="14"/>
      <c r="AF16" s="14">
        <v>0.16091962929122</v>
      </c>
      <c r="AG16" s="14">
        <v>0.16903195450743899</v>
      </c>
      <c r="AH16" s="14">
        <v>0.20924805307922401</v>
      </c>
      <c r="AI16" s="14">
        <v>0.18034501781385701</v>
      </c>
      <c r="AJ16" s="14">
        <v>0.229234638504838</v>
      </c>
      <c r="AK16" s="14"/>
      <c r="AL16" s="14">
        <v>0.20768221857036101</v>
      </c>
      <c r="AM16" s="14">
        <v>0.10670150203218801</v>
      </c>
      <c r="AN16" s="14">
        <v>0.204293094328168</v>
      </c>
      <c r="AO16" s="14"/>
      <c r="AP16" s="14">
        <v>0.22135000181122799</v>
      </c>
      <c r="AQ16" s="14">
        <v>0.17570114025551301</v>
      </c>
      <c r="AR16" s="14"/>
      <c r="AS16" s="14">
        <v>0.19109379772514301</v>
      </c>
      <c r="AT16" s="14">
        <v>0.21250458166344899</v>
      </c>
      <c r="AU16" s="14"/>
      <c r="AV16" s="14">
        <v>0.13835290224253499</v>
      </c>
      <c r="AW16" s="14">
        <v>0.21150847696054301</v>
      </c>
      <c r="AX16" s="14"/>
      <c r="AY16" s="14">
        <v>0.18692611167665499</v>
      </c>
      <c r="AZ16" s="14">
        <v>0.211351881874449</v>
      </c>
      <c r="BA16" s="14"/>
      <c r="BB16" s="14">
        <v>0.17763304546932601</v>
      </c>
      <c r="BC16" s="14">
        <v>0.238828324140994</v>
      </c>
    </row>
    <row r="17" spans="2:55" ht="29" x14ac:dyDescent="0.35">
      <c r="B17" s="15" t="s">
        <v>276</v>
      </c>
      <c r="C17" s="20">
        <v>9.94070492957599E-2</v>
      </c>
      <c r="D17" s="20">
        <v>0.11804852785674</v>
      </c>
      <c r="E17" s="20">
        <v>8.1496717042966904E-2</v>
      </c>
      <c r="F17" s="20"/>
      <c r="G17" s="20">
        <v>9.74502435465808E-2</v>
      </c>
      <c r="H17" s="20">
        <v>8.0053252406783904E-2</v>
      </c>
      <c r="I17" s="20">
        <v>9.34739412309952E-2</v>
      </c>
      <c r="J17" s="20">
        <v>0.117313242118132</v>
      </c>
      <c r="K17" s="20">
        <v>0.10383492989675</v>
      </c>
      <c r="L17" s="20">
        <v>0.10383372907831701</v>
      </c>
      <c r="M17" s="20"/>
      <c r="N17" s="20">
        <v>7.9948372299075504E-2</v>
      </c>
      <c r="O17" s="20">
        <v>0.10483628521814101</v>
      </c>
      <c r="P17" s="20">
        <v>6.1360307674970201E-2</v>
      </c>
      <c r="Q17" s="20">
        <v>0.14899126244758201</v>
      </c>
      <c r="R17" s="20"/>
      <c r="S17" s="20">
        <v>0.10220542563702199</v>
      </c>
      <c r="T17" s="20">
        <v>0.107207786455394</v>
      </c>
      <c r="U17" s="20">
        <v>7.3969463971468696E-2</v>
      </c>
      <c r="V17" s="20">
        <v>0.104166799017713</v>
      </c>
      <c r="W17" s="20">
        <v>8.6300074027060206E-2</v>
      </c>
      <c r="X17" s="20">
        <v>0.102040763553606</v>
      </c>
      <c r="Y17" s="20">
        <v>0.13736879538979399</v>
      </c>
      <c r="Z17" s="20">
        <v>8.4354478391861804E-2</v>
      </c>
      <c r="AA17" s="20">
        <v>9.6842979491495798E-2</v>
      </c>
      <c r="AB17" s="20">
        <v>7.45216488703353E-2</v>
      </c>
      <c r="AC17" s="20">
        <v>0.122201531413498</v>
      </c>
      <c r="AD17" s="20">
        <v>9.3682908707286905E-2</v>
      </c>
      <c r="AE17" s="20"/>
      <c r="AF17" s="20">
        <v>8.5379410806508696E-2</v>
      </c>
      <c r="AG17" s="20">
        <v>8.0300916595733601E-2</v>
      </c>
      <c r="AH17" s="20">
        <v>8.2287997096533699E-2</v>
      </c>
      <c r="AI17" s="20">
        <v>0.116088313960968</v>
      </c>
      <c r="AJ17" s="20">
        <v>9.7111774359386699E-2</v>
      </c>
      <c r="AK17" s="20"/>
      <c r="AL17" s="20">
        <v>9.2396090685691698E-2</v>
      </c>
      <c r="AM17" s="20">
        <v>3.8840471801981698E-2</v>
      </c>
      <c r="AN17" s="20">
        <v>0.30729026202280002</v>
      </c>
      <c r="AO17" s="20"/>
      <c r="AP17" s="20">
        <v>0.13575266627489499</v>
      </c>
      <c r="AQ17" s="20">
        <v>7.0396663673217993E-2</v>
      </c>
      <c r="AR17" s="20"/>
      <c r="AS17" s="20">
        <v>0.107980213473718</v>
      </c>
      <c r="AT17" s="20">
        <v>9.05229615502635E-2</v>
      </c>
      <c r="AU17" s="20"/>
      <c r="AV17" s="20">
        <v>6.8029676065053904E-2</v>
      </c>
      <c r="AW17" s="20">
        <v>0.111185908078082</v>
      </c>
      <c r="AX17" s="20"/>
      <c r="AY17" s="20">
        <v>9.68407891640225E-2</v>
      </c>
      <c r="AZ17" s="20">
        <v>0.102433972390545</v>
      </c>
      <c r="BA17" s="20"/>
      <c r="BB17" s="20">
        <v>0.10013988370728399</v>
      </c>
      <c r="BC17" s="20">
        <v>0.117866838848165</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288</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3.4370704435954302E-2</v>
      </c>
      <c r="D9" s="14">
        <v>4.1651197990600498E-2</v>
      </c>
      <c r="E9" s="14">
        <v>2.73626567052936E-2</v>
      </c>
      <c r="F9" s="14"/>
      <c r="G9" s="14">
        <v>7.3796206596525901E-2</v>
      </c>
      <c r="H9" s="14">
        <v>6.46434978956342E-2</v>
      </c>
      <c r="I9" s="14">
        <v>3.2756999514630299E-2</v>
      </c>
      <c r="J9" s="14">
        <v>2.38528584590771E-2</v>
      </c>
      <c r="K9" s="14">
        <v>5.9150650826266804E-3</v>
      </c>
      <c r="L9" s="14">
        <v>1.2453080410179901E-2</v>
      </c>
      <c r="M9" s="14"/>
      <c r="N9" s="14">
        <v>4.9153596431724497E-2</v>
      </c>
      <c r="O9" s="14">
        <v>2.32812276244403E-2</v>
      </c>
      <c r="P9" s="14">
        <v>4.3907659410060002E-2</v>
      </c>
      <c r="Q9" s="14">
        <v>2.18355846306016E-2</v>
      </c>
      <c r="R9" s="14"/>
      <c r="S9" s="14">
        <v>5.6893169251953903E-2</v>
      </c>
      <c r="T9" s="14">
        <v>1.15446835061799E-2</v>
      </c>
      <c r="U9" s="14">
        <v>2.5064639514370001E-2</v>
      </c>
      <c r="V9" s="14">
        <v>2.5581746459946101E-2</v>
      </c>
      <c r="W9" s="14">
        <v>3.7327594523558903E-2</v>
      </c>
      <c r="X9" s="14">
        <v>4.3875415581933599E-2</v>
      </c>
      <c r="Y9" s="14">
        <v>3.8780474936284101E-2</v>
      </c>
      <c r="Z9" s="14">
        <v>4.4170151846036003E-2</v>
      </c>
      <c r="AA9" s="14">
        <v>4.5874417824186303E-2</v>
      </c>
      <c r="AB9" s="14">
        <v>2.9524888792549699E-2</v>
      </c>
      <c r="AC9" s="14">
        <v>8.2183473147058698E-3</v>
      </c>
      <c r="AD9" s="14">
        <v>3.5095139080653703E-2</v>
      </c>
      <c r="AE9" s="14"/>
      <c r="AF9" s="14">
        <v>3.1912687858840598E-2</v>
      </c>
      <c r="AG9" s="14">
        <v>2.9853823228926199E-2</v>
      </c>
      <c r="AH9" s="14">
        <v>3.0836916759900499E-2</v>
      </c>
      <c r="AI9" s="14">
        <v>5.4560053879922701E-2</v>
      </c>
      <c r="AJ9" s="14">
        <v>6.8753191649657402E-2</v>
      </c>
      <c r="AK9" s="14"/>
      <c r="AL9" s="14">
        <v>2.8664453982082099E-2</v>
      </c>
      <c r="AM9" s="14">
        <v>8.2819697408067605E-2</v>
      </c>
      <c r="AN9" s="14">
        <v>3.0615924472522E-2</v>
      </c>
      <c r="AO9" s="14"/>
      <c r="AP9" s="14">
        <v>4.1331304935484502E-2</v>
      </c>
      <c r="AQ9" s="14">
        <v>2.7854113263405599E-2</v>
      </c>
      <c r="AR9" s="14"/>
      <c r="AS9" s="14">
        <v>3.7685627885299201E-2</v>
      </c>
      <c r="AT9" s="14">
        <v>2.96558463563362E-2</v>
      </c>
      <c r="AU9" s="14"/>
      <c r="AV9" s="14">
        <v>5.3936146270703901E-2</v>
      </c>
      <c r="AW9" s="14">
        <v>2.7405623325378801E-2</v>
      </c>
      <c r="AX9" s="14"/>
      <c r="AY9" s="14">
        <v>4.1970798626292397E-2</v>
      </c>
      <c r="AZ9" s="14">
        <v>1.0797919578212099E-2</v>
      </c>
      <c r="BA9" s="14"/>
      <c r="BB9" s="14">
        <v>3.8500070234247501E-2</v>
      </c>
      <c r="BC9" s="14">
        <v>2.31857981014492E-2</v>
      </c>
    </row>
    <row r="10" spans="2:55" x14ac:dyDescent="0.35">
      <c r="B10" s="15" t="s">
        <v>72</v>
      </c>
      <c r="C10" s="14">
        <v>0.12986868829609499</v>
      </c>
      <c r="D10" s="14">
        <v>0.13818864190409599</v>
      </c>
      <c r="E10" s="14">
        <v>0.12110950497319201</v>
      </c>
      <c r="F10" s="14"/>
      <c r="G10" s="14">
        <v>0.20525845044889099</v>
      </c>
      <c r="H10" s="14">
        <v>0.2161222174962</v>
      </c>
      <c r="I10" s="14">
        <v>0.15449261155313601</v>
      </c>
      <c r="J10" s="14">
        <v>0.108746762279333</v>
      </c>
      <c r="K10" s="14">
        <v>6.0089199292332099E-2</v>
      </c>
      <c r="L10" s="14">
        <v>5.3328804941672303E-2</v>
      </c>
      <c r="M10" s="14"/>
      <c r="N10" s="14">
        <v>0.152860084769084</v>
      </c>
      <c r="O10" s="14">
        <v>0.16389047779343499</v>
      </c>
      <c r="P10" s="14">
        <v>0.13409929270282001</v>
      </c>
      <c r="Q10" s="14">
        <v>6.5059574843051804E-2</v>
      </c>
      <c r="R10" s="14"/>
      <c r="S10" s="14">
        <v>0.17393872210719699</v>
      </c>
      <c r="T10" s="14">
        <v>0.12254198309533799</v>
      </c>
      <c r="U10" s="14">
        <v>9.6557022618185606E-2</v>
      </c>
      <c r="V10" s="14">
        <v>0.113640966456886</v>
      </c>
      <c r="W10" s="14">
        <v>0.113681475554681</v>
      </c>
      <c r="X10" s="14">
        <v>0.16994905074844399</v>
      </c>
      <c r="Y10" s="14">
        <v>0.117200476304546</v>
      </c>
      <c r="Z10" s="14">
        <v>8.9899682814461201E-2</v>
      </c>
      <c r="AA10" s="14">
        <v>0.17695613779959399</v>
      </c>
      <c r="AB10" s="14">
        <v>0.141192330513806</v>
      </c>
      <c r="AC10" s="14">
        <v>4.3087482357754801E-2</v>
      </c>
      <c r="AD10" s="14">
        <v>3.7505485237680602E-2</v>
      </c>
      <c r="AE10" s="14"/>
      <c r="AF10" s="14">
        <v>0.134804674215316</v>
      </c>
      <c r="AG10" s="14">
        <v>0.16230148480419099</v>
      </c>
      <c r="AH10" s="14">
        <v>0.10530419295029</v>
      </c>
      <c r="AI10" s="14">
        <v>9.6380845892494807E-2</v>
      </c>
      <c r="AJ10" s="14">
        <v>0.15627898317615699</v>
      </c>
      <c r="AK10" s="14"/>
      <c r="AL10" s="14">
        <v>0.122141699044545</v>
      </c>
      <c r="AM10" s="14">
        <v>0.22118626678270101</v>
      </c>
      <c r="AN10" s="14">
        <v>7.9289585691891803E-2</v>
      </c>
      <c r="AO10" s="14"/>
      <c r="AP10" s="14">
        <v>0.13040969343230899</v>
      </c>
      <c r="AQ10" s="14">
        <v>0.12994218340579</v>
      </c>
      <c r="AR10" s="14"/>
      <c r="AS10" s="14">
        <v>0.14217405487936499</v>
      </c>
      <c r="AT10" s="14">
        <v>0.11078773735063301</v>
      </c>
      <c r="AU10" s="14"/>
      <c r="AV10" s="14">
        <v>0.239654463376551</v>
      </c>
      <c r="AW10" s="14">
        <v>9.3981904876101405E-2</v>
      </c>
      <c r="AX10" s="14"/>
      <c r="AY10" s="14">
        <v>0.15099787234487</v>
      </c>
      <c r="AZ10" s="14">
        <v>7.0474790139652702E-2</v>
      </c>
      <c r="BA10" s="14"/>
      <c r="BB10" s="14">
        <v>0.14297549632012799</v>
      </c>
      <c r="BC10" s="14">
        <v>0.10201858858782201</v>
      </c>
    </row>
    <row r="11" spans="2:55" x14ac:dyDescent="0.35">
      <c r="B11" s="15" t="s">
        <v>73</v>
      </c>
      <c r="C11" s="14">
        <v>6.9538274049286905E-2</v>
      </c>
      <c r="D11" s="14">
        <v>8.6963469421879103E-2</v>
      </c>
      <c r="E11" s="14">
        <v>5.2727702066632597E-2</v>
      </c>
      <c r="F11" s="14"/>
      <c r="G11" s="14">
        <v>0.13098507363633999</v>
      </c>
      <c r="H11" s="14">
        <v>0.111288748252376</v>
      </c>
      <c r="I11" s="14">
        <v>0.105899656760642</v>
      </c>
      <c r="J11" s="14">
        <v>3.3968478161435799E-2</v>
      </c>
      <c r="K11" s="14">
        <v>2.4540962820482098E-2</v>
      </c>
      <c r="L11" s="14">
        <v>2.4237026009652302E-2</v>
      </c>
      <c r="M11" s="14"/>
      <c r="N11" s="14">
        <v>0.10463831225395399</v>
      </c>
      <c r="O11" s="14">
        <v>8.4158833334699396E-2</v>
      </c>
      <c r="P11" s="14">
        <v>5.3723465836946101E-2</v>
      </c>
      <c r="Q11" s="14">
        <v>3.0894983939240801E-2</v>
      </c>
      <c r="R11" s="14"/>
      <c r="S11" s="14">
        <v>0.147272054299599</v>
      </c>
      <c r="T11" s="14">
        <v>3.27077416179129E-2</v>
      </c>
      <c r="U11" s="14">
        <v>2.8884239175792002E-2</v>
      </c>
      <c r="V11" s="14">
        <v>6.7573259479832101E-2</v>
      </c>
      <c r="W11" s="14">
        <v>9.6377688743098905E-2</v>
      </c>
      <c r="X11" s="14">
        <v>9.0684482372476699E-2</v>
      </c>
      <c r="Y11" s="14">
        <v>3.5043799914664199E-2</v>
      </c>
      <c r="Z11" s="14">
        <v>5.6920589421150997E-2</v>
      </c>
      <c r="AA11" s="14">
        <v>7.9827293919319003E-2</v>
      </c>
      <c r="AB11" s="14">
        <v>4.8314323576231499E-2</v>
      </c>
      <c r="AC11" s="14">
        <v>4.87473425149497E-2</v>
      </c>
      <c r="AD11" s="14">
        <v>2.4599138863932099E-2</v>
      </c>
      <c r="AE11" s="14"/>
      <c r="AF11" s="14">
        <v>8.0295852625852607E-2</v>
      </c>
      <c r="AG11" s="14">
        <v>9.0418221703639307E-2</v>
      </c>
      <c r="AH11" s="14">
        <v>5.1247207106725E-2</v>
      </c>
      <c r="AI11" s="14">
        <v>7.0055273831687498E-2</v>
      </c>
      <c r="AJ11" s="14">
        <v>7.6505560060148303E-2</v>
      </c>
      <c r="AK11" s="14"/>
      <c r="AL11" s="14">
        <v>6.1816707263994998E-2</v>
      </c>
      <c r="AM11" s="14">
        <v>0.166083073564529</v>
      </c>
      <c r="AN11" s="14">
        <v>9.6320752155591299E-3</v>
      </c>
      <c r="AO11" s="14"/>
      <c r="AP11" s="14">
        <v>7.64926705604414E-2</v>
      </c>
      <c r="AQ11" s="14">
        <v>6.1905672137121497E-2</v>
      </c>
      <c r="AR11" s="14"/>
      <c r="AS11" s="14">
        <v>8.4442868039650801E-2</v>
      </c>
      <c r="AT11" s="14">
        <v>4.8275486914179301E-2</v>
      </c>
      <c r="AU11" s="14"/>
      <c r="AV11" s="14">
        <v>0.118777926849903</v>
      </c>
      <c r="AW11" s="14">
        <v>5.0732122731465101E-2</v>
      </c>
      <c r="AX11" s="14"/>
      <c r="AY11" s="14">
        <v>8.5094054690421597E-2</v>
      </c>
      <c r="AZ11" s="14">
        <v>2.2692412268717099E-2</v>
      </c>
      <c r="BA11" s="14"/>
      <c r="BB11" s="14">
        <v>7.9190043041739905E-2</v>
      </c>
      <c r="BC11" s="14">
        <v>5.9622085716352101E-2</v>
      </c>
    </row>
    <row r="12" spans="2:55" x14ac:dyDescent="0.35">
      <c r="B12" s="15" t="s">
        <v>74</v>
      </c>
      <c r="C12" s="14">
        <v>6.4834402918561906E-2</v>
      </c>
      <c r="D12" s="14">
        <v>7.71385469696384E-2</v>
      </c>
      <c r="E12" s="14">
        <v>5.3010554796716298E-2</v>
      </c>
      <c r="F12" s="14"/>
      <c r="G12" s="14">
        <v>0.133032351014572</v>
      </c>
      <c r="H12" s="14">
        <v>0.12917240131855401</v>
      </c>
      <c r="I12" s="14">
        <v>6.2663192697009096E-2</v>
      </c>
      <c r="J12" s="14">
        <v>4.5761244101517599E-2</v>
      </c>
      <c r="K12" s="14">
        <v>2.2890059041145699E-2</v>
      </c>
      <c r="L12" s="14">
        <v>1.24495549376625E-2</v>
      </c>
      <c r="M12" s="14"/>
      <c r="N12" s="14">
        <v>7.5131879120165598E-2</v>
      </c>
      <c r="O12" s="14">
        <v>6.4847344432382395E-2</v>
      </c>
      <c r="P12" s="14">
        <v>6.7912876547230203E-2</v>
      </c>
      <c r="Q12" s="14">
        <v>4.9383686482256502E-2</v>
      </c>
      <c r="R12" s="14"/>
      <c r="S12" s="14">
        <v>0.103565657658535</v>
      </c>
      <c r="T12" s="14">
        <v>3.2650551191043001E-2</v>
      </c>
      <c r="U12" s="14">
        <v>5.3865924386141802E-2</v>
      </c>
      <c r="V12" s="14">
        <v>6.0845148618975102E-2</v>
      </c>
      <c r="W12" s="14">
        <v>6.4284811784654103E-2</v>
      </c>
      <c r="X12" s="14">
        <v>5.7689980229925303E-2</v>
      </c>
      <c r="Y12" s="14">
        <v>3.9119838805026799E-2</v>
      </c>
      <c r="Z12" s="14">
        <v>6.5819945807999103E-2</v>
      </c>
      <c r="AA12" s="14">
        <v>9.0406950449478898E-2</v>
      </c>
      <c r="AB12" s="14">
        <v>6.4660663300346699E-2</v>
      </c>
      <c r="AC12" s="14">
        <v>4.3192933745349098E-2</v>
      </c>
      <c r="AD12" s="14">
        <v>9.7161773416395994E-2</v>
      </c>
      <c r="AE12" s="14"/>
      <c r="AF12" s="14">
        <v>5.9173920605818497E-2</v>
      </c>
      <c r="AG12" s="14">
        <v>8.62270926501814E-2</v>
      </c>
      <c r="AH12" s="14">
        <v>4.6318871586310303E-2</v>
      </c>
      <c r="AI12" s="14">
        <v>4.5687898893703997E-2</v>
      </c>
      <c r="AJ12" s="14">
        <v>6.2893428536886203E-2</v>
      </c>
      <c r="AK12" s="14"/>
      <c r="AL12" s="14">
        <v>5.85278124803289E-2</v>
      </c>
      <c r="AM12" s="14">
        <v>0.12977947674507301</v>
      </c>
      <c r="AN12" s="14">
        <v>4.05150629208531E-2</v>
      </c>
      <c r="AO12" s="14"/>
      <c r="AP12" s="14">
        <v>5.8236400905122103E-2</v>
      </c>
      <c r="AQ12" s="14">
        <v>6.8538160568437895E-2</v>
      </c>
      <c r="AR12" s="14"/>
      <c r="AS12" s="14">
        <v>7.7113354000619597E-2</v>
      </c>
      <c r="AT12" s="14">
        <v>4.4253669762133602E-2</v>
      </c>
      <c r="AU12" s="14"/>
      <c r="AV12" s="14">
        <v>0.11282571968699399</v>
      </c>
      <c r="AW12" s="14">
        <v>4.8793157013965499E-2</v>
      </c>
      <c r="AX12" s="14"/>
      <c r="AY12" s="14">
        <v>7.0654096047363196E-2</v>
      </c>
      <c r="AZ12" s="14">
        <v>2.25764388026948E-2</v>
      </c>
      <c r="BA12" s="14"/>
      <c r="BB12" s="14">
        <v>6.2343516876837798E-2</v>
      </c>
      <c r="BC12" s="14">
        <v>4.7080898971906003E-2</v>
      </c>
    </row>
    <row r="13" spans="2:55" x14ac:dyDescent="0.35">
      <c r="B13" s="15" t="s">
        <v>75</v>
      </c>
      <c r="C13" s="14">
        <v>3.13217178496542E-2</v>
      </c>
      <c r="D13" s="14">
        <v>3.2602160661564301E-2</v>
      </c>
      <c r="E13" s="14">
        <v>3.0163583625967501E-2</v>
      </c>
      <c r="F13" s="14"/>
      <c r="G13" s="14">
        <v>7.9616456992713594E-2</v>
      </c>
      <c r="H13" s="14">
        <v>2.8484237969437599E-2</v>
      </c>
      <c r="I13" s="14">
        <v>5.8835280414158503E-2</v>
      </c>
      <c r="J13" s="14">
        <v>2.3807922803600199E-2</v>
      </c>
      <c r="K13" s="14">
        <v>5.5364143860614102E-3</v>
      </c>
      <c r="L13" s="14">
        <v>2.7092812645547401E-3</v>
      </c>
      <c r="M13" s="14"/>
      <c r="N13" s="14">
        <v>4.2883424000309103E-2</v>
      </c>
      <c r="O13" s="14">
        <v>2.66893016712638E-2</v>
      </c>
      <c r="P13" s="14">
        <v>2.6679681568052199E-2</v>
      </c>
      <c r="Q13" s="14">
        <v>2.7985364230090098E-2</v>
      </c>
      <c r="R13" s="14"/>
      <c r="S13" s="14">
        <v>6.2021284214155703E-2</v>
      </c>
      <c r="T13" s="14">
        <v>1.8381697545579698E-2</v>
      </c>
      <c r="U13" s="14">
        <v>3.1083496427059699E-2</v>
      </c>
      <c r="V13" s="14">
        <v>2.4224686144960102E-2</v>
      </c>
      <c r="W13" s="14">
        <v>4.2652218149937797E-2</v>
      </c>
      <c r="X13" s="14">
        <v>2.5495101377143201E-2</v>
      </c>
      <c r="Y13" s="14">
        <v>3.2178616904749997E-2</v>
      </c>
      <c r="Z13" s="14">
        <v>3.2405763780084203E-2</v>
      </c>
      <c r="AA13" s="14">
        <v>2.8849527943308199E-2</v>
      </c>
      <c r="AB13" s="14">
        <v>2.9100980909075098E-2</v>
      </c>
      <c r="AC13" s="14">
        <v>1.30119308339651E-2</v>
      </c>
      <c r="AD13" s="14">
        <v>0</v>
      </c>
      <c r="AE13" s="14"/>
      <c r="AF13" s="14">
        <v>2.6188086592749401E-2</v>
      </c>
      <c r="AG13" s="14">
        <v>4.2647476541103999E-2</v>
      </c>
      <c r="AH13" s="14">
        <v>1.6319874653399499E-2</v>
      </c>
      <c r="AI13" s="14">
        <v>4.1660981906221799E-2</v>
      </c>
      <c r="AJ13" s="14">
        <v>4.3092850628632898E-2</v>
      </c>
      <c r="AK13" s="14"/>
      <c r="AL13" s="14">
        <v>3.0590604613658898E-2</v>
      </c>
      <c r="AM13" s="14">
        <v>4.52598084007199E-2</v>
      </c>
      <c r="AN13" s="14">
        <v>1.7161946179492901E-2</v>
      </c>
      <c r="AO13" s="14"/>
      <c r="AP13" s="14">
        <v>3.3493759367835003E-2</v>
      </c>
      <c r="AQ13" s="14">
        <v>2.93758831484284E-2</v>
      </c>
      <c r="AR13" s="14"/>
      <c r="AS13" s="14">
        <v>3.78104459823655E-2</v>
      </c>
      <c r="AT13" s="14">
        <v>2.0166150266311501E-2</v>
      </c>
      <c r="AU13" s="14"/>
      <c r="AV13" s="14">
        <v>4.3994478916348001E-2</v>
      </c>
      <c r="AW13" s="14">
        <v>2.6318852858956899E-2</v>
      </c>
      <c r="AX13" s="14"/>
      <c r="AY13" s="14">
        <v>3.6688970399755799E-2</v>
      </c>
      <c r="AZ13" s="14">
        <v>1.43321304782072E-2</v>
      </c>
      <c r="BA13" s="14"/>
      <c r="BB13" s="14">
        <v>3.0794331005877501E-2</v>
      </c>
      <c r="BC13" s="14">
        <v>2.8655794162479199E-2</v>
      </c>
    </row>
    <row r="14" spans="2:55" x14ac:dyDescent="0.35">
      <c r="B14" s="15" t="s">
        <v>76</v>
      </c>
      <c r="C14" s="14">
        <v>3.9630641654339299E-2</v>
      </c>
      <c r="D14" s="14">
        <v>3.1170213998566999E-2</v>
      </c>
      <c r="E14" s="14">
        <v>4.7022003523127097E-2</v>
      </c>
      <c r="F14" s="14"/>
      <c r="G14" s="14">
        <v>7.3776211379444206E-2</v>
      </c>
      <c r="H14" s="14">
        <v>6.6706009786238599E-2</v>
      </c>
      <c r="I14" s="14">
        <v>4.9723350939559603E-2</v>
      </c>
      <c r="J14" s="14">
        <v>2.1044761343741399E-2</v>
      </c>
      <c r="K14" s="14">
        <v>5.0369999636111799E-3</v>
      </c>
      <c r="L14" s="14">
        <v>2.4984152820051099E-2</v>
      </c>
      <c r="M14" s="14"/>
      <c r="N14" s="14">
        <v>3.6726557909175603E-2</v>
      </c>
      <c r="O14" s="14">
        <v>4.7314195470889601E-2</v>
      </c>
      <c r="P14" s="14">
        <v>4.0923503670472802E-2</v>
      </c>
      <c r="Q14" s="14">
        <v>3.3955684165381902E-2</v>
      </c>
      <c r="R14" s="14"/>
      <c r="S14" s="14">
        <v>5.60359397658634E-2</v>
      </c>
      <c r="T14" s="14">
        <v>2.8987801295376099E-2</v>
      </c>
      <c r="U14" s="14">
        <v>4.7276901812753798E-2</v>
      </c>
      <c r="V14" s="14">
        <v>1.5390927508921E-2</v>
      </c>
      <c r="W14" s="14">
        <v>2.6123116123975099E-2</v>
      </c>
      <c r="X14" s="14">
        <v>6.9358497707369196E-2</v>
      </c>
      <c r="Y14" s="14">
        <v>2.53097759419126E-2</v>
      </c>
      <c r="Z14" s="14">
        <v>3.4052321578918701E-2</v>
      </c>
      <c r="AA14" s="14">
        <v>5.5260126675716198E-2</v>
      </c>
      <c r="AB14" s="14">
        <v>3.0744508528411801E-2</v>
      </c>
      <c r="AC14" s="14">
        <v>3.3266989909706897E-2</v>
      </c>
      <c r="AD14" s="14">
        <v>2.9526138250357301E-2</v>
      </c>
      <c r="AE14" s="14"/>
      <c r="AF14" s="14">
        <v>3.29173896544874E-2</v>
      </c>
      <c r="AG14" s="14">
        <v>4.3652229807920398E-2</v>
      </c>
      <c r="AH14" s="14">
        <v>2.5598848509852501E-2</v>
      </c>
      <c r="AI14" s="14">
        <v>3.9549332807262298E-2</v>
      </c>
      <c r="AJ14" s="14">
        <v>7.74758183132572E-2</v>
      </c>
      <c r="AK14" s="14"/>
      <c r="AL14" s="14">
        <v>3.9771379766558798E-2</v>
      </c>
      <c r="AM14" s="14">
        <v>3.7373136933541599E-2</v>
      </c>
      <c r="AN14" s="14">
        <v>4.1603384857737701E-2</v>
      </c>
      <c r="AO14" s="14"/>
      <c r="AP14" s="14">
        <v>3.1679778309586903E-2</v>
      </c>
      <c r="AQ14" s="14">
        <v>4.6562580161752E-2</v>
      </c>
      <c r="AR14" s="14"/>
      <c r="AS14" s="14">
        <v>3.8636247555264999E-2</v>
      </c>
      <c r="AT14" s="14">
        <v>4.23781959288968E-2</v>
      </c>
      <c r="AU14" s="14"/>
      <c r="AV14" s="14">
        <v>4.6713069733743201E-2</v>
      </c>
      <c r="AW14" s="14">
        <v>3.4675392299538699E-2</v>
      </c>
      <c r="AX14" s="14"/>
      <c r="AY14" s="14">
        <v>4.4473491243086402E-2</v>
      </c>
      <c r="AZ14" s="14">
        <v>4.1253929904650301E-2</v>
      </c>
      <c r="BA14" s="14"/>
      <c r="BB14" s="14">
        <v>3.7908057139204303E-2</v>
      </c>
      <c r="BC14" s="14">
        <v>5.1904995286013597E-2</v>
      </c>
    </row>
    <row r="15" spans="2:55" x14ac:dyDescent="0.35">
      <c r="B15" s="15" t="s">
        <v>77</v>
      </c>
      <c r="C15" s="14">
        <v>2.4518802858588099E-2</v>
      </c>
      <c r="D15" s="14">
        <v>2.27757817083785E-2</v>
      </c>
      <c r="E15" s="14">
        <v>2.6292977521423001E-2</v>
      </c>
      <c r="F15" s="14"/>
      <c r="G15" s="14">
        <v>4.2023839562885003E-2</v>
      </c>
      <c r="H15" s="14">
        <v>2.54849577236652E-2</v>
      </c>
      <c r="I15" s="14">
        <v>3.1376030964651497E-2</v>
      </c>
      <c r="J15" s="14">
        <v>1.5541466214609599E-2</v>
      </c>
      <c r="K15" s="14">
        <v>3.0634174614454501E-2</v>
      </c>
      <c r="L15" s="14">
        <v>9.7640891446510898E-3</v>
      </c>
      <c r="M15" s="14"/>
      <c r="N15" s="14">
        <v>2.2948672788524301E-2</v>
      </c>
      <c r="O15" s="14">
        <v>2.3490371681746999E-2</v>
      </c>
      <c r="P15" s="14">
        <v>2.9201413443427599E-2</v>
      </c>
      <c r="Q15" s="14">
        <v>2.3363358457927599E-2</v>
      </c>
      <c r="R15" s="14"/>
      <c r="S15" s="14">
        <v>2.5866555230315901E-2</v>
      </c>
      <c r="T15" s="14">
        <v>3.4468503152764798E-3</v>
      </c>
      <c r="U15" s="14">
        <v>2.55539143252448E-2</v>
      </c>
      <c r="V15" s="14">
        <v>3.9357311352682098E-2</v>
      </c>
      <c r="W15" s="14">
        <v>2.0212819125731401E-2</v>
      </c>
      <c r="X15" s="14">
        <v>4.8649087752071904E-3</v>
      </c>
      <c r="Y15" s="14">
        <v>2.73913188130731E-2</v>
      </c>
      <c r="Z15" s="14">
        <v>2.1063024458223199E-2</v>
      </c>
      <c r="AA15" s="14">
        <v>1.9049527229658601E-2</v>
      </c>
      <c r="AB15" s="14">
        <v>3.6518384377634001E-2</v>
      </c>
      <c r="AC15" s="14">
        <v>3.05266304444415E-2</v>
      </c>
      <c r="AD15" s="14">
        <v>0.10162623503792401</v>
      </c>
      <c r="AE15" s="14"/>
      <c r="AF15" s="14">
        <v>1.35015160271937E-2</v>
      </c>
      <c r="AG15" s="14">
        <v>3.6543117306658199E-2</v>
      </c>
      <c r="AH15" s="14">
        <v>6.7304234072088102E-3</v>
      </c>
      <c r="AI15" s="14">
        <v>1.6749202371008898E-2</v>
      </c>
      <c r="AJ15" s="14">
        <v>8.17411363594088E-3</v>
      </c>
      <c r="AK15" s="14"/>
      <c r="AL15" s="14">
        <v>2.3253298034841E-2</v>
      </c>
      <c r="AM15" s="14">
        <v>4.8649869701386003E-2</v>
      </c>
      <c r="AN15" s="14">
        <v>0</v>
      </c>
      <c r="AO15" s="14"/>
      <c r="AP15" s="14">
        <v>2.55951300392467E-2</v>
      </c>
      <c r="AQ15" s="14">
        <v>2.33360569262131E-2</v>
      </c>
      <c r="AR15" s="14"/>
      <c r="AS15" s="14">
        <v>2.2241705461635501E-2</v>
      </c>
      <c r="AT15" s="14">
        <v>2.4793499187247901E-2</v>
      </c>
      <c r="AU15" s="14"/>
      <c r="AV15" s="14">
        <v>3.0395057151492301E-2</v>
      </c>
      <c r="AW15" s="14">
        <v>2.22414856525294E-2</v>
      </c>
      <c r="AX15" s="14"/>
      <c r="AY15" s="14">
        <v>2.1407741825057801E-2</v>
      </c>
      <c r="AZ15" s="14">
        <v>2.78284462388203E-2</v>
      </c>
      <c r="BA15" s="14"/>
      <c r="BB15" s="14">
        <v>2.12479251979985E-2</v>
      </c>
      <c r="BC15" s="14">
        <v>2.9314497485152798E-2</v>
      </c>
    </row>
    <row r="16" spans="2:55" x14ac:dyDescent="0.35">
      <c r="B16" s="15" t="s">
        <v>78</v>
      </c>
      <c r="C16" s="14">
        <v>0.11554767165902199</v>
      </c>
      <c r="D16" s="14">
        <v>9.5094684052628595E-2</v>
      </c>
      <c r="E16" s="14">
        <v>0.13585953045791099</v>
      </c>
      <c r="F16" s="14"/>
      <c r="G16" s="14">
        <v>0.105536243017675</v>
      </c>
      <c r="H16" s="14">
        <v>0.14017588878444401</v>
      </c>
      <c r="I16" s="14">
        <v>0.15040284813098301</v>
      </c>
      <c r="J16" s="14">
        <v>0.15363323764461601</v>
      </c>
      <c r="K16" s="14">
        <v>8.63734265655383E-2</v>
      </c>
      <c r="L16" s="14">
        <v>6.2251775487574899E-2</v>
      </c>
      <c r="M16" s="14"/>
      <c r="N16" s="14">
        <v>0.107515282205411</v>
      </c>
      <c r="O16" s="14">
        <v>9.7456773700616103E-2</v>
      </c>
      <c r="P16" s="14">
        <v>0.118984253410504</v>
      </c>
      <c r="Q16" s="14">
        <v>0.140928086486136</v>
      </c>
      <c r="R16" s="14"/>
      <c r="S16" s="14">
        <v>9.44345970625034E-2</v>
      </c>
      <c r="T16" s="14">
        <v>0.11337407492861699</v>
      </c>
      <c r="U16" s="14">
        <v>0.10589992425967901</v>
      </c>
      <c r="V16" s="14">
        <v>0.12795948610018101</v>
      </c>
      <c r="W16" s="14">
        <v>0.11503343503206501</v>
      </c>
      <c r="X16" s="14">
        <v>9.3581896362266007E-2</v>
      </c>
      <c r="Y16" s="14">
        <v>0.114620596030235</v>
      </c>
      <c r="Z16" s="14">
        <v>0.15104902806384399</v>
      </c>
      <c r="AA16" s="14">
        <v>0.133284821012984</v>
      </c>
      <c r="AB16" s="14">
        <v>0.15545770274654699</v>
      </c>
      <c r="AC16" s="14">
        <v>9.8036824036341799E-2</v>
      </c>
      <c r="AD16" s="14">
        <v>7.8801029988173205E-2</v>
      </c>
      <c r="AE16" s="14"/>
      <c r="AF16" s="14">
        <v>9.3461413902065194E-2</v>
      </c>
      <c r="AG16" s="14">
        <v>0.10165071577731501</v>
      </c>
      <c r="AH16" s="14">
        <v>0.134172376050366</v>
      </c>
      <c r="AI16" s="14">
        <v>9.5019836178682801E-2</v>
      </c>
      <c r="AJ16" s="14">
        <v>0.15283557091529201</v>
      </c>
      <c r="AK16" s="14"/>
      <c r="AL16" s="14">
        <v>0.123967536427727</v>
      </c>
      <c r="AM16" s="14">
        <v>8.7989888604576502E-2</v>
      </c>
      <c r="AN16" s="14">
        <v>4.3354890662680397E-2</v>
      </c>
      <c r="AO16" s="14"/>
      <c r="AP16" s="14">
        <v>0.115887070203863</v>
      </c>
      <c r="AQ16" s="14">
        <v>0.11721462876811301</v>
      </c>
      <c r="AR16" s="14"/>
      <c r="AS16" s="14">
        <v>0.12594842875881701</v>
      </c>
      <c r="AT16" s="14">
        <v>0.101152726938608</v>
      </c>
      <c r="AU16" s="14"/>
      <c r="AV16" s="14">
        <v>7.6451722106467598E-2</v>
      </c>
      <c r="AW16" s="14">
        <v>0.12743115839581501</v>
      </c>
      <c r="AX16" s="14"/>
      <c r="AY16" s="14">
        <v>0.110052161541875</v>
      </c>
      <c r="AZ16" s="14">
        <v>0.14787993830114701</v>
      </c>
      <c r="BA16" s="14"/>
      <c r="BB16" s="14">
        <v>0.11241754816227401</v>
      </c>
      <c r="BC16" s="14">
        <v>0.13093517370274099</v>
      </c>
    </row>
    <row r="17" spans="2:55" ht="29" x14ac:dyDescent="0.35">
      <c r="B17" s="15" t="s">
        <v>276</v>
      </c>
      <c r="C17" s="20">
        <v>0.49036909627849801</v>
      </c>
      <c r="D17" s="20">
        <v>0.47441530329264803</v>
      </c>
      <c r="E17" s="20">
        <v>0.50645148632973702</v>
      </c>
      <c r="F17" s="20"/>
      <c r="G17" s="20">
        <v>0.15597516735095299</v>
      </c>
      <c r="H17" s="20">
        <v>0.21792204077344901</v>
      </c>
      <c r="I17" s="20">
        <v>0.35385002902523</v>
      </c>
      <c r="J17" s="20">
        <v>0.57364326899206997</v>
      </c>
      <c r="K17" s="20">
        <v>0.75898369823374801</v>
      </c>
      <c r="L17" s="20">
        <v>0.79782223498400096</v>
      </c>
      <c r="M17" s="20"/>
      <c r="N17" s="20">
        <v>0.40814219052165202</v>
      </c>
      <c r="O17" s="20">
        <v>0.468871474290526</v>
      </c>
      <c r="P17" s="20">
        <v>0.48456785341048703</v>
      </c>
      <c r="Q17" s="20">
        <v>0.60659367676531295</v>
      </c>
      <c r="R17" s="20"/>
      <c r="S17" s="20">
        <v>0.27997202040987701</v>
      </c>
      <c r="T17" s="20">
        <v>0.63636461650467702</v>
      </c>
      <c r="U17" s="20">
        <v>0.58581393748077304</v>
      </c>
      <c r="V17" s="20">
        <v>0.52542646787761604</v>
      </c>
      <c r="W17" s="20">
        <v>0.48430684096229798</v>
      </c>
      <c r="X17" s="20">
        <v>0.44450066684523498</v>
      </c>
      <c r="Y17" s="20">
        <v>0.57035510234950804</v>
      </c>
      <c r="Z17" s="20">
        <v>0.50461949222928204</v>
      </c>
      <c r="AA17" s="20">
        <v>0.37049119714575501</v>
      </c>
      <c r="AB17" s="20">
        <v>0.46448621725539702</v>
      </c>
      <c r="AC17" s="20">
        <v>0.681911518842785</v>
      </c>
      <c r="AD17" s="20">
        <v>0.59568506012488298</v>
      </c>
      <c r="AE17" s="20"/>
      <c r="AF17" s="20">
        <v>0.52774445851767604</v>
      </c>
      <c r="AG17" s="20">
        <v>0.406705838180065</v>
      </c>
      <c r="AH17" s="20">
        <v>0.58347128897594702</v>
      </c>
      <c r="AI17" s="20">
        <v>0.54033657423901504</v>
      </c>
      <c r="AJ17" s="20">
        <v>0.35399048308402797</v>
      </c>
      <c r="AK17" s="20"/>
      <c r="AL17" s="20">
        <v>0.51126650838626397</v>
      </c>
      <c r="AM17" s="20">
        <v>0.18085878185940499</v>
      </c>
      <c r="AN17" s="20">
        <v>0.73782712999926303</v>
      </c>
      <c r="AO17" s="20"/>
      <c r="AP17" s="20">
        <v>0.486874192246111</v>
      </c>
      <c r="AQ17" s="20">
        <v>0.49527072162073799</v>
      </c>
      <c r="AR17" s="20"/>
      <c r="AS17" s="20">
        <v>0.43394726743698298</v>
      </c>
      <c r="AT17" s="20">
        <v>0.578536687295653</v>
      </c>
      <c r="AU17" s="20"/>
      <c r="AV17" s="20">
        <v>0.27725141590779701</v>
      </c>
      <c r="AW17" s="20">
        <v>0.568420302846249</v>
      </c>
      <c r="AX17" s="20"/>
      <c r="AY17" s="20">
        <v>0.43866081328127698</v>
      </c>
      <c r="AZ17" s="20">
        <v>0.64216399428789905</v>
      </c>
      <c r="BA17" s="20"/>
      <c r="BB17" s="20">
        <v>0.47462301202169199</v>
      </c>
      <c r="BC17" s="20">
        <v>0.52728216798608396</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289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5.4387899267191696E-3</v>
      </c>
      <c r="D9" s="14">
        <v>6.56925876705772E-3</v>
      </c>
      <c r="E9" s="14">
        <v>4.3509247224995202E-3</v>
      </c>
      <c r="F9" s="14"/>
      <c r="G9" s="14">
        <v>1.9843511086151198E-2</v>
      </c>
      <c r="H9" s="14">
        <v>4.9202848408549001E-3</v>
      </c>
      <c r="I9" s="14">
        <v>1.08504608207051E-2</v>
      </c>
      <c r="J9" s="14">
        <v>0</v>
      </c>
      <c r="K9" s="14">
        <v>0</v>
      </c>
      <c r="L9" s="14">
        <v>0</v>
      </c>
      <c r="M9" s="14"/>
      <c r="N9" s="14">
        <v>8.5083818490457406E-3</v>
      </c>
      <c r="O9" s="14">
        <v>1.75778767887809E-3</v>
      </c>
      <c r="P9" s="14">
        <v>9.2836548681609204E-3</v>
      </c>
      <c r="Q9" s="14">
        <v>2.6171211740097901E-3</v>
      </c>
      <c r="R9" s="14"/>
      <c r="S9" s="14">
        <v>0</v>
      </c>
      <c r="T9" s="14">
        <v>6.7550804838427802E-3</v>
      </c>
      <c r="U9" s="14">
        <v>0</v>
      </c>
      <c r="V9" s="14">
        <v>5.1502852110611097E-3</v>
      </c>
      <c r="W9" s="14">
        <v>9.0083738770243092E-3</v>
      </c>
      <c r="X9" s="14">
        <v>4.3053084230555098E-3</v>
      </c>
      <c r="Y9" s="14">
        <v>4.719543901E-3</v>
      </c>
      <c r="Z9" s="14">
        <v>2.5953772647260901E-2</v>
      </c>
      <c r="AA9" s="14">
        <v>9.1430239953206194E-3</v>
      </c>
      <c r="AB9" s="14">
        <v>7.2721563256434498E-3</v>
      </c>
      <c r="AC9" s="14">
        <v>0</v>
      </c>
      <c r="AD9" s="14">
        <v>0</v>
      </c>
      <c r="AE9" s="14"/>
      <c r="AF9" s="14">
        <v>1.8827438633850101E-3</v>
      </c>
      <c r="AG9" s="14">
        <v>1.12636706892793E-2</v>
      </c>
      <c r="AH9" s="14">
        <v>6.4561049628918104E-3</v>
      </c>
      <c r="AI9" s="14">
        <v>0</v>
      </c>
      <c r="AJ9" s="14">
        <v>0</v>
      </c>
      <c r="AK9" s="14"/>
      <c r="AL9" s="14">
        <v>1.7475994626544699E-3</v>
      </c>
      <c r="AM9" s="14">
        <v>3.84799709708658E-2</v>
      </c>
      <c r="AN9" s="14">
        <v>0</v>
      </c>
      <c r="AO9" s="14"/>
      <c r="AP9" s="14">
        <v>5.0959602108402897E-3</v>
      </c>
      <c r="AQ9" s="14">
        <v>3.94705027357177E-3</v>
      </c>
      <c r="AR9" s="14"/>
      <c r="AS9" s="14">
        <v>6.9595731283239003E-3</v>
      </c>
      <c r="AT9" s="14">
        <v>2.0889891537428599E-3</v>
      </c>
      <c r="AU9" s="14"/>
      <c r="AV9" s="14">
        <v>1.7677200123748599E-2</v>
      </c>
      <c r="AW9" s="14">
        <v>8.8682407747294996E-4</v>
      </c>
      <c r="AX9" s="14"/>
      <c r="AY9" s="14">
        <v>7.6064401009613902E-3</v>
      </c>
      <c r="AZ9" s="14">
        <v>0</v>
      </c>
      <c r="BA9" s="14"/>
      <c r="BB9" s="14">
        <v>7.1796869023226699E-3</v>
      </c>
      <c r="BC9" s="14">
        <v>0</v>
      </c>
    </row>
    <row r="10" spans="2:55" x14ac:dyDescent="0.35">
      <c r="B10" s="15" t="s">
        <v>72</v>
      </c>
      <c r="C10" s="14">
        <v>1.5359043783873001E-2</v>
      </c>
      <c r="D10" s="14">
        <v>2.50537882320012E-2</v>
      </c>
      <c r="E10" s="14">
        <v>5.9375918943121199E-3</v>
      </c>
      <c r="F10" s="14"/>
      <c r="G10" s="14">
        <v>4.0615044263245997E-2</v>
      </c>
      <c r="H10" s="14">
        <v>4.1176553991797399E-2</v>
      </c>
      <c r="I10" s="14">
        <v>1.32321977403924E-2</v>
      </c>
      <c r="J10" s="14">
        <v>2.5038291253589701E-3</v>
      </c>
      <c r="K10" s="14">
        <v>0</v>
      </c>
      <c r="L10" s="14">
        <v>0</v>
      </c>
      <c r="M10" s="14"/>
      <c r="N10" s="14">
        <v>1.7409099961600099E-2</v>
      </c>
      <c r="O10" s="14">
        <v>1.61992285230479E-2</v>
      </c>
      <c r="P10" s="14">
        <v>1.8712346177443499E-2</v>
      </c>
      <c r="Q10" s="14">
        <v>9.4478696170399896E-3</v>
      </c>
      <c r="R10" s="14"/>
      <c r="S10" s="14">
        <v>2.1947633818170099E-2</v>
      </c>
      <c r="T10" s="14">
        <v>0</v>
      </c>
      <c r="U10" s="14">
        <v>1.07666316737375E-2</v>
      </c>
      <c r="V10" s="14">
        <v>1.01781285820503E-2</v>
      </c>
      <c r="W10" s="14">
        <v>3.7349799364028297E-2</v>
      </c>
      <c r="X10" s="14">
        <v>2.1667573132239701E-2</v>
      </c>
      <c r="Y10" s="14">
        <v>6.1914435271447797E-3</v>
      </c>
      <c r="Z10" s="14">
        <v>1.4261568294364899E-2</v>
      </c>
      <c r="AA10" s="14">
        <v>2.2530099508851001E-2</v>
      </c>
      <c r="AB10" s="14">
        <v>7.0326736793943903E-3</v>
      </c>
      <c r="AC10" s="14">
        <v>9.8894057429865703E-3</v>
      </c>
      <c r="AD10" s="14">
        <v>4.2148180170998098E-2</v>
      </c>
      <c r="AE10" s="14"/>
      <c r="AF10" s="14">
        <v>1.020845855631E-2</v>
      </c>
      <c r="AG10" s="14">
        <v>3.1019655056156802E-2</v>
      </c>
      <c r="AH10" s="14">
        <v>1.06539708535475E-2</v>
      </c>
      <c r="AI10" s="14">
        <v>1.47122742283329E-2</v>
      </c>
      <c r="AJ10" s="14">
        <v>0</v>
      </c>
      <c r="AK10" s="14"/>
      <c r="AL10" s="14">
        <v>1.12960669218656E-2</v>
      </c>
      <c r="AM10" s="14">
        <v>5.7025092247812798E-2</v>
      </c>
      <c r="AN10" s="14">
        <v>0</v>
      </c>
      <c r="AO10" s="14"/>
      <c r="AP10" s="14">
        <v>1.5837048862126502E-2</v>
      </c>
      <c r="AQ10" s="14">
        <v>1.43975979327082E-2</v>
      </c>
      <c r="AR10" s="14"/>
      <c r="AS10" s="14">
        <v>1.6548183833804998E-2</v>
      </c>
      <c r="AT10" s="14">
        <v>1.14129227501333E-2</v>
      </c>
      <c r="AU10" s="14"/>
      <c r="AV10" s="14">
        <v>3.0550978454928601E-2</v>
      </c>
      <c r="AW10" s="14">
        <v>1.09988527241833E-2</v>
      </c>
      <c r="AX10" s="14"/>
      <c r="AY10" s="14">
        <v>1.9460002117411002E-2</v>
      </c>
      <c r="AZ10" s="14">
        <v>1.01129815374582E-2</v>
      </c>
      <c r="BA10" s="14"/>
      <c r="BB10" s="14">
        <v>1.9415189482079601E-2</v>
      </c>
      <c r="BC10" s="14">
        <v>7.8178541301389508E-3</v>
      </c>
    </row>
    <row r="11" spans="2:55" x14ac:dyDescent="0.35">
      <c r="B11" s="15" t="s">
        <v>73</v>
      </c>
      <c r="C11" s="14">
        <v>2.4087195621564399E-2</v>
      </c>
      <c r="D11" s="14">
        <v>2.9257801404156701E-2</v>
      </c>
      <c r="E11" s="14">
        <v>1.9109130575854699E-2</v>
      </c>
      <c r="F11" s="14"/>
      <c r="G11" s="14">
        <v>5.5796433947088497E-2</v>
      </c>
      <c r="H11" s="14">
        <v>4.0040937486825801E-2</v>
      </c>
      <c r="I11" s="14">
        <v>4.1404699236509503E-2</v>
      </c>
      <c r="J11" s="14">
        <v>4.73821294356343E-3</v>
      </c>
      <c r="K11" s="14">
        <v>8.2892295904487493E-3</v>
      </c>
      <c r="L11" s="14">
        <v>2.29193451091302E-3</v>
      </c>
      <c r="M11" s="14"/>
      <c r="N11" s="14">
        <v>3.9123735630254397E-2</v>
      </c>
      <c r="O11" s="14">
        <v>1.9843335266147899E-2</v>
      </c>
      <c r="P11" s="14">
        <v>1.7863342917329501E-2</v>
      </c>
      <c r="Q11" s="14">
        <v>1.7928128859978399E-2</v>
      </c>
      <c r="R11" s="14"/>
      <c r="S11" s="14">
        <v>3.7041756404910899E-2</v>
      </c>
      <c r="T11" s="14">
        <v>7.4879504240447899E-3</v>
      </c>
      <c r="U11" s="14">
        <v>1.8911765220687899E-2</v>
      </c>
      <c r="V11" s="14">
        <v>1.28153670527481E-2</v>
      </c>
      <c r="W11" s="14">
        <v>3.5011058754237802E-2</v>
      </c>
      <c r="X11" s="14">
        <v>1.49487254754449E-2</v>
      </c>
      <c r="Y11" s="14">
        <v>2.89751556649342E-2</v>
      </c>
      <c r="Z11" s="14">
        <v>2.2309116515024201E-2</v>
      </c>
      <c r="AA11" s="14">
        <v>3.7489381871404499E-2</v>
      </c>
      <c r="AB11" s="14">
        <v>2.5077172052408801E-2</v>
      </c>
      <c r="AC11" s="14">
        <v>0</v>
      </c>
      <c r="AD11" s="14">
        <v>6.2104624101612597E-2</v>
      </c>
      <c r="AE11" s="14"/>
      <c r="AF11" s="14">
        <v>1.52177934771135E-2</v>
      </c>
      <c r="AG11" s="14">
        <v>3.2523409721963603E-2</v>
      </c>
      <c r="AH11" s="14">
        <v>1.9604641333643501E-2</v>
      </c>
      <c r="AI11" s="14">
        <v>3.0863429421629798E-2</v>
      </c>
      <c r="AJ11" s="14">
        <v>3.2129295681238901E-2</v>
      </c>
      <c r="AK11" s="14"/>
      <c r="AL11" s="14">
        <v>1.53726779870951E-2</v>
      </c>
      <c r="AM11" s="14">
        <v>9.7939206836272899E-2</v>
      </c>
      <c r="AN11" s="14">
        <v>1.85983833570692E-2</v>
      </c>
      <c r="AO11" s="14"/>
      <c r="AP11" s="14">
        <v>2.60649112386168E-2</v>
      </c>
      <c r="AQ11" s="14">
        <v>2.31700697075225E-2</v>
      </c>
      <c r="AR11" s="14"/>
      <c r="AS11" s="14">
        <v>2.15321328047961E-2</v>
      </c>
      <c r="AT11" s="14">
        <v>2.7989276470973601E-2</v>
      </c>
      <c r="AU11" s="14"/>
      <c r="AV11" s="14">
        <v>4.3995935377785102E-2</v>
      </c>
      <c r="AW11" s="14">
        <v>1.5769597457441501E-2</v>
      </c>
      <c r="AX11" s="14"/>
      <c r="AY11" s="14">
        <v>2.9233636926155E-2</v>
      </c>
      <c r="AZ11" s="14">
        <v>9.5846412944857705E-3</v>
      </c>
      <c r="BA11" s="14"/>
      <c r="BB11" s="14">
        <v>2.6929069867532799E-2</v>
      </c>
      <c r="BC11" s="14">
        <v>2.46139107127764E-2</v>
      </c>
    </row>
    <row r="12" spans="2:55" x14ac:dyDescent="0.35">
      <c r="B12" s="15" t="s">
        <v>74</v>
      </c>
      <c r="C12" s="14">
        <v>3.4956673005342498E-2</v>
      </c>
      <c r="D12" s="14">
        <v>4.2941872896010702E-2</v>
      </c>
      <c r="E12" s="14">
        <v>2.7262223199631699E-2</v>
      </c>
      <c r="F12" s="14"/>
      <c r="G12" s="14">
        <v>8.2288751657915105E-2</v>
      </c>
      <c r="H12" s="14">
        <v>8.8546748776781897E-2</v>
      </c>
      <c r="I12" s="14">
        <v>3.6099128467421901E-2</v>
      </c>
      <c r="J12" s="14">
        <v>6.8024901547500899E-3</v>
      </c>
      <c r="K12" s="14">
        <v>7.7291652763619304E-3</v>
      </c>
      <c r="L12" s="14">
        <v>0</v>
      </c>
      <c r="M12" s="14"/>
      <c r="N12" s="14">
        <v>4.7786666009870298E-2</v>
      </c>
      <c r="O12" s="14">
        <v>3.01391522620706E-2</v>
      </c>
      <c r="P12" s="14">
        <v>3.1567015332179899E-2</v>
      </c>
      <c r="Q12" s="14">
        <v>2.93720458300579E-2</v>
      </c>
      <c r="R12" s="14"/>
      <c r="S12" s="14">
        <v>8.7286214728599099E-2</v>
      </c>
      <c r="T12" s="14">
        <v>1.38401215057719E-2</v>
      </c>
      <c r="U12" s="14">
        <v>1.9066626830424298E-2</v>
      </c>
      <c r="V12" s="14">
        <v>2.1580824829263399E-2</v>
      </c>
      <c r="W12" s="14">
        <v>3.3787397204625098E-2</v>
      </c>
      <c r="X12" s="14">
        <v>2.6359834710784E-2</v>
      </c>
      <c r="Y12" s="14">
        <v>1.94991601373793E-2</v>
      </c>
      <c r="Z12" s="14">
        <v>2.46675184684918E-2</v>
      </c>
      <c r="AA12" s="14">
        <v>4.6735778970332501E-2</v>
      </c>
      <c r="AB12" s="14">
        <v>4.2393457213371802E-2</v>
      </c>
      <c r="AC12" s="14">
        <v>2.4788744429500999E-2</v>
      </c>
      <c r="AD12" s="14">
        <v>0</v>
      </c>
      <c r="AE12" s="14"/>
      <c r="AF12" s="14">
        <v>4.0683478407041201E-2</v>
      </c>
      <c r="AG12" s="14">
        <v>4.5581760629329199E-2</v>
      </c>
      <c r="AH12" s="14">
        <v>3.1561894284352202E-2</v>
      </c>
      <c r="AI12" s="14">
        <v>2.53613746013008E-2</v>
      </c>
      <c r="AJ12" s="14">
        <v>1.6651769797720799E-2</v>
      </c>
      <c r="AK12" s="14"/>
      <c r="AL12" s="14">
        <v>2.3602084435269999E-2</v>
      </c>
      <c r="AM12" s="14">
        <v>0.14689633059037599</v>
      </c>
      <c r="AN12" s="14">
        <v>0</v>
      </c>
      <c r="AO12" s="14"/>
      <c r="AP12" s="14">
        <v>3.7569240070147697E-2</v>
      </c>
      <c r="AQ12" s="14">
        <v>2.8139610708934601E-2</v>
      </c>
      <c r="AR12" s="14"/>
      <c r="AS12" s="14">
        <v>4.16961017163055E-2</v>
      </c>
      <c r="AT12" s="14">
        <v>2.0116723671746901E-2</v>
      </c>
      <c r="AU12" s="14"/>
      <c r="AV12" s="14">
        <v>8.1779314102817094E-2</v>
      </c>
      <c r="AW12" s="14">
        <v>1.7924765669427901E-2</v>
      </c>
      <c r="AX12" s="14"/>
      <c r="AY12" s="14">
        <v>3.9229884602452303E-2</v>
      </c>
      <c r="AZ12" s="14">
        <v>1.2611000763695699E-2</v>
      </c>
      <c r="BA12" s="14"/>
      <c r="BB12" s="14">
        <v>3.3137259252758497E-2</v>
      </c>
      <c r="BC12" s="14">
        <v>1.27117259512072E-2</v>
      </c>
    </row>
    <row r="13" spans="2:55" x14ac:dyDescent="0.35">
      <c r="B13" s="15" t="s">
        <v>75</v>
      </c>
      <c r="C13" s="14">
        <v>2.1685621380636001E-2</v>
      </c>
      <c r="D13" s="14">
        <v>3.1198932506560799E-2</v>
      </c>
      <c r="E13" s="14">
        <v>1.24599540779979E-2</v>
      </c>
      <c r="F13" s="14"/>
      <c r="G13" s="14">
        <v>4.6189018735097703E-2</v>
      </c>
      <c r="H13" s="14">
        <v>3.8216734953143497E-2</v>
      </c>
      <c r="I13" s="14">
        <v>2.95879860604806E-2</v>
      </c>
      <c r="J13" s="14">
        <v>1.15648764486465E-2</v>
      </c>
      <c r="K13" s="14">
        <v>8.2966807612265998E-3</v>
      </c>
      <c r="L13" s="14">
        <v>2.7223410193017599E-3</v>
      </c>
      <c r="M13" s="14"/>
      <c r="N13" s="14">
        <v>2.7737736089991499E-2</v>
      </c>
      <c r="O13" s="14">
        <v>2.4143957799992299E-2</v>
      </c>
      <c r="P13" s="14">
        <v>2.1967115343770501E-2</v>
      </c>
      <c r="Q13" s="14">
        <v>1.25212355343412E-2</v>
      </c>
      <c r="R13" s="14"/>
      <c r="S13" s="14">
        <v>3.5805765911639503E-2</v>
      </c>
      <c r="T13" s="14">
        <v>1.1836871705643799E-2</v>
      </c>
      <c r="U13" s="14">
        <v>1.07666316737375E-2</v>
      </c>
      <c r="V13" s="14">
        <v>2.25575435364198E-2</v>
      </c>
      <c r="W13" s="14">
        <v>1.9605046762537701E-2</v>
      </c>
      <c r="X13" s="14">
        <v>2.1927001566639601E-2</v>
      </c>
      <c r="Y13" s="14">
        <v>1.2913131775219701E-2</v>
      </c>
      <c r="Z13" s="14">
        <v>5.4666928196253399E-2</v>
      </c>
      <c r="AA13" s="14">
        <v>2.9320559036739299E-2</v>
      </c>
      <c r="AB13" s="14">
        <v>1.9298781018727899E-2</v>
      </c>
      <c r="AC13" s="14">
        <v>1.42737709334622E-2</v>
      </c>
      <c r="AD13" s="14">
        <v>0</v>
      </c>
      <c r="AE13" s="14"/>
      <c r="AF13" s="14">
        <v>2.6133107771434301E-2</v>
      </c>
      <c r="AG13" s="14">
        <v>2.49537737803208E-2</v>
      </c>
      <c r="AH13" s="14">
        <v>1.4176653615432E-2</v>
      </c>
      <c r="AI13" s="14">
        <v>2.0931632384865999E-2</v>
      </c>
      <c r="AJ13" s="14">
        <v>9.6410447072194996E-3</v>
      </c>
      <c r="AK13" s="14"/>
      <c r="AL13" s="14">
        <v>1.65944143269461E-2</v>
      </c>
      <c r="AM13" s="14">
        <v>7.1396923121283901E-2</v>
      </c>
      <c r="AN13" s="14">
        <v>6.8619581434964097E-3</v>
      </c>
      <c r="AO13" s="14"/>
      <c r="AP13" s="14">
        <v>2.1161457987995999E-2</v>
      </c>
      <c r="AQ13" s="14">
        <v>2.2062369452675298E-2</v>
      </c>
      <c r="AR13" s="14"/>
      <c r="AS13" s="14">
        <v>2.82269702248528E-2</v>
      </c>
      <c r="AT13" s="14">
        <v>1.11402904947451E-2</v>
      </c>
      <c r="AU13" s="14"/>
      <c r="AV13" s="14">
        <v>4.5364020597143603E-2</v>
      </c>
      <c r="AW13" s="14">
        <v>1.3581948860733601E-2</v>
      </c>
      <c r="AX13" s="14"/>
      <c r="AY13" s="14">
        <v>2.4598923356289899E-2</v>
      </c>
      <c r="AZ13" s="14">
        <v>1.0885802507249E-2</v>
      </c>
      <c r="BA13" s="14"/>
      <c r="BB13" s="14">
        <v>1.9955607538709501E-2</v>
      </c>
      <c r="BC13" s="14">
        <v>1.9963783725220102E-2</v>
      </c>
    </row>
    <row r="14" spans="2:55" x14ac:dyDescent="0.35">
      <c r="B14" s="15" t="s">
        <v>76</v>
      </c>
      <c r="C14" s="14">
        <v>3.9112184032314402E-2</v>
      </c>
      <c r="D14" s="14">
        <v>4.1999467958328297E-2</v>
      </c>
      <c r="E14" s="14">
        <v>3.6407941241933299E-2</v>
      </c>
      <c r="F14" s="14"/>
      <c r="G14" s="14">
        <v>5.7233601587662698E-2</v>
      </c>
      <c r="H14" s="14">
        <v>5.59723794601052E-2</v>
      </c>
      <c r="I14" s="14">
        <v>6.5146592359512895E-2</v>
      </c>
      <c r="J14" s="14">
        <v>2.4202407117861299E-2</v>
      </c>
      <c r="K14" s="14">
        <v>1.2824451149263101E-2</v>
      </c>
      <c r="L14" s="14">
        <v>2.19041803127977E-2</v>
      </c>
      <c r="M14" s="14"/>
      <c r="N14" s="14">
        <v>5.8814565011190201E-2</v>
      </c>
      <c r="O14" s="14">
        <v>4.2450553975679602E-2</v>
      </c>
      <c r="P14" s="14">
        <v>2.9442892486434301E-2</v>
      </c>
      <c r="Q14" s="14">
        <v>2.3179609971675501E-2</v>
      </c>
      <c r="R14" s="14"/>
      <c r="S14" s="14">
        <v>8.9385306500291806E-2</v>
      </c>
      <c r="T14" s="14">
        <v>2.5134585344615001E-2</v>
      </c>
      <c r="U14" s="14">
        <v>1.8003459858544499E-2</v>
      </c>
      <c r="V14" s="14">
        <v>1.79326425596626E-2</v>
      </c>
      <c r="W14" s="14">
        <v>1.86821631912093E-2</v>
      </c>
      <c r="X14" s="14">
        <v>4.8225475295752003E-2</v>
      </c>
      <c r="Y14" s="14">
        <v>3.4833767742299897E-2</v>
      </c>
      <c r="Z14" s="14">
        <v>1.08796315674704E-2</v>
      </c>
      <c r="AA14" s="14">
        <v>7.2776796767019106E-2</v>
      </c>
      <c r="AB14" s="14">
        <v>1.3876334632597E-2</v>
      </c>
      <c r="AC14" s="14">
        <v>1.0113780378942099E-2</v>
      </c>
      <c r="AD14" s="14">
        <v>5.4706986713469602E-2</v>
      </c>
      <c r="AE14" s="14"/>
      <c r="AF14" s="14">
        <v>3.4693484033308297E-2</v>
      </c>
      <c r="AG14" s="14">
        <v>4.83523865493211E-2</v>
      </c>
      <c r="AH14" s="14">
        <v>2.1682579274340801E-2</v>
      </c>
      <c r="AI14" s="14">
        <v>4.3431577838524103E-2</v>
      </c>
      <c r="AJ14" s="14">
        <v>4.6663351192906301E-2</v>
      </c>
      <c r="AK14" s="14"/>
      <c r="AL14" s="14">
        <v>3.6656430062807097E-2</v>
      </c>
      <c r="AM14" s="14">
        <v>6.7751550864104698E-2</v>
      </c>
      <c r="AN14" s="14">
        <v>2.3714611942678099E-2</v>
      </c>
      <c r="AO14" s="14"/>
      <c r="AP14" s="14">
        <v>4.4524735120097803E-2</v>
      </c>
      <c r="AQ14" s="14">
        <v>3.5798221455598599E-2</v>
      </c>
      <c r="AR14" s="14"/>
      <c r="AS14" s="14">
        <v>4.8711926129055498E-2</v>
      </c>
      <c r="AT14" s="14">
        <v>2.47584054384529E-2</v>
      </c>
      <c r="AU14" s="14"/>
      <c r="AV14" s="14">
        <v>6.1015674799812999E-2</v>
      </c>
      <c r="AW14" s="14">
        <v>3.0138287454471599E-2</v>
      </c>
      <c r="AX14" s="14"/>
      <c r="AY14" s="14">
        <v>4.3201502469370899E-2</v>
      </c>
      <c r="AZ14" s="14">
        <v>2.5183124697013601E-2</v>
      </c>
      <c r="BA14" s="14"/>
      <c r="BB14" s="14">
        <v>4.7246137967061799E-2</v>
      </c>
      <c r="BC14" s="14">
        <v>1.29945650997348E-2</v>
      </c>
    </row>
    <row r="15" spans="2:55" x14ac:dyDescent="0.35">
      <c r="B15" s="15" t="s">
        <v>77</v>
      </c>
      <c r="C15" s="14">
        <v>5.66486208382736E-2</v>
      </c>
      <c r="D15" s="14">
        <v>6.9582303924586197E-2</v>
      </c>
      <c r="E15" s="14">
        <v>4.4185953180600701E-2</v>
      </c>
      <c r="F15" s="14"/>
      <c r="G15" s="14">
        <v>5.93944443793641E-2</v>
      </c>
      <c r="H15" s="14">
        <v>4.9880562811941601E-2</v>
      </c>
      <c r="I15" s="14">
        <v>4.3403658874245001E-2</v>
      </c>
      <c r="J15" s="14">
        <v>3.4148411143284797E-2</v>
      </c>
      <c r="K15" s="14">
        <v>5.4800210104808601E-2</v>
      </c>
      <c r="L15" s="14">
        <v>9.0688964041382103E-2</v>
      </c>
      <c r="M15" s="14"/>
      <c r="N15" s="14">
        <v>5.6423928262304801E-2</v>
      </c>
      <c r="O15" s="14">
        <v>5.0301971519797102E-2</v>
      </c>
      <c r="P15" s="14">
        <v>6.3122195562854394E-2</v>
      </c>
      <c r="Q15" s="14">
        <v>5.8252159839073898E-2</v>
      </c>
      <c r="R15" s="14"/>
      <c r="S15" s="14">
        <v>7.1564556728818299E-2</v>
      </c>
      <c r="T15" s="14">
        <v>5.5917978504202402E-2</v>
      </c>
      <c r="U15" s="14">
        <v>4.7031601034364497E-2</v>
      </c>
      <c r="V15" s="14">
        <v>8.3748210810408202E-2</v>
      </c>
      <c r="W15" s="14">
        <v>8.4328784600237697E-2</v>
      </c>
      <c r="X15" s="14">
        <v>3.9706854540846701E-2</v>
      </c>
      <c r="Y15" s="14">
        <v>2.6849064648878599E-2</v>
      </c>
      <c r="Z15" s="14">
        <v>5.8695910366248299E-2</v>
      </c>
      <c r="AA15" s="14">
        <v>5.5083829080280103E-2</v>
      </c>
      <c r="AB15" s="14">
        <v>4.3713237967260198E-2</v>
      </c>
      <c r="AC15" s="14">
        <v>3.7850929520042903E-2</v>
      </c>
      <c r="AD15" s="14">
        <v>7.3252719971996297E-2</v>
      </c>
      <c r="AE15" s="14"/>
      <c r="AF15" s="14">
        <v>7.4471999465843694E-2</v>
      </c>
      <c r="AG15" s="14">
        <v>6.9000679841010507E-2</v>
      </c>
      <c r="AH15" s="14">
        <v>4.9694205492569497E-2</v>
      </c>
      <c r="AI15" s="14">
        <v>5.3295724903574301E-2</v>
      </c>
      <c r="AJ15" s="14">
        <v>6.2346208175405399E-2</v>
      </c>
      <c r="AK15" s="14"/>
      <c r="AL15" s="14">
        <v>5.6732551714459102E-2</v>
      </c>
      <c r="AM15" s="14">
        <v>7.9418016922714593E-2</v>
      </c>
      <c r="AN15" s="14">
        <v>1.51540764297898E-2</v>
      </c>
      <c r="AO15" s="14"/>
      <c r="AP15" s="14">
        <v>4.9653874307720502E-2</v>
      </c>
      <c r="AQ15" s="14">
        <v>6.4146075980649905E-2</v>
      </c>
      <c r="AR15" s="14"/>
      <c r="AS15" s="14">
        <v>5.0920515766756297E-2</v>
      </c>
      <c r="AT15" s="14">
        <v>6.5661492449940101E-2</v>
      </c>
      <c r="AU15" s="14"/>
      <c r="AV15" s="14">
        <v>6.9780626791365194E-2</v>
      </c>
      <c r="AW15" s="14">
        <v>5.4398710091042399E-2</v>
      </c>
      <c r="AX15" s="14"/>
      <c r="AY15" s="14">
        <v>5.5080270362989098E-2</v>
      </c>
      <c r="AZ15" s="14">
        <v>5.6093769826223203E-2</v>
      </c>
      <c r="BA15" s="14"/>
      <c r="BB15" s="14">
        <v>5.9199552672805501E-2</v>
      </c>
      <c r="BC15" s="14">
        <v>5.7340118314251599E-2</v>
      </c>
    </row>
    <row r="16" spans="2:55" x14ac:dyDescent="0.35">
      <c r="B16" s="15" t="s">
        <v>78</v>
      </c>
      <c r="C16" s="14">
        <v>0.16118920911672999</v>
      </c>
      <c r="D16" s="14">
        <v>0.152791746702931</v>
      </c>
      <c r="E16" s="14">
        <v>0.16986350251422</v>
      </c>
      <c r="F16" s="14"/>
      <c r="G16" s="14">
        <v>0.19916771114562101</v>
      </c>
      <c r="H16" s="14">
        <v>0.20891130377112199</v>
      </c>
      <c r="I16" s="14">
        <v>0.15254811476183999</v>
      </c>
      <c r="J16" s="14">
        <v>0.152351588615148</v>
      </c>
      <c r="K16" s="14">
        <v>0.12672513029662499</v>
      </c>
      <c r="L16" s="14">
        <v>0.13432584587171401</v>
      </c>
      <c r="M16" s="14"/>
      <c r="N16" s="14">
        <v>0.16668735033854601</v>
      </c>
      <c r="O16" s="14">
        <v>0.15973130429972099</v>
      </c>
      <c r="P16" s="14">
        <v>0.177813663819192</v>
      </c>
      <c r="Q16" s="14">
        <v>0.14131182690552099</v>
      </c>
      <c r="R16" s="14"/>
      <c r="S16" s="14">
        <v>0.13617086038687501</v>
      </c>
      <c r="T16" s="14">
        <v>0.175271442857866</v>
      </c>
      <c r="U16" s="14">
        <v>0.175584796713699</v>
      </c>
      <c r="V16" s="14">
        <v>0.16217691005219101</v>
      </c>
      <c r="W16" s="14">
        <v>0.13647043284247501</v>
      </c>
      <c r="X16" s="14">
        <v>0.19268749662999499</v>
      </c>
      <c r="Y16" s="14">
        <v>0.16608687301425401</v>
      </c>
      <c r="Z16" s="14">
        <v>0.14523751654752701</v>
      </c>
      <c r="AA16" s="14">
        <v>0.15350150936820101</v>
      </c>
      <c r="AB16" s="14">
        <v>0.170851181268386</v>
      </c>
      <c r="AC16" s="14">
        <v>0.14981225040954699</v>
      </c>
      <c r="AD16" s="14">
        <v>0.165488343670215</v>
      </c>
      <c r="AE16" s="14"/>
      <c r="AF16" s="14">
        <v>0.14376961688787099</v>
      </c>
      <c r="AG16" s="14">
        <v>0.153577137729274</v>
      </c>
      <c r="AH16" s="14">
        <v>0.17625952191025299</v>
      </c>
      <c r="AI16" s="14">
        <v>0.16882873556598099</v>
      </c>
      <c r="AJ16" s="14">
        <v>0.25378328971647801</v>
      </c>
      <c r="AK16" s="14"/>
      <c r="AL16" s="14">
        <v>0.16693372697565301</v>
      </c>
      <c r="AM16" s="14">
        <v>0.16020978669640401</v>
      </c>
      <c r="AN16" s="14">
        <v>8.0400192239070301E-2</v>
      </c>
      <c r="AO16" s="14"/>
      <c r="AP16" s="14">
        <v>0.15667306157143099</v>
      </c>
      <c r="AQ16" s="14">
        <v>0.16804917148597601</v>
      </c>
      <c r="AR16" s="14"/>
      <c r="AS16" s="14">
        <v>0.16908312273425599</v>
      </c>
      <c r="AT16" s="14">
        <v>0.15110247457305601</v>
      </c>
      <c r="AU16" s="14"/>
      <c r="AV16" s="14">
        <v>0.16753106901836301</v>
      </c>
      <c r="AW16" s="14">
        <v>0.15792797862160499</v>
      </c>
      <c r="AX16" s="14"/>
      <c r="AY16" s="14">
        <v>0.16030650446200001</v>
      </c>
      <c r="AZ16" s="14">
        <v>0.167647900723191</v>
      </c>
      <c r="BA16" s="14"/>
      <c r="BB16" s="14">
        <v>0.166097010503063</v>
      </c>
      <c r="BC16" s="14">
        <v>0.17855064433394399</v>
      </c>
    </row>
    <row r="17" spans="2:55" ht="29" x14ac:dyDescent="0.35">
      <c r="B17" s="15" t="s">
        <v>276</v>
      </c>
      <c r="C17" s="20">
        <v>0.64152266229454702</v>
      </c>
      <c r="D17" s="20">
        <v>0.60060482760836797</v>
      </c>
      <c r="E17" s="20">
        <v>0.68042277859294997</v>
      </c>
      <c r="F17" s="20"/>
      <c r="G17" s="20">
        <v>0.43947148319785301</v>
      </c>
      <c r="H17" s="20">
        <v>0.47233449390742799</v>
      </c>
      <c r="I17" s="20">
        <v>0.60772716167889296</v>
      </c>
      <c r="J17" s="20">
        <v>0.76368818445138698</v>
      </c>
      <c r="K17" s="20">
        <v>0.78133513282126599</v>
      </c>
      <c r="L17" s="20">
        <v>0.74806673424389103</v>
      </c>
      <c r="M17" s="20"/>
      <c r="N17" s="20">
        <v>0.57750853684719605</v>
      </c>
      <c r="O17" s="20">
        <v>0.65543270867466596</v>
      </c>
      <c r="P17" s="20">
        <v>0.63022777349263503</v>
      </c>
      <c r="Q17" s="20">
        <v>0.70537000226830204</v>
      </c>
      <c r="R17" s="20"/>
      <c r="S17" s="20">
        <v>0.52079790552069505</v>
      </c>
      <c r="T17" s="20">
        <v>0.70375596917401295</v>
      </c>
      <c r="U17" s="20">
        <v>0.69986848699480397</v>
      </c>
      <c r="V17" s="20">
        <v>0.66386008736619495</v>
      </c>
      <c r="W17" s="20">
        <v>0.62575694340362498</v>
      </c>
      <c r="X17" s="20">
        <v>0.63017173022524198</v>
      </c>
      <c r="Y17" s="20">
        <v>0.69993185958889004</v>
      </c>
      <c r="Z17" s="20">
        <v>0.643328037397359</v>
      </c>
      <c r="AA17" s="20">
        <v>0.57341902140185197</v>
      </c>
      <c r="AB17" s="20">
        <v>0.67048500584221005</v>
      </c>
      <c r="AC17" s="20">
        <v>0.75327111858551798</v>
      </c>
      <c r="AD17" s="20">
        <v>0.60229914537170903</v>
      </c>
      <c r="AE17" s="20"/>
      <c r="AF17" s="20">
        <v>0.65293931753769296</v>
      </c>
      <c r="AG17" s="20">
        <v>0.58372752600334499</v>
      </c>
      <c r="AH17" s="20">
        <v>0.66991042827296998</v>
      </c>
      <c r="AI17" s="20">
        <v>0.64257525105579105</v>
      </c>
      <c r="AJ17" s="20">
        <v>0.57878504072903103</v>
      </c>
      <c r="AK17" s="20"/>
      <c r="AL17" s="20">
        <v>0.67106444811324995</v>
      </c>
      <c r="AM17" s="20">
        <v>0.280883121750165</v>
      </c>
      <c r="AN17" s="20">
        <v>0.85527077788789596</v>
      </c>
      <c r="AO17" s="20"/>
      <c r="AP17" s="20">
        <v>0.64341971063102299</v>
      </c>
      <c r="AQ17" s="20">
        <v>0.64028983300236297</v>
      </c>
      <c r="AR17" s="20"/>
      <c r="AS17" s="20">
        <v>0.61632147366184897</v>
      </c>
      <c r="AT17" s="20">
        <v>0.68572942499720901</v>
      </c>
      <c r="AU17" s="20"/>
      <c r="AV17" s="20">
        <v>0.482305180734035</v>
      </c>
      <c r="AW17" s="20">
        <v>0.69837303504362103</v>
      </c>
      <c r="AX17" s="20"/>
      <c r="AY17" s="20">
        <v>0.62128283560237096</v>
      </c>
      <c r="AZ17" s="20">
        <v>0.70788077865068399</v>
      </c>
      <c r="BA17" s="20"/>
      <c r="BB17" s="20">
        <v>0.62084048581366602</v>
      </c>
      <c r="BC17" s="20">
        <v>0.68600739773272701</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290</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1.37245146394783E-2</v>
      </c>
      <c r="D9" s="14">
        <v>1.79143597846705E-2</v>
      </c>
      <c r="E9" s="14">
        <v>9.6736372022169694E-3</v>
      </c>
      <c r="F9" s="14"/>
      <c r="G9" s="14">
        <v>2.1766938778447899E-2</v>
      </c>
      <c r="H9" s="14">
        <v>3.0097509712265599E-2</v>
      </c>
      <c r="I9" s="14">
        <v>3.0117170428690301E-2</v>
      </c>
      <c r="J9" s="14">
        <v>2.5038291253589701E-3</v>
      </c>
      <c r="K9" s="14">
        <v>0</v>
      </c>
      <c r="L9" s="14">
        <v>0</v>
      </c>
      <c r="M9" s="14"/>
      <c r="N9" s="14">
        <v>2.5462011815179202E-2</v>
      </c>
      <c r="O9" s="14">
        <v>7.8705322969913494E-3</v>
      </c>
      <c r="P9" s="14">
        <v>1.6071211762952901E-2</v>
      </c>
      <c r="Q9" s="14">
        <v>5.1873968038862496E-3</v>
      </c>
      <c r="R9" s="14"/>
      <c r="S9" s="14">
        <v>2.9028239286519E-2</v>
      </c>
      <c r="T9" s="14">
        <v>3.7538854802858001E-3</v>
      </c>
      <c r="U9" s="14">
        <v>1.54960969455335E-2</v>
      </c>
      <c r="V9" s="14">
        <v>1.2209989426469701E-2</v>
      </c>
      <c r="W9" s="14">
        <v>7.8861274991184702E-3</v>
      </c>
      <c r="X9" s="14">
        <v>1.11034570703279E-2</v>
      </c>
      <c r="Y9" s="14">
        <v>4.719543901E-3</v>
      </c>
      <c r="Z9" s="14">
        <v>1.4601611096737899E-2</v>
      </c>
      <c r="AA9" s="14">
        <v>3.0181427339902402E-2</v>
      </c>
      <c r="AB9" s="14">
        <v>5.6276994498010201E-3</v>
      </c>
      <c r="AC9" s="14">
        <v>9.8894057429865703E-3</v>
      </c>
      <c r="AD9" s="14">
        <v>0</v>
      </c>
      <c r="AE9" s="14"/>
      <c r="AF9" s="14">
        <v>5.7986780415853097E-3</v>
      </c>
      <c r="AG9" s="14">
        <v>2.51227037408869E-2</v>
      </c>
      <c r="AH9" s="14">
        <v>2.7465334923989799E-2</v>
      </c>
      <c r="AI9" s="14">
        <v>0</v>
      </c>
      <c r="AJ9" s="14">
        <v>2.1644394821430699E-2</v>
      </c>
      <c r="AK9" s="14"/>
      <c r="AL9" s="14">
        <v>7.2493641584118499E-3</v>
      </c>
      <c r="AM9" s="14">
        <v>6.9842905422718898E-2</v>
      </c>
      <c r="AN9" s="14">
        <v>7.4447953055683099E-3</v>
      </c>
      <c r="AO9" s="14"/>
      <c r="AP9" s="14">
        <v>8.6473909192360601E-3</v>
      </c>
      <c r="AQ9" s="14">
        <v>1.6228272026468399E-2</v>
      </c>
      <c r="AR9" s="14"/>
      <c r="AS9" s="14">
        <v>1.8811731618023599E-2</v>
      </c>
      <c r="AT9" s="14">
        <v>5.6371356654369197E-3</v>
      </c>
      <c r="AU9" s="14"/>
      <c r="AV9" s="14">
        <v>3.3474664046401502E-2</v>
      </c>
      <c r="AW9" s="14">
        <v>6.4348934677646401E-3</v>
      </c>
      <c r="AX9" s="14"/>
      <c r="AY9" s="14">
        <v>1.7384565881635599E-2</v>
      </c>
      <c r="AZ9" s="14">
        <v>1.01129815374582E-2</v>
      </c>
      <c r="BA9" s="14"/>
      <c r="BB9" s="14">
        <v>1.7911769986063399E-2</v>
      </c>
      <c r="BC9" s="14">
        <v>7.8178541301389508E-3</v>
      </c>
    </row>
    <row r="10" spans="2:55" x14ac:dyDescent="0.35">
      <c r="B10" s="15" t="s">
        <v>72</v>
      </c>
      <c r="C10" s="14">
        <v>7.7238454245557003E-2</v>
      </c>
      <c r="D10" s="14">
        <v>9.8730455339329004E-2</v>
      </c>
      <c r="E10" s="14">
        <v>5.6479419165617099E-2</v>
      </c>
      <c r="F10" s="14"/>
      <c r="G10" s="14">
        <v>0.200189499907966</v>
      </c>
      <c r="H10" s="14">
        <v>0.15980304170808099</v>
      </c>
      <c r="I10" s="14">
        <v>7.8200978906956195E-2</v>
      </c>
      <c r="J10" s="14">
        <v>2.2639176313867599E-2</v>
      </c>
      <c r="K10" s="14">
        <v>3.11248093766032E-2</v>
      </c>
      <c r="L10" s="14">
        <v>2.8412176167514399E-3</v>
      </c>
      <c r="M10" s="14"/>
      <c r="N10" s="14">
        <v>0.103247290346898</v>
      </c>
      <c r="O10" s="14">
        <v>6.3645261083677004E-2</v>
      </c>
      <c r="P10" s="14">
        <v>8.7820357122143797E-2</v>
      </c>
      <c r="Q10" s="14">
        <v>5.4610610838331797E-2</v>
      </c>
      <c r="R10" s="14"/>
      <c r="S10" s="14">
        <v>0.12719563543308701</v>
      </c>
      <c r="T10" s="14">
        <v>3.71388616358901E-2</v>
      </c>
      <c r="U10" s="14">
        <v>3.7995840319408197E-2</v>
      </c>
      <c r="V10" s="14">
        <v>4.8976361072058501E-2</v>
      </c>
      <c r="W10" s="14">
        <v>4.7202482797062503E-2</v>
      </c>
      <c r="X10" s="14">
        <v>0.132308840501626</v>
      </c>
      <c r="Y10" s="14">
        <v>8.9733353966592294E-2</v>
      </c>
      <c r="Z10" s="14">
        <v>0.108326097723589</v>
      </c>
      <c r="AA10" s="14">
        <v>8.77049151085489E-2</v>
      </c>
      <c r="AB10" s="14">
        <v>7.4490069151654903E-2</v>
      </c>
      <c r="AC10" s="14">
        <v>2.29013365769517E-2</v>
      </c>
      <c r="AD10" s="14">
        <v>9.7851858835928396E-2</v>
      </c>
      <c r="AE10" s="14"/>
      <c r="AF10" s="14">
        <v>5.6360908340000203E-2</v>
      </c>
      <c r="AG10" s="14">
        <v>0.116020340827414</v>
      </c>
      <c r="AH10" s="14">
        <v>5.26138018662934E-2</v>
      </c>
      <c r="AI10" s="14">
        <v>7.5215600452215398E-2</v>
      </c>
      <c r="AJ10" s="14">
        <v>6.3842985103983799E-2</v>
      </c>
      <c r="AK10" s="14"/>
      <c r="AL10" s="14">
        <v>6.3995025481776102E-2</v>
      </c>
      <c r="AM10" s="14">
        <v>0.200923042961277</v>
      </c>
      <c r="AN10" s="14">
        <v>4.8633809454571499E-2</v>
      </c>
      <c r="AO10" s="14"/>
      <c r="AP10" s="14">
        <v>7.7744421644912701E-2</v>
      </c>
      <c r="AQ10" s="14">
        <v>7.5823215325168197E-2</v>
      </c>
      <c r="AR10" s="14"/>
      <c r="AS10" s="14">
        <v>9.5101833485346995E-2</v>
      </c>
      <c r="AT10" s="14">
        <v>4.8955354691615598E-2</v>
      </c>
      <c r="AU10" s="14"/>
      <c r="AV10" s="14">
        <v>0.14817278340638701</v>
      </c>
      <c r="AW10" s="14">
        <v>5.1338111518361797E-2</v>
      </c>
      <c r="AX10" s="14"/>
      <c r="AY10" s="14">
        <v>9.2479203107642599E-2</v>
      </c>
      <c r="AZ10" s="14">
        <v>4.4881501342340098E-2</v>
      </c>
      <c r="BA10" s="14"/>
      <c r="BB10" s="14">
        <v>8.7165989111011005E-2</v>
      </c>
      <c r="BC10" s="14">
        <v>6.2574554201483695E-2</v>
      </c>
    </row>
    <row r="11" spans="2:55" x14ac:dyDescent="0.35">
      <c r="B11" s="15" t="s">
        <v>73</v>
      </c>
      <c r="C11" s="14">
        <v>0.106137087870495</v>
      </c>
      <c r="D11" s="14">
        <v>0.126785362466945</v>
      </c>
      <c r="E11" s="14">
        <v>8.5347710330263102E-2</v>
      </c>
      <c r="F11" s="14"/>
      <c r="G11" s="14">
        <v>0.21293306882093399</v>
      </c>
      <c r="H11" s="14">
        <v>0.15413470404708399</v>
      </c>
      <c r="I11" s="14">
        <v>0.12932119249976601</v>
      </c>
      <c r="J11" s="14">
        <v>8.9818044298394198E-2</v>
      </c>
      <c r="K11" s="14">
        <v>4.72247543472663E-2</v>
      </c>
      <c r="L11" s="14">
        <v>3.0098607367752599E-2</v>
      </c>
      <c r="M11" s="14"/>
      <c r="N11" s="14">
        <v>0.107360312420332</v>
      </c>
      <c r="O11" s="14">
        <v>0.104120076383033</v>
      </c>
      <c r="P11" s="14">
        <v>0.123838852811405</v>
      </c>
      <c r="Q11" s="14">
        <v>9.2202802234275696E-2</v>
      </c>
      <c r="R11" s="14"/>
      <c r="S11" s="14">
        <v>0.16131625367886901</v>
      </c>
      <c r="T11" s="14">
        <v>8.17816040084616E-2</v>
      </c>
      <c r="U11" s="14">
        <v>8.74311007066432E-2</v>
      </c>
      <c r="V11" s="14">
        <v>8.9044474444959304E-2</v>
      </c>
      <c r="W11" s="14">
        <v>0.110671242320397</v>
      </c>
      <c r="X11" s="14">
        <v>9.3002521526530699E-2</v>
      </c>
      <c r="Y11" s="14">
        <v>9.9028666526236195E-2</v>
      </c>
      <c r="Z11" s="14">
        <v>7.7108650415095001E-2</v>
      </c>
      <c r="AA11" s="14">
        <v>0.146466092302485</v>
      </c>
      <c r="AB11" s="14">
        <v>6.9740782424025594E-2</v>
      </c>
      <c r="AC11" s="14">
        <v>9.9191427472158006E-2</v>
      </c>
      <c r="AD11" s="14">
        <v>0.114336610714451</v>
      </c>
      <c r="AE11" s="14"/>
      <c r="AF11" s="14">
        <v>8.8594546760622395E-2</v>
      </c>
      <c r="AG11" s="14">
        <v>0.12954536414856399</v>
      </c>
      <c r="AH11" s="14">
        <v>8.7298683968475801E-2</v>
      </c>
      <c r="AI11" s="14">
        <v>0.10224264495079601</v>
      </c>
      <c r="AJ11" s="14">
        <v>7.9694755841295206E-2</v>
      </c>
      <c r="AK11" s="14"/>
      <c r="AL11" s="14">
        <v>9.5875721264287395E-2</v>
      </c>
      <c r="AM11" s="14">
        <v>0.227451895147842</v>
      </c>
      <c r="AN11" s="14">
        <v>3.8887224591034199E-2</v>
      </c>
      <c r="AO11" s="14"/>
      <c r="AP11" s="14">
        <v>0.105393331108914</v>
      </c>
      <c r="AQ11" s="14">
        <v>0.10403294122177301</v>
      </c>
      <c r="AR11" s="14"/>
      <c r="AS11" s="14">
        <v>0.112200953469255</v>
      </c>
      <c r="AT11" s="14">
        <v>9.0909983610454895E-2</v>
      </c>
      <c r="AU11" s="14"/>
      <c r="AV11" s="14">
        <v>0.14790505553209399</v>
      </c>
      <c r="AW11" s="14">
        <v>9.2166848488619293E-2</v>
      </c>
      <c r="AX11" s="14"/>
      <c r="AY11" s="14">
        <v>0.117717760955974</v>
      </c>
      <c r="AZ11" s="14">
        <v>9.2684915547884703E-2</v>
      </c>
      <c r="BA11" s="14"/>
      <c r="BB11" s="14">
        <v>0.108728437975012</v>
      </c>
      <c r="BC11" s="14">
        <v>0.114779453508108</v>
      </c>
    </row>
    <row r="12" spans="2:55" x14ac:dyDescent="0.35">
      <c r="B12" s="15" t="s">
        <v>74</v>
      </c>
      <c r="C12" s="14">
        <v>0.15935883897240899</v>
      </c>
      <c r="D12" s="14">
        <v>0.15857926242190701</v>
      </c>
      <c r="E12" s="14">
        <v>0.160589086167476</v>
      </c>
      <c r="F12" s="14"/>
      <c r="G12" s="14">
        <v>0.23962112568931401</v>
      </c>
      <c r="H12" s="14">
        <v>0.25912675399093299</v>
      </c>
      <c r="I12" s="14">
        <v>0.18231439378355499</v>
      </c>
      <c r="J12" s="14">
        <v>0.149509977802121</v>
      </c>
      <c r="K12" s="14">
        <v>0.10068894971716801</v>
      </c>
      <c r="L12" s="14">
        <v>5.3264582276855897E-2</v>
      </c>
      <c r="M12" s="14"/>
      <c r="N12" s="14">
        <v>0.15934311428210299</v>
      </c>
      <c r="O12" s="14">
        <v>0.15772384818320301</v>
      </c>
      <c r="P12" s="14">
        <v>0.16122285790548299</v>
      </c>
      <c r="Q12" s="14">
        <v>0.158573775415742</v>
      </c>
      <c r="R12" s="14"/>
      <c r="S12" s="14">
        <v>0.21940931359417601</v>
      </c>
      <c r="T12" s="14">
        <v>0.132398560745184</v>
      </c>
      <c r="U12" s="14">
        <v>0.13405606740128501</v>
      </c>
      <c r="V12" s="14">
        <v>0.122752559181365</v>
      </c>
      <c r="W12" s="14">
        <v>0.18047118824562799</v>
      </c>
      <c r="X12" s="14">
        <v>0.17355537140956501</v>
      </c>
      <c r="Y12" s="14">
        <v>0.13245430493369001</v>
      </c>
      <c r="Z12" s="14">
        <v>0.166888750352849</v>
      </c>
      <c r="AA12" s="14">
        <v>0.168373385613905</v>
      </c>
      <c r="AB12" s="14">
        <v>0.16603045618029799</v>
      </c>
      <c r="AC12" s="14">
        <v>0.121660936211116</v>
      </c>
      <c r="AD12" s="14">
        <v>0.15295010218406499</v>
      </c>
      <c r="AE12" s="14"/>
      <c r="AF12" s="14">
        <v>0.13286710431032001</v>
      </c>
      <c r="AG12" s="14">
        <v>0.17617825891194799</v>
      </c>
      <c r="AH12" s="14">
        <v>0.13897903666945199</v>
      </c>
      <c r="AI12" s="14">
        <v>0.153859551996327</v>
      </c>
      <c r="AJ12" s="14">
        <v>0.144553095367596</v>
      </c>
      <c r="AK12" s="14"/>
      <c r="AL12" s="14">
        <v>0.155610222462889</v>
      </c>
      <c r="AM12" s="14">
        <v>0.21894466566412099</v>
      </c>
      <c r="AN12" s="14">
        <v>0.10777610792110601</v>
      </c>
      <c r="AO12" s="14"/>
      <c r="AP12" s="14">
        <v>0.17150860883407301</v>
      </c>
      <c r="AQ12" s="14">
        <v>0.14944887553868999</v>
      </c>
      <c r="AR12" s="14"/>
      <c r="AS12" s="14">
        <v>0.18233475377952199</v>
      </c>
      <c r="AT12" s="14">
        <v>0.12811679135913701</v>
      </c>
      <c r="AU12" s="14"/>
      <c r="AV12" s="14">
        <v>0.215765431928859</v>
      </c>
      <c r="AW12" s="14">
        <v>0.138364414614978</v>
      </c>
      <c r="AX12" s="14"/>
      <c r="AY12" s="14">
        <v>0.17062258818654899</v>
      </c>
      <c r="AZ12" s="14">
        <v>0.119194387479984</v>
      </c>
      <c r="BA12" s="14"/>
      <c r="BB12" s="14">
        <v>0.162725300054813</v>
      </c>
      <c r="BC12" s="14">
        <v>0.13581095155834499</v>
      </c>
    </row>
    <row r="13" spans="2:55" x14ac:dyDescent="0.35">
      <c r="B13" s="15" t="s">
        <v>75</v>
      </c>
      <c r="C13" s="14">
        <v>0.15805477924765901</v>
      </c>
      <c r="D13" s="14">
        <v>0.16053327473961801</v>
      </c>
      <c r="E13" s="14">
        <v>0.15511311512151399</v>
      </c>
      <c r="F13" s="14"/>
      <c r="G13" s="14">
        <v>0.12649331690919399</v>
      </c>
      <c r="H13" s="14">
        <v>0.167808000906495</v>
      </c>
      <c r="I13" s="14">
        <v>0.189575669861791</v>
      </c>
      <c r="J13" s="14">
        <v>0.21687801594591799</v>
      </c>
      <c r="K13" s="14">
        <v>0.16716474335251999</v>
      </c>
      <c r="L13" s="14">
        <v>9.1357664669192998E-2</v>
      </c>
      <c r="M13" s="14"/>
      <c r="N13" s="14">
        <v>0.131874742301753</v>
      </c>
      <c r="O13" s="14">
        <v>0.16835933081436799</v>
      </c>
      <c r="P13" s="14">
        <v>0.16492301661299399</v>
      </c>
      <c r="Q13" s="14">
        <v>0.17082403927499701</v>
      </c>
      <c r="R13" s="14"/>
      <c r="S13" s="14">
        <v>0.139997939477424</v>
      </c>
      <c r="T13" s="14">
        <v>0.14535964401106299</v>
      </c>
      <c r="U13" s="14">
        <v>0.16785777019204701</v>
      </c>
      <c r="V13" s="14">
        <v>0.18514439233477001</v>
      </c>
      <c r="W13" s="14">
        <v>0.16924540633632501</v>
      </c>
      <c r="X13" s="14">
        <v>0.127037696893045</v>
      </c>
      <c r="Y13" s="14">
        <v>0.18007224600031799</v>
      </c>
      <c r="Z13" s="14">
        <v>0.15422004988924201</v>
      </c>
      <c r="AA13" s="14">
        <v>0.148828857058944</v>
      </c>
      <c r="AB13" s="14">
        <v>0.18067501784041201</v>
      </c>
      <c r="AC13" s="14">
        <v>0.144451347418943</v>
      </c>
      <c r="AD13" s="14">
        <v>0.191868111091438</v>
      </c>
      <c r="AE13" s="14"/>
      <c r="AF13" s="14">
        <v>0.131967014992462</v>
      </c>
      <c r="AG13" s="14">
        <v>0.16427621748624299</v>
      </c>
      <c r="AH13" s="14">
        <v>9.4123828604383397E-2</v>
      </c>
      <c r="AI13" s="14">
        <v>0.17890249404195999</v>
      </c>
      <c r="AJ13" s="14">
        <v>0.19438134414479799</v>
      </c>
      <c r="AK13" s="14"/>
      <c r="AL13" s="14">
        <v>0.164003177495256</v>
      </c>
      <c r="AM13" s="14">
        <v>0.110640170747821</v>
      </c>
      <c r="AN13" s="14">
        <v>0.15650074959334601</v>
      </c>
      <c r="AO13" s="14"/>
      <c r="AP13" s="14">
        <v>0.15788764911720399</v>
      </c>
      <c r="AQ13" s="14">
        <v>0.15757923681052299</v>
      </c>
      <c r="AR13" s="14"/>
      <c r="AS13" s="14">
        <v>0.14720382344674299</v>
      </c>
      <c r="AT13" s="14">
        <v>0.17206669397772301</v>
      </c>
      <c r="AU13" s="14"/>
      <c r="AV13" s="14">
        <v>0.143147561221379</v>
      </c>
      <c r="AW13" s="14">
        <v>0.16322985755376601</v>
      </c>
      <c r="AX13" s="14"/>
      <c r="AY13" s="14">
        <v>0.14712624364219101</v>
      </c>
      <c r="AZ13" s="14">
        <v>0.14875115494302499</v>
      </c>
      <c r="BA13" s="14"/>
      <c r="BB13" s="14">
        <v>0.143849753583422</v>
      </c>
      <c r="BC13" s="14">
        <v>0.14027586982349199</v>
      </c>
    </row>
    <row r="14" spans="2:55" x14ac:dyDescent="0.35">
      <c r="B14" s="15" t="s">
        <v>76</v>
      </c>
      <c r="C14" s="14">
        <v>0.19795958810806399</v>
      </c>
      <c r="D14" s="14">
        <v>0.172900512740116</v>
      </c>
      <c r="E14" s="14">
        <v>0.22301171481034701</v>
      </c>
      <c r="F14" s="14"/>
      <c r="G14" s="14">
        <v>0.135122316674085</v>
      </c>
      <c r="H14" s="14">
        <v>0.115564930059406</v>
      </c>
      <c r="I14" s="14">
        <v>0.21356595733331499</v>
      </c>
      <c r="J14" s="14">
        <v>0.29317747224826601</v>
      </c>
      <c r="K14" s="14">
        <v>0.26272950265180001</v>
      </c>
      <c r="L14" s="14">
        <v>0.17339196697968801</v>
      </c>
      <c r="M14" s="14"/>
      <c r="N14" s="14">
        <v>0.15123324104571201</v>
      </c>
      <c r="O14" s="14">
        <v>0.22549137556283699</v>
      </c>
      <c r="P14" s="14">
        <v>0.16733432488810701</v>
      </c>
      <c r="Q14" s="14">
        <v>0.242439808699973</v>
      </c>
      <c r="R14" s="14"/>
      <c r="S14" s="14">
        <v>0.14198676476792399</v>
      </c>
      <c r="T14" s="14">
        <v>0.24693485052564701</v>
      </c>
      <c r="U14" s="14">
        <v>0.23843936286739101</v>
      </c>
      <c r="V14" s="14">
        <v>0.20840573493122999</v>
      </c>
      <c r="W14" s="14">
        <v>0.164563928052954</v>
      </c>
      <c r="X14" s="14">
        <v>0.209905280850783</v>
      </c>
      <c r="Y14" s="14">
        <v>0.1931892460247</v>
      </c>
      <c r="Z14" s="14">
        <v>0.212430148539588</v>
      </c>
      <c r="AA14" s="14">
        <v>0.158064010342784</v>
      </c>
      <c r="AB14" s="14">
        <v>0.17310158868963399</v>
      </c>
      <c r="AC14" s="14">
        <v>0.27172168109868899</v>
      </c>
      <c r="AD14" s="14">
        <v>0.240393726056219</v>
      </c>
      <c r="AE14" s="14"/>
      <c r="AF14" s="14">
        <v>0.17064908962346501</v>
      </c>
      <c r="AG14" s="14">
        <v>0.17776781527890501</v>
      </c>
      <c r="AH14" s="14">
        <v>0.21618649915879401</v>
      </c>
      <c r="AI14" s="14">
        <v>0.19734347899995999</v>
      </c>
      <c r="AJ14" s="14">
        <v>0.290493604376522</v>
      </c>
      <c r="AK14" s="14"/>
      <c r="AL14" s="14">
        <v>0.21228522077093501</v>
      </c>
      <c r="AM14" s="14">
        <v>8.7425909470602803E-2</v>
      </c>
      <c r="AN14" s="14">
        <v>0.187748378145974</v>
      </c>
      <c r="AO14" s="14"/>
      <c r="AP14" s="14">
        <v>0.19012013888137999</v>
      </c>
      <c r="AQ14" s="14">
        <v>0.204835688485944</v>
      </c>
      <c r="AR14" s="14"/>
      <c r="AS14" s="14">
        <v>0.198207367289155</v>
      </c>
      <c r="AT14" s="14">
        <v>0.20450903082536201</v>
      </c>
      <c r="AU14" s="14"/>
      <c r="AV14" s="14">
        <v>0.16254258766645499</v>
      </c>
      <c r="AW14" s="14">
        <v>0.21058446164216801</v>
      </c>
      <c r="AX14" s="14"/>
      <c r="AY14" s="14">
        <v>0.18026557053449299</v>
      </c>
      <c r="AZ14" s="14">
        <v>0.258027845548704</v>
      </c>
      <c r="BA14" s="14"/>
      <c r="BB14" s="14">
        <v>0.176534524028861</v>
      </c>
      <c r="BC14" s="14">
        <v>0.27706952930203699</v>
      </c>
    </row>
    <row r="15" spans="2:55" x14ac:dyDescent="0.35">
      <c r="B15" s="15" t="s">
        <v>77</v>
      </c>
      <c r="C15" s="14">
        <v>5.3935069045613897E-2</v>
      </c>
      <c r="D15" s="14">
        <v>4.9414721602489102E-2</v>
      </c>
      <c r="E15" s="14">
        <v>5.7490610333470603E-2</v>
      </c>
      <c r="F15" s="14"/>
      <c r="G15" s="14">
        <v>1.5031547035733899E-2</v>
      </c>
      <c r="H15" s="14">
        <v>3.7843935645252798E-2</v>
      </c>
      <c r="I15" s="14">
        <v>6.5090446640396496E-2</v>
      </c>
      <c r="J15" s="14">
        <v>4.3351778050330698E-2</v>
      </c>
      <c r="K15" s="14">
        <v>8.9463089539523297E-2</v>
      </c>
      <c r="L15" s="14">
        <v>6.8558243929860901E-2</v>
      </c>
      <c r="M15" s="14"/>
      <c r="N15" s="14">
        <v>5.4417828051071801E-2</v>
      </c>
      <c r="O15" s="14">
        <v>4.82765725833171E-2</v>
      </c>
      <c r="P15" s="14">
        <v>5.71658709378986E-2</v>
      </c>
      <c r="Q15" s="14">
        <v>5.6887318249610401E-2</v>
      </c>
      <c r="R15" s="14"/>
      <c r="S15" s="14">
        <v>3.7716899200089603E-2</v>
      </c>
      <c r="T15" s="14">
        <v>5.5543081938683E-2</v>
      </c>
      <c r="U15" s="14">
        <v>8.1868837039015999E-2</v>
      </c>
      <c r="V15" s="14">
        <v>5.3910720651261103E-2</v>
      </c>
      <c r="W15" s="14">
        <v>8.4260473023948304E-2</v>
      </c>
      <c r="X15" s="14">
        <v>3.35730082901027E-2</v>
      </c>
      <c r="Y15" s="14">
        <v>6.2909469948429997E-2</v>
      </c>
      <c r="Z15" s="14">
        <v>4.4467934669861701E-2</v>
      </c>
      <c r="AA15" s="14">
        <v>4.3997925633232099E-2</v>
      </c>
      <c r="AB15" s="14">
        <v>5.7082954340813202E-2</v>
      </c>
      <c r="AC15" s="14">
        <v>3.5165538537526603E-2</v>
      </c>
      <c r="AD15" s="14">
        <v>8.5412593468894502E-2</v>
      </c>
      <c r="AE15" s="14"/>
      <c r="AF15" s="14">
        <v>6.0990531482380997E-2</v>
      </c>
      <c r="AG15" s="14">
        <v>4.5188147080372297E-2</v>
      </c>
      <c r="AH15" s="14">
        <v>6.5390910114866793E-2</v>
      </c>
      <c r="AI15" s="14">
        <v>4.2639434237296797E-2</v>
      </c>
      <c r="AJ15" s="14">
        <v>4.3641012579109399E-2</v>
      </c>
      <c r="AK15" s="14"/>
      <c r="AL15" s="14">
        <v>5.7910732092164602E-2</v>
      </c>
      <c r="AM15" s="14">
        <v>4.0255867797746099E-2</v>
      </c>
      <c r="AN15" s="14">
        <v>2.1027645708583401E-2</v>
      </c>
      <c r="AO15" s="14"/>
      <c r="AP15" s="14">
        <v>5.6466634705576203E-2</v>
      </c>
      <c r="AQ15" s="14">
        <v>5.1182680683810301E-2</v>
      </c>
      <c r="AR15" s="14"/>
      <c r="AS15" s="14">
        <v>4.6985524992862002E-2</v>
      </c>
      <c r="AT15" s="14">
        <v>6.0084469682009797E-2</v>
      </c>
      <c r="AU15" s="14"/>
      <c r="AV15" s="14">
        <v>4.2752085531117701E-2</v>
      </c>
      <c r="AW15" s="14">
        <v>5.8578995309220901E-2</v>
      </c>
      <c r="AX15" s="14"/>
      <c r="AY15" s="14">
        <v>4.9105841082857003E-2</v>
      </c>
      <c r="AZ15" s="14">
        <v>5.5793626676935298E-2</v>
      </c>
      <c r="BA15" s="14"/>
      <c r="BB15" s="14">
        <v>5.4282105971558803E-2</v>
      </c>
      <c r="BC15" s="14">
        <v>5.9348601026352601E-2</v>
      </c>
    </row>
    <row r="16" spans="2:55" x14ac:dyDescent="0.35">
      <c r="B16" s="15" t="s">
        <v>78</v>
      </c>
      <c r="C16" s="14">
        <v>8.8770588917424606E-2</v>
      </c>
      <c r="D16" s="14">
        <v>7.5650215004896396E-2</v>
      </c>
      <c r="E16" s="14">
        <v>0.10184354095072</v>
      </c>
      <c r="F16" s="14"/>
      <c r="G16" s="14">
        <v>3.5559940238279998E-2</v>
      </c>
      <c r="H16" s="14">
        <v>4.6824440125403197E-2</v>
      </c>
      <c r="I16" s="14">
        <v>6.0154886395375702E-2</v>
      </c>
      <c r="J16" s="14">
        <v>8.1649665661841203E-2</v>
      </c>
      <c r="K16" s="14">
        <v>0.126069773118616</v>
      </c>
      <c r="L16" s="14">
        <v>0.16237346377878301</v>
      </c>
      <c r="M16" s="14"/>
      <c r="N16" s="14">
        <v>8.3997980128792296E-2</v>
      </c>
      <c r="O16" s="14">
        <v>7.9360742142202706E-2</v>
      </c>
      <c r="P16" s="14">
        <v>9.8794081314102597E-2</v>
      </c>
      <c r="Q16" s="14">
        <v>9.5604734348848905E-2</v>
      </c>
      <c r="R16" s="14"/>
      <c r="S16" s="14">
        <v>6.2763908487814102E-2</v>
      </c>
      <c r="T16" s="14">
        <v>0.121562675582521</v>
      </c>
      <c r="U16" s="14">
        <v>5.5617336151012803E-2</v>
      </c>
      <c r="V16" s="14">
        <v>8.5186754292194994E-2</v>
      </c>
      <c r="W16" s="14">
        <v>9.7025671424928295E-2</v>
      </c>
      <c r="X16" s="14">
        <v>9.5917212949292396E-2</v>
      </c>
      <c r="Y16" s="14">
        <v>8.2258483047621997E-2</v>
      </c>
      <c r="Z16" s="14">
        <v>9.7566286802504607E-2</v>
      </c>
      <c r="AA16" s="14">
        <v>6.8322909428700507E-2</v>
      </c>
      <c r="AB16" s="14">
        <v>0.117972088147428</v>
      </c>
      <c r="AC16" s="14">
        <v>0.124210571781219</v>
      </c>
      <c r="AD16" s="14">
        <v>6.0592752694962199E-2</v>
      </c>
      <c r="AE16" s="14"/>
      <c r="AF16" s="14">
        <v>9.8972888157630598E-2</v>
      </c>
      <c r="AG16" s="14">
        <v>7.7413953894565596E-2</v>
      </c>
      <c r="AH16" s="14">
        <v>9.5732112957920501E-2</v>
      </c>
      <c r="AI16" s="14">
        <v>9.9447097522636294E-2</v>
      </c>
      <c r="AJ16" s="14">
        <v>7.7609809015710907E-2</v>
      </c>
      <c r="AK16" s="14"/>
      <c r="AL16" s="14">
        <v>9.6975156046623698E-2</v>
      </c>
      <c r="AM16" s="14">
        <v>2.7119630085236299E-2</v>
      </c>
      <c r="AN16" s="14">
        <v>7.99961155318719E-2</v>
      </c>
      <c r="AO16" s="14"/>
      <c r="AP16" s="14">
        <v>8.5391451445361297E-2</v>
      </c>
      <c r="AQ16" s="14">
        <v>9.3378789419479094E-2</v>
      </c>
      <c r="AR16" s="14"/>
      <c r="AS16" s="14">
        <v>7.8563908073235794E-2</v>
      </c>
      <c r="AT16" s="14">
        <v>0.1018660784597</v>
      </c>
      <c r="AU16" s="14"/>
      <c r="AV16" s="14">
        <v>5.3583182771113298E-2</v>
      </c>
      <c r="AW16" s="14">
        <v>0.100890754319065</v>
      </c>
      <c r="AX16" s="14"/>
      <c r="AY16" s="14">
        <v>8.5308067218944197E-2</v>
      </c>
      <c r="AZ16" s="14">
        <v>0.104898533027283</v>
      </c>
      <c r="BA16" s="14"/>
      <c r="BB16" s="14">
        <v>8.9439575962864698E-2</v>
      </c>
      <c r="BC16" s="14">
        <v>9.9157742118712602E-2</v>
      </c>
    </row>
    <row r="17" spans="2:55" ht="29" x14ac:dyDescent="0.35">
      <c r="B17" s="15" t="s">
        <v>276</v>
      </c>
      <c r="C17" s="20">
        <v>0.14482107895329799</v>
      </c>
      <c r="D17" s="20">
        <v>0.139491835900029</v>
      </c>
      <c r="E17" s="20">
        <v>0.15045116591837501</v>
      </c>
      <c r="F17" s="20"/>
      <c r="G17" s="20">
        <v>1.3282245946046701E-2</v>
      </c>
      <c r="H17" s="20">
        <v>2.87966838050796E-2</v>
      </c>
      <c r="I17" s="20">
        <v>5.1659304150154302E-2</v>
      </c>
      <c r="J17" s="20">
        <v>0.10047204055390301</v>
      </c>
      <c r="K17" s="20">
        <v>0.175534377896503</v>
      </c>
      <c r="L17" s="20">
        <v>0.41811425338111502</v>
      </c>
      <c r="M17" s="20"/>
      <c r="N17" s="20">
        <v>0.183063479608159</v>
      </c>
      <c r="O17" s="20">
        <v>0.14515226095037101</v>
      </c>
      <c r="P17" s="20">
        <v>0.122829426644913</v>
      </c>
      <c r="Q17" s="20">
        <v>0.123669514134335</v>
      </c>
      <c r="R17" s="20"/>
      <c r="S17" s="20">
        <v>8.0585046074097999E-2</v>
      </c>
      <c r="T17" s="20">
        <v>0.17552683607226499</v>
      </c>
      <c r="U17" s="20">
        <v>0.18123758837766299</v>
      </c>
      <c r="V17" s="20">
        <v>0.19436901366569101</v>
      </c>
      <c r="W17" s="20">
        <v>0.138673480299638</v>
      </c>
      <c r="X17" s="20">
        <v>0.123596610508727</v>
      </c>
      <c r="Y17" s="20">
        <v>0.155634685651412</v>
      </c>
      <c r="Z17" s="20">
        <v>0.12439047051053199</v>
      </c>
      <c r="AA17" s="20">
        <v>0.14806047717149801</v>
      </c>
      <c r="AB17" s="20">
        <v>0.155279343775933</v>
      </c>
      <c r="AC17" s="20">
        <v>0.170807755160411</v>
      </c>
      <c r="AD17" s="20">
        <v>5.65942449540425E-2</v>
      </c>
      <c r="AE17" s="20"/>
      <c r="AF17" s="20">
        <v>0.253799238291534</v>
      </c>
      <c r="AG17" s="20">
        <v>8.8487198631101993E-2</v>
      </c>
      <c r="AH17" s="20">
        <v>0.222209791735825</v>
      </c>
      <c r="AI17" s="20">
        <v>0.150349697798808</v>
      </c>
      <c r="AJ17" s="20">
        <v>8.4138998749553204E-2</v>
      </c>
      <c r="AK17" s="20"/>
      <c r="AL17" s="20">
        <v>0.146095380227656</v>
      </c>
      <c r="AM17" s="20">
        <v>1.73959127026358E-2</v>
      </c>
      <c r="AN17" s="20">
        <v>0.35198517374794502</v>
      </c>
      <c r="AO17" s="20"/>
      <c r="AP17" s="20">
        <v>0.14684037334334299</v>
      </c>
      <c r="AQ17" s="20">
        <v>0.14749030048814399</v>
      </c>
      <c r="AR17" s="20"/>
      <c r="AS17" s="20">
        <v>0.120590103845857</v>
      </c>
      <c r="AT17" s="20">
        <v>0.18785446172855999</v>
      </c>
      <c r="AU17" s="20"/>
      <c r="AV17" s="20">
        <v>5.2656647896193703E-2</v>
      </c>
      <c r="AW17" s="20">
        <v>0.17841166308605699</v>
      </c>
      <c r="AX17" s="20"/>
      <c r="AY17" s="20">
        <v>0.13999015938971399</v>
      </c>
      <c r="AZ17" s="20">
        <v>0.16565505389638499</v>
      </c>
      <c r="BA17" s="20"/>
      <c r="BB17" s="20">
        <v>0.15936254332639399</v>
      </c>
      <c r="BC17" s="20">
        <v>0.10316544433133</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291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6.45894876923393E-3</v>
      </c>
      <c r="D9" s="14">
        <v>8.3885544439167101E-3</v>
      </c>
      <c r="E9" s="14">
        <v>4.5937505391422896E-3</v>
      </c>
      <c r="F9" s="14"/>
      <c r="G9" s="14">
        <v>0</v>
      </c>
      <c r="H9" s="14">
        <v>1.57571145404433E-2</v>
      </c>
      <c r="I9" s="14">
        <v>1.3869891601163999E-2</v>
      </c>
      <c r="J9" s="14">
        <v>0</v>
      </c>
      <c r="K9" s="14">
        <v>5.7253059912554397E-3</v>
      </c>
      <c r="L9" s="14">
        <v>2.8412176167514399E-3</v>
      </c>
      <c r="M9" s="14"/>
      <c r="N9" s="14">
        <v>1.14968087495786E-2</v>
      </c>
      <c r="O9" s="14">
        <v>5.3387977610551297E-3</v>
      </c>
      <c r="P9" s="14">
        <v>5.3150708854822204E-3</v>
      </c>
      <c r="Q9" s="14">
        <v>3.2416740727041499E-3</v>
      </c>
      <c r="R9" s="14"/>
      <c r="S9" s="14">
        <v>6.4909429800713101E-3</v>
      </c>
      <c r="T9" s="14">
        <v>0</v>
      </c>
      <c r="U9" s="14">
        <v>0</v>
      </c>
      <c r="V9" s="14">
        <v>0</v>
      </c>
      <c r="W9" s="14">
        <v>0</v>
      </c>
      <c r="X9" s="14">
        <v>4.3053084230555098E-3</v>
      </c>
      <c r="Y9" s="14">
        <v>7.4405616354886297E-3</v>
      </c>
      <c r="Z9" s="14">
        <v>1.1352161550523E-2</v>
      </c>
      <c r="AA9" s="14">
        <v>2.0949891674798202E-2</v>
      </c>
      <c r="AB9" s="14">
        <v>1.4575394578776799E-2</v>
      </c>
      <c r="AC9" s="14">
        <v>9.8894057429865703E-3</v>
      </c>
      <c r="AD9" s="14">
        <v>0</v>
      </c>
      <c r="AE9" s="14"/>
      <c r="AF9" s="14">
        <v>4.2967004458882799E-3</v>
      </c>
      <c r="AG9" s="14">
        <v>9.2820765747086594E-3</v>
      </c>
      <c r="AH9" s="14">
        <v>6.4561049628918104E-3</v>
      </c>
      <c r="AI9" s="14">
        <v>8.8182807615587999E-3</v>
      </c>
      <c r="AJ9" s="14">
        <v>0</v>
      </c>
      <c r="AK9" s="14"/>
      <c r="AL9" s="14">
        <v>3.4571373798740501E-3</v>
      </c>
      <c r="AM9" s="14">
        <v>3.44798593848624E-2</v>
      </c>
      <c r="AN9" s="14">
        <v>0</v>
      </c>
      <c r="AO9" s="14"/>
      <c r="AP9" s="14">
        <v>1.8396401201163899E-3</v>
      </c>
      <c r="AQ9" s="14">
        <v>9.6338642709359098E-3</v>
      </c>
      <c r="AR9" s="14"/>
      <c r="AS9" s="14">
        <v>6.3988642892626501E-3</v>
      </c>
      <c r="AT9" s="14">
        <v>5.5489090155199398E-3</v>
      </c>
      <c r="AU9" s="14"/>
      <c r="AV9" s="14">
        <v>1.15726474429147E-2</v>
      </c>
      <c r="AW9" s="14">
        <v>4.3634486082500404E-3</v>
      </c>
      <c r="AX9" s="14"/>
      <c r="AY9" s="14">
        <v>5.7774830579085104E-3</v>
      </c>
      <c r="AZ9" s="14">
        <v>1.5274670244963699E-2</v>
      </c>
      <c r="BA9" s="14"/>
      <c r="BB9" s="14">
        <v>5.8498148927494196E-3</v>
      </c>
      <c r="BC9" s="14">
        <v>1.2251922517880201E-2</v>
      </c>
    </row>
    <row r="10" spans="2:55" x14ac:dyDescent="0.35">
      <c r="B10" s="15" t="s">
        <v>72</v>
      </c>
      <c r="C10" s="14">
        <v>3.1669690526282698E-2</v>
      </c>
      <c r="D10" s="14">
        <v>5.2339727977428301E-2</v>
      </c>
      <c r="E10" s="14">
        <v>1.15791664476432E-2</v>
      </c>
      <c r="F10" s="14"/>
      <c r="G10" s="14">
        <v>6.0532775273705902E-2</v>
      </c>
      <c r="H10" s="14">
        <v>6.5262192993925203E-2</v>
      </c>
      <c r="I10" s="14">
        <v>4.7059017614573602E-2</v>
      </c>
      <c r="J10" s="14">
        <v>5.6582705380278202E-3</v>
      </c>
      <c r="K10" s="14">
        <v>8.6576914949671492E-3</v>
      </c>
      <c r="L10" s="14">
        <v>9.1475029433797806E-3</v>
      </c>
      <c r="M10" s="14"/>
      <c r="N10" s="14">
        <v>4.1079929663928698E-2</v>
      </c>
      <c r="O10" s="14">
        <v>3.0311742737257001E-2</v>
      </c>
      <c r="P10" s="14">
        <v>3.2978394501736397E-2</v>
      </c>
      <c r="Q10" s="14">
        <v>2.2024916066786301E-2</v>
      </c>
      <c r="R10" s="14"/>
      <c r="S10" s="14">
        <v>5.5250841253953499E-2</v>
      </c>
      <c r="T10" s="14">
        <v>2.6691853634690999E-2</v>
      </c>
      <c r="U10" s="14">
        <v>1.09800663125529E-2</v>
      </c>
      <c r="V10" s="14">
        <v>2.67109869457995E-2</v>
      </c>
      <c r="W10" s="14">
        <v>3.22434683149228E-2</v>
      </c>
      <c r="X10" s="14">
        <v>3.6190285820488402E-2</v>
      </c>
      <c r="Y10" s="14">
        <v>3.1404068308783298E-2</v>
      </c>
      <c r="Z10" s="14">
        <v>3.9913220156907403E-2</v>
      </c>
      <c r="AA10" s="14">
        <v>4.12897014222205E-2</v>
      </c>
      <c r="AB10" s="14">
        <v>2.4135103449696601E-2</v>
      </c>
      <c r="AC10" s="14">
        <v>1.70337458429611E-2</v>
      </c>
      <c r="AD10" s="14">
        <v>0</v>
      </c>
      <c r="AE10" s="14"/>
      <c r="AF10" s="14">
        <v>3.0102870873180702E-2</v>
      </c>
      <c r="AG10" s="14">
        <v>5.28715337972199E-2</v>
      </c>
      <c r="AH10" s="14">
        <v>1.0089232284973E-2</v>
      </c>
      <c r="AI10" s="14">
        <v>2.5259799842853599E-2</v>
      </c>
      <c r="AJ10" s="14">
        <v>5.0482567088031997E-2</v>
      </c>
      <c r="AK10" s="14"/>
      <c r="AL10" s="14">
        <v>2.2779882449443501E-2</v>
      </c>
      <c r="AM10" s="14">
        <v>0.12174104419510599</v>
      </c>
      <c r="AN10" s="14">
        <v>0</v>
      </c>
      <c r="AO10" s="14"/>
      <c r="AP10" s="14">
        <v>3.3307132743544299E-2</v>
      </c>
      <c r="AQ10" s="14">
        <v>2.8658376747547801E-2</v>
      </c>
      <c r="AR10" s="14"/>
      <c r="AS10" s="14">
        <v>3.29540675446389E-2</v>
      </c>
      <c r="AT10" s="14">
        <v>2.96138519896639E-2</v>
      </c>
      <c r="AU10" s="14"/>
      <c r="AV10" s="14">
        <v>6.6593099830231595E-2</v>
      </c>
      <c r="AW10" s="14">
        <v>2.1519016039431401E-2</v>
      </c>
      <c r="AX10" s="14"/>
      <c r="AY10" s="14">
        <v>3.7156066334822803E-2</v>
      </c>
      <c r="AZ10" s="14">
        <v>2.1169056674816299E-2</v>
      </c>
      <c r="BA10" s="14"/>
      <c r="BB10" s="14">
        <v>3.90875303453804E-2</v>
      </c>
      <c r="BC10" s="14">
        <v>2.2096562254932402E-2</v>
      </c>
    </row>
    <row r="11" spans="2:55" x14ac:dyDescent="0.35">
      <c r="B11" s="15" t="s">
        <v>73</v>
      </c>
      <c r="C11" s="14">
        <v>5.0435705986334699E-2</v>
      </c>
      <c r="D11" s="14">
        <v>7.1107530410782105E-2</v>
      </c>
      <c r="E11" s="14">
        <v>3.0398667567684199E-2</v>
      </c>
      <c r="F11" s="14"/>
      <c r="G11" s="14">
        <v>0.110983808253692</v>
      </c>
      <c r="H11" s="14">
        <v>7.44910300601173E-2</v>
      </c>
      <c r="I11" s="14">
        <v>5.9908606003826997E-2</v>
      </c>
      <c r="J11" s="14">
        <v>2.6787209276281799E-2</v>
      </c>
      <c r="K11" s="14">
        <v>4.8022464049011199E-2</v>
      </c>
      <c r="L11" s="14">
        <v>3.8194213952434598E-3</v>
      </c>
      <c r="M11" s="14"/>
      <c r="N11" s="14">
        <v>6.9530878946906793E-2</v>
      </c>
      <c r="O11" s="14">
        <v>3.7542686287360301E-2</v>
      </c>
      <c r="P11" s="14">
        <v>4.2255102974172197E-2</v>
      </c>
      <c r="Q11" s="14">
        <v>5.0817295927277302E-2</v>
      </c>
      <c r="R11" s="14"/>
      <c r="S11" s="14">
        <v>8.6609848642417706E-2</v>
      </c>
      <c r="T11" s="14">
        <v>2.2394104541980799E-2</v>
      </c>
      <c r="U11" s="14">
        <v>4.9758028131577703E-2</v>
      </c>
      <c r="V11" s="14">
        <v>3.4299255688917799E-2</v>
      </c>
      <c r="W11" s="14">
        <v>3.3949158803421801E-2</v>
      </c>
      <c r="X11" s="14">
        <v>5.1485894866217297E-2</v>
      </c>
      <c r="Y11" s="14">
        <v>5.0706358690495397E-2</v>
      </c>
      <c r="Z11" s="14">
        <v>7.7846198819831999E-2</v>
      </c>
      <c r="AA11" s="14">
        <v>4.98408518377556E-2</v>
      </c>
      <c r="AB11" s="14">
        <v>6.3055268718249999E-2</v>
      </c>
      <c r="AC11" s="14">
        <v>2.25620472281177E-2</v>
      </c>
      <c r="AD11" s="14">
        <v>6.2104624101612597E-2</v>
      </c>
      <c r="AE11" s="14"/>
      <c r="AF11" s="14">
        <v>3.0287717389558402E-2</v>
      </c>
      <c r="AG11" s="14">
        <v>8.9137056921939101E-2</v>
      </c>
      <c r="AH11" s="14">
        <v>2.5450538342671698E-2</v>
      </c>
      <c r="AI11" s="14">
        <v>5.0727748550139298E-2</v>
      </c>
      <c r="AJ11" s="14">
        <v>2.2996746618143601E-2</v>
      </c>
      <c r="AK11" s="14"/>
      <c r="AL11" s="14">
        <v>4.1611724020843198E-2</v>
      </c>
      <c r="AM11" s="14">
        <v>0.14338812103332901</v>
      </c>
      <c r="AN11" s="14">
        <v>1.27225642143831E-2</v>
      </c>
      <c r="AO11" s="14"/>
      <c r="AP11" s="14">
        <v>4.6987462161654697E-2</v>
      </c>
      <c r="AQ11" s="14">
        <v>5.0896293785891798E-2</v>
      </c>
      <c r="AR11" s="14"/>
      <c r="AS11" s="14">
        <v>5.8209773329570398E-2</v>
      </c>
      <c r="AT11" s="14">
        <v>3.8065016052356203E-2</v>
      </c>
      <c r="AU11" s="14"/>
      <c r="AV11" s="14">
        <v>8.4447597761078005E-2</v>
      </c>
      <c r="AW11" s="14">
        <v>3.7781477873759697E-2</v>
      </c>
      <c r="AX11" s="14"/>
      <c r="AY11" s="14">
        <v>5.7960836742426303E-2</v>
      </c>
      <c r="AZ11" s="14">
        <v>5.3491315229555102E-2</v>
      </c>
      <c r="BA11" s="14"/>
      <c r="BB11" s="14">
        <v>5.10009456483667E-2</v>
      </c>
      <c r="BC11" s="14">
        <v>5.6309108894771698E-2</v>
      </c>
    </row>
    <row r="12" spans="2:55" x14ac:dyDescent="0.35">
      <c r="B12" s="15" t="s">
        <v>74</v>
      </c>
      <c r="C12" s="14">
        <v>6.4563758178578401E-2</v>
      </c>
      <c r="D12" s="14">
        <v>7.7036484913213701E-2</v>
      </c>
      <c r="E12" s="14">
        <v>5.2574497093154302E-2</v>
      </c>
      <c r="F12" s="14"/>
      <c r="G12" s="14">
        <v>0.126470474691419</v>
      </c>
      <c r="H12" s="14">
        <v>0.14599733113973801</v>
      </c>
      <c r="I12" s="14">
        <v>7.2688402777562097E-2</v>
      </c>
      <c r="J12" s="14">
        <v>3.6846169530599E-2</v>
      </c>
      <c r="K12" s="14">
        <v>9.5708656476202799E-3</v>
      </c>
      <c r="L12" s="14">
        <v>9.7602814721255808E-3</v>
      </c>
      <c r="M12" s="14"/>
      <c r="N12" s="14">
        <v>7.9864766244835503E-2</v>
      </c>
      <c r="O12" s="14">
        <v>6.4829680622876903E-2</v>
      </c>
      <c r="P12" s="14">
        <v>6.1938855336342698E-2</v>
      </c>
      <c r="Q12" s="14">
        <v>5.0589478398532201E-2</v>
      </c>
      <c r="R12" s="14"/>
      <c r="S12" s="14">
        <v>0.122085186782873</v>
      </c>
      <c r="T12" s="14">
        <v>1.31126897849496E-2</v>
      </c>
      <c r="U12" s="14">
        <v>5.0921919824137601E-2</v>
      </c>
      <c r="V12" s="14">
        <v>7.4431289162280895E-2</v>
      </c>
      <c r="W12" s="14">
        <v>4.55357821600628E-2</v>
      </c>
      <c r="X12" s="14">
        <v>6.4671413306353107E-2</v>
      </c>
      <c r="Y12" s="14">
        <v>2.75420057367625E-2</v>
      </c>
      <c r="Z12" s="14">
        <v>5.63615583740169E-2</v>
      </c>
      <c r="AA12" s="14">
        <v>0.13268756588611899</v>
      </c>
      <c r="AB12" s="14">
        <v>5.2575847145793303E-2</v>
      </c>
      <c r="AC12" s="14">
        <v>4.4250403554245699E-2</v>
      </c>
      <c r="AD12" s="14">
        <v>0</v>
      </c>
      <c r="AE12" s="14"/>
      <c r="AF12" s="14">
        <v>7.6589376820795405E-2</v>
      </c>
      <c r="AG12" s="14">
        <v>6.8784353868327597E-2</v>
      </c>
      <c r="AH12" s="14">
        <v>5.8037029610962798E-2</v>
      </c>
      <c r="AI12" s="14">
        <v>7.68067854301481E-2</v>
      </c>
      <c r="AJ12" s="14">
        <v>5.9595379484540398E-2</v>
      </c>
      <c r="AK12" s="14"/>
      <c r="AL12" s="14">
        <v>5.2067654506874998E-2</v>
      </c>
      <c r="AM12" s="14">
        <v>0.18124073047821701</v>
      </c>
      <c r="AN12" s="14">
        <v>3.76230086403051E-2</v>
      </c>
      <c r="AO12" s="14"/>
      <c r="AP12" s="14">
        <v>6.2222674680382402E-2</v>
      </c>
      <c r="AQ12" s="14">
        <v>6.5821376877940804E-2</v>
      </c>
      <c r="AR12" s="14"/>
      <c r="AS12" s="14">
        <v>8.1809733079121497E-2</v>
      </c>
      <c r="AT12" s="14">
        <v>3.39785372288312E-2</v>
      </c>
      <c r="AU12" s="14"/>
      <c r="AV12" s="14">
        <v>0.122801937080151</v>
      </c>
      <c r="AW12" s="14">
        <v>4.1326706683870298E-2</v>
      </c>
      <c r="AX12" s="14"/>
      <c r="AY12" s="14">
        <v>7.3608766169703799E-2</v>
      </c>
      <c r="AZ12" s="14">
        <v>1.15876131440052E-2</v>
      </c>
      <c r="BA12" s="14"/>
      <c r="BB12" s="14">
        <v>7.19338821815977E-2</v>
      </c>
      <c r="BC12" s="14">
        <v>3.2250756877263198E-2</v>
      </c>
    </row>
    <row r="13" spans="2:55" x14ac:dyDescent="0.35">
      <c r="B13" s="15" t="s">
        <v>75</v>
      </c>
      <c r="C13" s="14">
        <v>4.69830553931131E-2</v>
      </c>
      <c r="D13" s="14">
        <v>7.3100669786944197E-2</v>
      </c>
      <c r="E13" s="14">
        <v>2.1618189016951901E-2</v>
      </c>
      <c r="F13" s="14"/>
      <c r="G13" s="14">
        <v>6.99146540353386E-2</v>
      </c>
      <c r="H13" s="14">
        <v>7.5341574532593797E-2</v>
      </c>
      <c r="I13" s="14">
        <v>7.5338123161978701E-2</v>
      </c>
      <c r="J13" s="14">
        <v>4.0685545564920197E-2</v>
      </c>
      <c r="K13" s="14">
        <v>1.19230369222995E-2</v>
      </c>
      <c r="L13" s="14">
        <v>1.4170173767201401E-2</v>
      </c>
      <c r="M13" s="14"/>
      <c r="N13" s="14">
        <v>5.4065327191065701E-2</v>
      </c>
      <c r="O13" s="14">
        <v>4.4333559607266503E-2</v>
      </c>
      <c r="P13" s="14">
        <v>5.0887018480408198E-2</v>
      </c>
      <c r="Q13" s="14">
        <v>3.9035527056527797E-2</v>
      </c>
      <c r="R13" s="14"/>
      <c r="S13" s="14">
        <v>6.7919062144155495E-2</v>
      </c>
      <c r="T13" s="14">
        <v>3.1450517330134001E-2</v>
      </c>
      <c r="U13" s="14">
        <v>2.2484489528900801E-2</v>
      </c>
      <c r="V13" s="14">
        <v>4.2438778645322597E-2</v>
      </c>
      <c r="W13" s="14">
        <v>6.2223066131942999E-2</v>
      </c>
      <c r="X13" s="14">
        <v>7.1436096865111598E-2</v>
      </c>
      <c r="Y13" s="14">
        <v>3.4181006080292502E-2</v>
      </c>
      <c r="Z13" s="14">
        <v>3.1708261823653501E-2</v>
      </c>
      <c r="AA13" s="14">
        <v>4.6110758625170098E-2</v>
      </c>
      <c r="AB13" s="14">
        <v>4.4199117266618002E-2</v>
      </c>
      <c r="AC13" s="14">
        <v>3.26486786718337E-2</v>
      </c>
      <c r="AD13" s="14">
        <v>7.6554292979579705E-2</v>
      </c>
      <c r="AE13" s="14"/>
      <c r="AF13" s="14">
        <v>2.6341189625075E-2</v>
      </c>
      <c r="AG13" s="14">
        <v>7.1043015014558702E-2</v>
      </c>
      <c r="AH13" s="14">
        <v>3.1770259272469598E-2</v>
      </c>
      <c r="AI13" s="14">
        <v>6.0763604192035497E-2</v>
      </c>
      <c r="AJ13" s="14">
        <v>3.0615357236786201E-2</v>
      </c>
      <c r="AK13" s="14"/>
      <c r="AL13" s="14">
        <v>4.6611907195353401E-2</v>
      </c>
      <c r="AM13" s="14">
        <v>6.7284376925927605E-2</v>
      </c>
      <c r="AN13" s="14">
        <v>1.6392967877629099E-2</v>
      </c>
      <c r="AO13" s="14"/>
      <c r="AP13" s="14">
        <v>5.0167040346454299E-2</v>
      </c>
      <c r="AQ13" s="14">
        <v>4.4726790926290998E-2</v>
      </c>
      <c r="AR13" s="14"/>
      <c r="AS13" s="14">
        <v>5.5244193154659699E-2</v>
      </c>
      <c r="AT13" s="14">
        <v>3.3524851077975697E-2</v>
      </c>
      <c r="AU13" s="14"/>
      <c r="AV13" s="14">
        <v>8.2382809350279806E-2</v>
      </c>
      <c r="AW13" s="14">
        <v>3.5963779849603902E-2</v>
      </c>
      <c r="AX13" s="14"/>
      <c r="AY13" s="14">
        <v>5.0479289991583902E-2</v>
      </c>
      <c r="AZ13" s="14">
        <v>3.3891137279034103E-2</v>
      </c>
      <c r="BA13" s="14"/>
      <c r="BB13" s="14">
        <v>4.6959465528330302E-2</v>
      </c>
      <c r="BC13" s="14">
        <v>4.1494680631222997E-2</v>
      </c>
    </row>
    <row r="14" spans="2:55" x14ac:dyDescent="0.35">
      <c r="B14" s="15" t="s">
        <v>76</v>
      </c>
      <c r="C14" s="14">
        <v>4.15915559083447E-2</v>
      </c>
      <c r="D14" s="14">
        <v>4.34762048159925E-2</v>
      </c>
      <c r="E14" s="14">
        <v>3.9873656139157498E-2</v>
      </c>
      <c r="F14" s="14"/>
      <c r="G14" s="14">
        <v>4.3699776485631503E-2</v>
      </c>
      <c r="H14" s="14">
        <v>5.1840236154189999E-2</v>
      </c>
      <c r="I14" s="14">
        <v>6.53860614538289E-2</v>
      </c>
      <c r="J14" s="14">
        <v>3.6146903120630097E-2</v>
      </c>
      <c r="K14" s="14">
        <v>4.32394512295688E-2</v>
      </c>
      <c r="L14" s="14">
        <v>1.5775742133739199E-2</v>
      </c>
      <c r="M14" s="14"/>
      <c r="N14" s="14">
        <v>4.1937013816219497E-2</v>
      </c>
      <c r="O14" s="14">
        <v>3.8722961248544401E-2</v>
      </c>
      <c r="P14" s="14">
        <v>3.3780497062579698E-2</v>
      </c>
      <c r="Q14" s="14">
        <v>5.1395821507869699E-2</v>
      </c>
      <c r="R14" s="14"/>
      <c r="S14" s="14">
        <v>3.6961170858898502E-2</v>
      </c>
      <c r="T14" s="14">
        <v>2.4502266843978399E-2</v>
      </c>
      <c r="U14" s="14">
        <v>4.1665397293780201E-2</v>
      </c>
      <c r="V14" s="14">
        <v>3.4652825257436702E-2</v>
      </c>
      <c r="W14" s="14">
        <v>7.3393539100218994E-2</v>
      </c>
      <c r="X14" s="14">
        <v>3.8513269124740297E-2</v>
      </c>
      <c r="Y14" s="14">
        <v>4.4765285651267001E-2</v>
      </c>
      <c r="Z14" s="14">
        <v>3.6794766584324901E-2</v>
      </c>
      <c r="AA14" s="14">
        <v>4.9960426737137797E-2</v>
      </c>
      <c r="AB14" s="14">
        <v>5.1975155800300002E-2</v>
      </c>
      <c r="AC14" s="14">
        <v>4.3237975324293201E-2</v>
      </c>
      <c r="AD14" s="14">
        <v>2.64098642364483E-2</v>
      </c>
      <c r="AE14" s="14"/>
      <c r="AF14" s="14">
        <v>2.6333306151675E-2</v>
      </c>
      <c r="AG14" s="14">
        <v>5.0579080537290502E-2</v>
      </c>
      <c r="AH14" s="14">
        <v>2.3687088504194102E-2</v>
      </c>
      <c r="AI14" s="14">
        <v>6.2325419498654999E-2</v>
      </c>
      <c r="AJ14" s="14">
        <v>4.91374317885276E-2</v>
      </c>
      <c r="AK14" s="14"/>
      <c r="AL14" s="14">
        <v>4.1246485218839099E-2</v>
      </c>
      <c r="AM14" s="14">
        <v>4.6316979803719099E-2</v>
      </c>
      <c r="AN14" s="14">
        <v>3.81873129415327E-2</v>
      </c>
      <c r="AO14" s="14"/>
      <c r="AP14" s="14">
        <v>3.7805007931647303E-2</v>
      </c>
      <c r="AQ14" s="14">
        <v>4.5977891218792102E-2</v>
      </c>
      <c r="AR14" s="14"/>
      <c r="AS14" s="14">
        <v>3.9127274832348902E-2</v>
      </c>
      <c r="AT14" s="14">
        <v>4.5472107926789199E-2</v>
      </c>
      <c r="AU14" s="14"/>
      <c r="AV14" s="14">
        <v>6.1471020636490799E-2</v>
      </c>
      <c r="AW14" s="14">
        <v>3.4006493013707798E-2</v>
      </c>
      <c r="AX14" s="14"/>
      <c r="AY14" s="14">
        <v>3.8970003569321503E-2</v>
      </c>
      <c r="AZ14" s="14">
        <v>4.5105520093862699E-2</v>
      </c>
      <c r="BA14" s="14"/>
      <c r="BB14" s="14">
        <v>3.9442504333261498E-2</v>
      </c>
      <c r="BC14" s="14">
        <v>7.1029832592747394E-2</v>
      </c>
    </row>
    <row r="15" spans="2:55" x14ac:dyDescent="0.35">
      <c r="B15" s="15" t="s">
        <v>77</v>
      </c>
      <c r="C15" s="14">
        <v>3.14182099175387E-2</v>
      </c>
      <c r="D15" s="14">
        <v>3.66659887098649E-2</v>
      </c>
      <c r="E15" s="14">
        <v>2.6386363555576699E-2</v>
      </c>
      <c r="F15" s="14"/>
      <c r="G15" s="14">
        <v>2.7400954057957099E-2</v>
      </c>
      <c r="H15" s="14">
        <v>2.3423886151296699E-2</v>
      </c>
      <c r="I15" s="14">
        <v>3.3516964175341002E-2</v>
      </c>
      <c r="J15" s="14">
        <v>4.5056652840783099E-2</v>
      </c>
      <c r="K15" s="14">
        <v>3.9382264946256101E-2</v>
      </c>
      <c r="L15" s="14">
        <v>2.2476367065597701E-2</v>
      </c>
      <c r="M15" s="14"/>
      <c r="N15" s="14">
        <v>1.7215274916305E-2</v>
      </c>
      <c r="O15" s="14">
        <v>2.5970998962537701E-2</v>
      </c>
      <c r="P15" s="14">
        <v>4.3404720639015397E-2</v>
      </c>
      <c r="Q15" s="14">
        <v>4.0161236826018097E-2</v>
      </c>
      <c r="R15" s="14"/>
      <c r="S15" s="14">
        <v>1.8214943253832199E-2</v>
      </c>
      <c r="T15" s="14">
        <v>2.2618316561030399E-2</v>
      </c>
      <c r="U15" s="14">
        <v>5.8954858952958801E-2</v>
      </c>
      <c r="V15" s="14">
        <v>4.1930085360122299E-2</v>
      </c>
      <c r="W15" s="14">
        <v>0</v>
      </c>
      <c r="X15" s="14">
        <v>2.3732645133858601E-2</v>
      </c>
      <c r="Y15" s="14">
        <v>5.20553105760721E-2</v>
      </c>
      <c r="Z15" s="14">
        <v>3.6350256213708902E-2</v>
      </c>
      <c r="AA15" s="14">
        <v>2.4127834391379801E-2</v>
      </c>
      <c r="AB15" s="14">
        <v>2.6945436562422001E-2</v>
      </c>
      <c r="AC15" s="14">
        <v>3.3042222140060702E-2</v>
      </c>
      <c r="AD15" s="14">
        <v>9.7851858835928396E-2</v>
      </c>
      <c r="AE15" s="14"/>
      <c r="AF15" s="14">
        <v>3.9058339374091797E-2</v>
      </c>
      <c r="AG15" s="14">
        <v>2.62708169882554E-2</v>
      </c>
      <c r="AH15" s="14">
        <v>3.14921226554188E-2</v>
      </c>
      <c r="AI15" s="14">
        <v>3.45159153456625E-2</v>
      </c>
      <c r="AJ15" s="14">
        <v>4.5174206276511301E-2</v>
      </c>
      <c r="AK15" s="14"/>
      <c r="AL15" s="14">
        <v>3.1327721428025403E-2</v>
      </c>
      <c r="AM15" s="14">
        <v>4.9908974253813201E-2</v>
      </c>
      <c r="AN15" s="14">
        <v>0</v>
      </c>
      <c r="AO15" s="14"/>
      <c r="AP15" s="14">
        <v>3.9846543548563998E-2</v>
      </c>
      <c r="AQ15" s="14">
        <v>2.28855860154599E-2</v>
      </c>
      <c r="AR15" s="14"/>
      <c r="AS15" s="14">
        <v>2.6479155972042898E-2</v>
      </c>
      <c r="AT15" s="14">
        <v>3.4684063026789898E-2</v>
      </c>
      <c r="AU15" s="14"/>
      <c r="AV15" s="14">
        <v>2.7713199931671401E-2</v>
      </c>
      <c r="AW15" s="14">
        <v>3.37131564093145E-2</v>
      </c>
      <c r="AX15" s="14"/>
      <c r="AY15" s="14">
        <v>2.5397769885730399E-2</v>
      </c>
      <c r="AZ15" s="14">
        <v>2.99606222411468E-2</v>
      </c>
      <c r="BA15" s="14"/>
      <c r="BB15" s="14">
        <v>2.8606333311435202E-2</v>
      </c>
      <c r="BC15" s="14">
        <v>4.2540883121539801E-2</v>
      </c>
    </row>
    <row r="16" spans="2:55" x14ac:dyDescent="0.35">
      <c r="B16" s="15" t="s">
        <v>78</v>
      </c>
      <c r="C16" s="14">
        <v>9.4888003624919698E-2</v>
      </c>
      <c r="D16" s="14">
        <v>9.9402560906118403E-2</v>
      </c>
      <c r="E16" s="14">
        <v>9.0758927277639595E-2</v>
      </c>
      <c r="F16" s="14"/>
      <c r="G16" s="14">
        <v>0.151678649353826</v>
      </c>
      <c r="H16" s="14">
        <v>0.127032101062278</v>
      </c>
      <c r="I16" s="14">
        <v>9.9441168627463605E-2</v>
      </c>
      <c r="J16" s="14">
        <v>8.7570401562712702E-2</v>
      </c>
      <c r="K16" s="14">
        <v>6.3278265458425395E-2</v>
      </c>
      <c r="L16" s="14">
        <v>5.4440959353448302E-2</v>
      </c>
      <c r="M16" s="14"/>
      <c r="N16" s="14">
        <v>9.4085338957949294E-2</v>
      </c>
      <c r="O16" s="14">
        <v>0.108074979815318</v>
      </c>
      <c r="P16" s="14">
        <v>9.9341621333615002E-2</v>
      </c>
      <c r="Q16" s="14">
        <v>7.6752907616525007E-2</v>
      </c>
      <c r="R16" s="14"/>
      <c r="S16" s="14">
        <v>0.114780087117006</v>
      </c>
      <c r="T16" s="14">
        <v>8.7720800721238196E-2</v>
      </c>
      <c r="U16" s="14">
        <v>7.5842542494648904E-2</v>
      </c>
      <c r="V16" s="14">
        <v>6.9126481736167603E-2</v>
      </c>
      <c r="W16" s="14">
        <v>9.7732034609535501E-2</v>
      </c>
      <c r="X16" s="14">
        <v>0.101191773438689</v>
      </c>
      <c r="Y16" s="14">
        <v>9.8283351561842702E-2</v>
      </c>
      <c r="Z16" s="14">
        <v>0.120441095925112</v>
      </c>
      <c r="AA16" s="14">
        <v>0.10968557813520401</v>
      </c>
      <c r="AB16" s="14">
        <v>0.10337656125867099</v>
      </c>
      <c r="AC16" s="14">
        <v>5.2371996332073803E-2</v>
      </c>
      <c r="AD16" s="14">
        <v>8.3655153276237598E-2</v>
      </c>
      <c r="AE16" s="14"/>
      <c r="AF16" s="14">
        <v>6.3980439120491797E-2</v>
      </c>
      <c r="AG16" s="14">
        <v>9.6983121196762501E-2</v>
      </c>
      <c r="AH16" s="14">
        <v>7.9631323553718894E-2</v>
      </c>
      <c r="AI16" s="14">
        <v>0.113991712708517</v>
      </c>
      <c r="AJ16" s="14">
        <v>9.2705471815948307E-2</v>
      </c>
      <c r="AK16" s="14"/>
      <c r="AL16" s="14">
        <v>9.6563837282578599E-2</v>
      </c>
      <c r="AM16" s="14">
        <v>9.8994092528861904E-2</v>
      </c>
      <c r="AN16" s="14">
        <v>6.3548622868194404E-2</v>
      </c>
      <c r="AO16" s="14"/>
      <c r="AP16" s="14">
        <v>0.113687105030542</v>
      </c>
      <c r="AQ16" s="14">
        <v>8.1286829260844407E-2</v>
      </c>
      <c r="AR16" s="14"/>
      <c r="AS16" s="14">
        <v>0.11435395421939799</v>
      </c>
      <c r="AT16" s="14">
        <v>6.4641461096278899E-2</v>
      </c>
      <c r="AU16" s="14"/>
      <c r="AV16" s="14">
        <v>9.8300747986960701E-2</v>
      </c>
      <c r="AW16" s="14">
        <v>9.0985267509302095E-2</v>
      </c>
      <c r="AX16" s="14"/>
      <c r="AY16" s="14">
        <v>0.10404832516038499</v>
      </c>
      <c r="AZ16" s="14">
        <v>6.05093940336872E-2</v>
      </c>
      <c r="BA16" s="14"/>
      <c r="BB16" s="14">
        <v>9.8585442195827502E-2</v>
      </c>
      <c r="BC16" s="14">
        <v>7.1636708150110306E-2</v>
      </c>
    </row>
    <row r="17" spans="2:55" ht="29" x14ac:dyDescent="0.35">
      <c r="B17" s="15" t="s">
        <v>276</v>
      </c>
      <c r="C17" s="20">
        <v>0.63199107169565405</v>
      </c>
      <c r="D17" s="20">
        <v>0.538482278035739</v>
      </c>
      <c r="E17" s="20">
        <v>0.72221678236304998</v>
      </c>
      <c r="F17" s="20"/>
      <c r="G17" s="20">
        <v>0.40931890784843</v>
      </c>
      <c r="H17" s="20">
        <v>0.42085453336541701</v>
      </c>
      <c r="I17" s="20">
        <v>0.53279176458426103</v>
      </c>
      <c r="J17" s="20">
        <v>0.72124884756604501</v>
      </c>
      <c r="K17" s="20">
        <v>0.77020065426059603</v>
      </c>
      <c r="L17" s="20">
        <v>0.86756833425251301</v>
      </c>
      <c r="M17" s="20"/>
      <c r="N17" s="20">
        <v>0.59072466151321101</v>
      </c>
      <c r="O17" s="20">
        <v>0.64487459295778404</v>
      </c>
      <c r="P17" s="20">
        <v>0.63009871878664803</v>
      </c>
      <c r="Q17" s="20">
        <v>0.66598114252775997</v>
      </c>
      <c r="R17" s="20"/>
      <c r="S17" s="20">
        <v>0.49168791696679198</v>
      </c>
      <c r="T17" s="20">
        <v>0.77150945058199805</v>
      </c>
      <c r="U17" s="20">
        <v>0.68939269746144305</v>
      </c>
      <c r="V17" s="20">
        <v>0.67641029720395296</v>
      </c>
      <c r="W17" s="20">
        <v>0.65492295087989505</v>
      </c>
      <c r="X17" s="20">
        <v>0.608473313021486</v>
      </c>
      <c r="Y17" s="20">
        <v>0.65362205175899601</v>
      </c>
      <c r="Z17" s="20">
        <v>0.58923248055192101</v>
      </c>
      <c r="AA17" s="20">
        <v>0.52534739129021601</v>
      </c>
      <c r="AB17" s="20">
        <v>0.61916211521947295</v>
      </c>
      <c r="AC17" s="20">
        <v>0.74496352516342801</v>
      </c>
      <c r="AD17" s="20">
        <v>0.65342420657019296</v>
      </c>
      <c r="AE17" s="20"/>
      <c r="AF17" s="20">
        <v>0.70301006019924395</v>
      </c>
      <c r="AG17" s="20">
        <v>0.53504894510093803</v>
      </c>
      <c r="AH17" s="20">
        <v>0.73338630081269895</v>
      </c>
      <c r="AI17" s="20">
        <v>0.56679073367042998</v>
      </c>
      <c r="AJ17" s="20">
        <v>0.64929283969151097</v>
      </c>
      <c r="AK17" s="20"/>
      <c r="AL17" s="20">
        <v>0.66433365051816795</v>
      </c>
      <c r="AM17" s="20">
        <v>0.25664582139616399</v>
      </c>
      <c r="AN17" s="20">
        <v>0.83152552345795605</v>
      </c>
      <c r="AO17" s="20"/>
      <c r="AP17" s="20">
        <v>0.61413739343709495</v>
      </c>
      <c r="AQ17" s="20">
        <v>0.65011299089629604</v>
      </c>
      <c r="AR17" s="20"/>
      <c r="AS17" s="20">
        <v>0.58542298357895695</v>
      </c>
      <c r="AT17" s="20">
        <v>0.714471202585795</v>
      </c>
      <c r="AU17" s="20"/>
      <c r="AV17" s="20">
        <v>0.44471693998022199</v>
      </c>
      <c r="AW17" s="20">
        <v>0.70034065401276002</v>
      </c>
      <c r="AX17" s="20"/>
      <c r="AY17" s="20">
        <v>0.60660145908811802</v>
      </c>
      <c r="AZ17" s="20">
        <v>0.72901067105892903</v>
      </c>
      <c r="BA17" s="20"/>
      <c r="BB17" s="20">
        <v>0.61853408156305101</v>
      </c>
      <c r="BC17" s="20">
        <v>0.65038954495953205</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292</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5.4024367973992699E-3</v>
      </c>
      <c r="D9" s="14">
        <v>6.2605779402002404E-3</v>
      </c>
      <c r="E9" s="14">
        <v>4.5803852220326303E-3</v>
      </c>
      <c r="F9" s="14"/>
      <c r="G9" s="14">
        <v>1.5568105972809301E-2</v>
      </c>
      <c r="H9" s="14">
        <v>1.37957622683686E-2</v>
      </c>
      <c r="I9" s="14">
        <v>5.1840674774491701E-3</v>
      </c>
      <c r="J9" s="14">
        <v>0</v>
      </c>
      <c r="K9" s="14">
        <v>0</v>
      </c>
      <c r="L9" s="14">
        <v>0</v>
      </c>
      <c r="M9" s="14"/>
      <c r="N9" s="14">
        <v>8.0658954932477499E-3</v>
      </c>
      <c r="O9" s="14">
        <v>1.7202575059742601E-3</v>
      </c>
      <c r="P9" s="14">
        <v>0</v>
      </c>
      <c r="Q9" s="14">
        <v>1.1145992481712601E-2</v>
      </c>
      <c r="R9" s="14"/>
      <c r="S9" s="14">
        <v>6.5632553422167797E-3</v>
      </c>
      <c r="T9" s="14">
        <v>3.4340290982956198E-3</v>
      </c>
      <c r="U9" s="14">
        <v>1.8597370616028199E-2</v>
      </c>
      <c r="V9" s="14">
        <v>0</v>
      </c>
      <c r="W9" s="14">
        <v>0</v>
      </c>
      <c r="X9" s="14">
        <v>4.3053084230555098E-3</v>
      </c>
      <c r="Y9" s="14">
        <v>0</v>
      </c>
      <c r="Z9" s="14">
        <v>0</v>
      </c>
      <c r="AA9" s="14">
        <v>1.96487722878462E-2</v>
      </c>
      <c r="AB9" s="14">
        <v>0</v>
      </c>
      <c r="AC9" s="14">
        <v>0</v>
      </c>
      <c r="AD9" s="14">
        <v>0</v>
      </c>
      <c r="AE9" s="14"/>
      <c r="AF9" s="14">
        <v>7.1039074048072897E-3</v>
      </c>
      <c r="AG9" s="14">
        <v>7.7441439186567203E-3</v>
      </c>
      <c r="AH9" s="14">
        <v>0</v>
      </c>
      <c r="AI9" s="14">
        <v>7.3888914617948201E-3</v>
      </c>
      <c r="AJ9" s="14">
        <v>0</v>
      </c>
      <c r="AK9" s="14"/>
      <c r="AL9" s="14">
        <v>2.8825053074400201E-3</v>
      </c>
      <c r="AM9" s="14">
        <v>2.47065941157362E-2</v>
      </c>
      <c r="AN9" s="14">
        <v>7.4447953055683099E-3</v>
      </c>
      <c r="AO9" s="14"/>
      <c r="AP9" s="14">
        <v>3.2717090433497598E-3</v>
      </c>
      <c r="AQ9" s="14">
        <v>7.3308035992654397E-3</v>
      </c>
      <c r="AR9" s="14"/>
      <c r="AS9" s="14">
        <v>6.2797450661811203E-3</v>
      </c>
      <c r="AT9" s="14">
        <v>2.26711117064104E-3</v>
      </c>
      <c r="AU9" s="14"/>
      <c r="AV9" s="14">
        <v>1.0625502556780899E-2</v>
      </c>
      <c r="AW9" s="14">
        <v>3.9076506041160796E-3</v>
      </c>
      <c r="AX9" s="14"/>
      <c r="AY9" s="14">
        <v>6.35223497943145E-3</v>
      </c>
      <c r="AZ9" s="14">
        <v>1.01129815374582E-2</v>
      </c>
      <c r="BA9" s="14"/>
      <c r="BB9" s="14">
        <v>6.5448727695406397E-3</v>
      </c>
      <c r="BC9" s="14">
        <v>7.8178541301389508E-3</v>
      </c>
    </row>
    <row r="10" spans="2:55" x14ac:dyDescent="0.35">
      <c r="B10" s="15" t="s">
        <v>72</v>
      </c>
      <c r="C10" s="14">
        <v>1.7631454001704499E-2</v>
      </c>
      <c r="D10" s="14">
        <v>2.7067319603155102E-2</v>
      </c>
      <c r="E10" s="14">
        <v>8.4694782645260806E-3</v>
      </c>
      <c r="F10" s="14"/>
      <c r="G10" s="14">
        <v>3.7286211680462401E-2</v>
      </c>
      <c r="H10" s="14">
        <v>3.7176766830370397E-2</v>
      </c>
      <c r="I10" s="14">
        <v>3.0853834379813299E-2</v>
      </c>
      <c r="J10" s="14">
        <v>2.5038291253589701E-3</v>
      </c>
      <c r="K10" s="14">
        <v>2.98423158733434E-3</v>
      </c>
      <c r="L10" s="14">
        <v>0</v>
      </c>
      <c r="M10" s="14"/>
      <c r="N10" s="14">
        <v>2.1171303526399999E-2</v>
      </c>
      <c r="O10" s="14">
        <v>1.48665071375774E-2</v>
      </c>
      <c r="P10" s="14">
        <v>2.0441758702463699E-2</v>
      </c>
      <c r="Q10" s="14">
        <v>1.43557085867942E-2</v>
      </c>
      <c r="R10" s="14"/>
      <c r="S10" s="14">
        <v>4.03144334960489E-2</v>
      </c>
      <c r="T10" s="14">
        <v>2.9968979947354898E-3</v>
      </c>
      <c r="U10" s="14">
        <v>8.1451335469504699E-3</v>
      </c>
      <c r="V10" s="14">
        <v>1.53284137931114E-2</v>
      </c>
      <c r="W10" s="14">
        <v>2.02855343999481E-2</v>
      </c>
      <c r="X10" s="14">
        <v>1.7469213572551701E-2</v>
      </c>
      <c r="Y10" s="14">
        <v>1.3281950393406501E-2</v>
      </c>
      <c r="Z10" s="14">
        <v>2.5673987482625699E-2</v>
      </c>
      <c r="AA10" s="14">
        <v>2.0799051654273801E-2</v>
      </c>
      <c r="AB10" s="14">
        <v>1.8968684562071202E-2</v>
      </c>
      <c r="AC10" s="14">
        <v>9.8894057429865703E-3</v>
      </c>
      <c r="AD10" s="14">
        <v>0</v>
      </c>
      <c r="AE10" s="14"/>
      <c r="AF10" s="14">
        <v>1.35305164673472E-2</v>
      </c>
      <c r="AG10" s="14">
        <v>3.2440678802546398E-2</v>
      </c>
      <c r="AH10" s="14">
        <v>1.72823200882939E-2</v>
      </c>
      <c r="AI10" s="14">
        <v>1.16189575055421E-2</v>
      </c>
      <c r="AJ10" s="14">
        <v>0</v>
      </c>
      <c r="AK10" s="14"/>
      <c r="AL10" s="14">
        <v>8.3421122823195502E-3</v>
      </c>
      <c r="AM10" s="14">
        <v>9.6709219626976706E-2</v>
      </c>
      <c r="AN10" s="14">
        <v>1.11535880515009E-2</v>
      </c>
      <c r="AO10" s="14"/>
      <c r="AP10" s="14">
        <v>1.86899515071552E-2</v>
      </c>
      <c r="AQ10" s="14">
        <v>1.7282740693759398E-2</v>
      </c>
      <c r="AR10" s="14"/>
      <c r="AS10" s="14">
        <v>2.0741365985785999E-2</v>
      </c>
      <c r="AT10" s="14">
        <v>1.11204353873004E-2</v>
      </c>
      <c r="AU10" s="14"/>
      <c r="AV10" s="14">
        <v>3.9745167425167503E-2</v>
      </c>
      <c r="AW10" s="14">
        <v>1.02390060932302E-2</v>
      </c>
      <c r="AX10" s="14"/>
      <c r="AY10" s="14">
        <v>2.3518041201309198E-2</v>
      </c>
      <c r="AZ10" s="14">
        <v>9.5846412944857705E-3</v>
      </c>
      <c r="BA10" s="14"/>
      <c r="BB10" s="14">
        <v>2.2897700569825898E-2</v>
      </c>
      <c r="BC10" s="14">
        <v>1.15850607871694E-2</v>
      </c>
    </row>
    <row r="11" spans="2:55" x14ac:dyDescent="0.35">
      <c r="B11" s="15" t="s">
        <v>73</v>
      </c>
      <c r="C11" s="14">
        <v>2.59717091572273E-2</v>
      </c>
      <c r="D11" s="14">
        <v>4.1841246625929598E-2</v>
      </c>
      <c r="E11" s="14">
        <v>1.055197345586E-2</v>
      </c>
      <c r="F11" s="14"/>
      <c r="G11" s="14">
        <v>8.5092811509519903E-2</v>
      </c>
      <c r="H11" s="14">
        <v>4.2778097121128601E-2</v>
      </c>
      <c r="I11" s="14">
        <v>2.2581095049544701E-2</v>
      </c>
      <c r="J11" s="14">
        <v>8.3939958447175993E-3</v>
      </c>
      <c r="K11" s="14">
        <v>3.7754164761909501E-3</v>
      </c>
      <c r="L11" s="14">
        <v>5.0303095521065204E-3</v>
      </c>
      <c r="M11" s="14"/>
      <c r="N11" s="14">
        <v>3.9882025968942802E-2</v>
      </c>
      <c r="O11" s="14">
        <v>2.9423746919364901E-2</v>
      </c>
      <c r="P11" s="14">
        <v>1.9563904513101599E-2</v>
      </c>
      <c r="Q11" s="14">
        <v>1.3203157886795901E-2</v>
      </c>
      <c r="R11" s="14"/>
      <c r="S11" s="14">
        <v>5.1003515042467501E-2</v>
      </c>
      <c r="T11" s="14">
        <v>1.7689881223164099E-2</v>
      </c>
      <c r="U11" s="14">
        <v>1.07666316737375E-2</v>
      </c>
      <c r="V11" s="14">
        <v>2.4187383354094399E-2</v>
      </c>
      <c r="W11" s="14">
        <v>1.52714614937436E-2</v>
      </c>
      <c r="X11" s="14">
        <v>2.6849128515987301E-2</v>
      </c>
      <c r="Y11" s="14">
        <v>3.0607750133743901E-2</v>
      </c>
      <c r="Z11" s="14">
        <v>2.22488588772864E-2</v>
      </c>
      <c r="AA11" s="14">
        <v>2.65332742909942E-2</v>
      </c>
      <c r="AB11" s="14">
        <v>2.1987234294020601E-2</v>
      </c>
      <c r="AC11" s="14">
        <v>1.0113780378942099E-2</v>
      </c>
      <c r="AD11" s="14">
        <v>4.2148180170998098E-2</v>
      </c>
      <c r="AE11" s="14"/>
      <c r="AF11" s="14">
        <v>1.4758968353103599E-2</v>
      </c>
      <c r="AG11" s="14">
        <v>3.8910009241182097E-2</v>
      </c>
      <c r="AH11" s="14">
        <v>3.4980394924650902E-2</v>
      </c>
      <c r="AI11" s="14">
        <v>1.9105242991056301E-2</v>
      </c>
      <c r="AJ11" s="14">
        <v>2.2218487191176299E-2</v>
      </c>
      <c r="AK11" s="14"/>
      <c r="AL11" s="14">
        <v>1.6161247490850201E-2</v>
      </c>
      <c r="AM11" s="14">
        <v>0.116419215514101</v>
      </c>
      <c r="AN11" s="14">
        <v>6.8619581434964097E-3</v>
      </c>
      <c r="AO11" s="14"/>
      <c r="AP11" s="14">
        <v>3.2809459535909399E-2</v>
      </c>
      <c r="AQ11" s="14">
        <v>2.02340506342336E-2</v>
      </c>
      <c r="AR11" s="14"/>
      <c r="AS11" s="14">
        <v>3.1002412852060901E-2</v>
      </c>
      <c r="AT11" s="14">
        <v>1.7044726277744501E-2</v>
      </c>
      <c r="AU11" s="14"/>
      <c r="AV11" s="14">
        <v>4.6978370775267203E-2</v>
      </c>
      <c r="AW11" s="14">
        <v>1.8647393744859402E-2</v>
      </c>
      <c r="AX11" s="14"/>
      <c r="AY11" s="14">
        <v>3.08200984371403E-2</v>
      </c>
      <c r="AZ11" s="14">
        <v>0</v>
      </c>
      <c r="BA11" s="14"/>
      <c r="BB11" s="14">
        <v>2.9447101874739499E-2</v>
      </c>
      <c r="BC11" s="14">
        <v>1.8461799980949802E-2</v>
      </c>
    </row>
    <row r="12" spans="2:55" x14ac:dyDescent="0.35">
      <c r="B12" s="15" t="s">
        <v>74</v>
      </c>
      <c r="C12" s="14">
        <v>4.9812776170891401E-2</v>
      </c>
      <c r="D12" s="14">
        <v>6.3475716633683302E-2</v>
      </c>
      <c r="E12" s="14">
        <v>3.6617889742738503E-2</v>
      </c>
      <c r="F12" s="14"/>
      <c r="G12" s="14">
        <v>9.6432554142222904E-2</v>
      </c>
      <c r="H12" s="14">
        <v>0.10463865309753299</v>
      </c>
      <c r="I12" s="14">
        <v>6.7941276744752893E-2</v>
      </c>
      <c r="J12" s="14">
        <v>2.4843863564233098E-2</v>
      </c>
      <c r="K12" s="14">
        <v>1.2118942020970001E-2</v>
      </c>
      <c r="L12" s="14">
        <v>4.9296025311861098E-3</v>
      </c>
      <c r="M12" s="14"/>
      <c r="N12" s="14">
        <v>6.7939835310714194E-2</v>
      </c>
      <c r="O12" s="14">
        <v>3.3086881358520101E-2</v>
      </c>
      <c r="P12" s="14">
        <v>6.1932834342969499E-2</v>
      </c>
      <c r="Q12" s="14">
        <v>3.73810371382301E-2</v>
      </c>
      <c r="R12" s="14"/>
      <c r="S12" s="14">
        <v>0.102366322256112</v>
      </c>
      <c r="T12" s="14">
        <v>1.9013301120592799E-2</v>
      </c>
      <c r="U12" s="14">
        <v>7.4678988774893804E-3</v>
      </c>
      <c r="V12" s="14">
        <v>7.96285807563024E-2</v>
      </c>
      <c r="W12" s="14">
        <v>8.0595935491847001E-2</v>
      </c>
      <c r="X12" s="14">
        <v>5.2405238349881603E-2</v>
      </c>
      <c r="Y12" s="14">
        <v>1.2154883434525299E-2</v>
      </c>
      <c r="Z12" s="14">
        <v>5.1117886324691698E-2</v>
      </c>
      <c r="AA12" s="14">
        <v>5.72564085463559E-2</v>
      </c>
      <c r="AB12" s="14">
        <v>2.27699264965694E-2</v>
      </c>
      <c r="AC12" s="14">
        <v>3.3138455287479898E-2</v>
      </c>
      <c r="AD12" s="14">
        <v>6.2104624101612597E-2</v>
      </c>
      <c r="AE12" s="14"/>
      <c r="AF12" s="14">
        <v>4.5045404585600399E-2</v>
      </c>
      <c r="AG12" s="14">
        <v>7.7222146066660904E-2</v>
      </c>
      <c r="AH12" s="14">
        <v>3.8254183826914402E-2</v>
      </c>
      <c r="AI12" s="14">
        <v>3.6171472797981601E-2</v>
      </c>
      <c r="AJ12" s="14">
        <v>4.5394098943380798E-2</v>
      </c>
      <c r="AK12" s="14"/>
      <c r="AL12" s="14">
        <v>4.0053980275791497E-2</v>
      </c>
      <c r="AM12" s="14">
        <v>0.15719275890639001</v>
      </c>
      <c r="AN12" s="14">
        <v>0</v>
      </c>
      <c r="AO12" s="14"/>
      <c r="AP12" s="14">
        <v>4.1539611575450198E-2</v>
      </c>
      <c r="AQ12" s="14">
        <v>5.49847695896361E-2</v>
      </c>
      <c r="AR12" s="14"/>
      <c r="AS12" s="14">
        <v>6.0056119151748397E-2</v>
      </c>
      <c r="AT12" s="14">
        <v>3.4293785217769102E-2</v>
      </c>
      <c r="AU12" s="14"/>
      <c r="AV12" s="14">
        <v>9.4015817575162294E-2</v>
      </c>
      <c r="AW12" s="14">
        <v>3.2156585801465597E-2</v>
      </c>
      <c r="AX12" s="14"/>
      <c r="AY12" s="14">
        <v>5.9703407927677601E-2</v>
      </c>
      <c r="AZ12" s="14">
        <v>1.17680601984822E-2</v>
      </c>
      <c r="BA12" s="14"/>
      <c r="BB12" s="14">
        <v>5.3055647391551601E-2</v>
      </c>
      <c r="BC12" s="14">
        <v>1.8970788351915201E-2</v>
      </c>
    </row>
    <row r="13" spans="2:55" x14ac:dyDescent="0.35">
      <c r="B13" s="15" t="s">
        <v>75</v>
      </c>
      <c r="C13" s="14">
        <v>4.01008357372944E-2</v>
      </c>
      <c r="D13" s="14">
        <v>5.1807815165544502E-2</v>
      </c>
      <c r="E13" s="14">
        <v>2.8787308897145501E-2</v>
      </c>
      <c r="F13" s="14"/>
      <c r="G13" s="14">
        <v>0.10893779930504099</v>
      </c>
      <c r="H13" s="14">
        <v>6.1350465750953397E-2</v>
      </c>
      <c r="I13" s="14">
        <v>3.8068405086772499E-2</v>
      </c>
      <c r="J13" s="14">
        <v>2.8885895702576402E-2</v>
      </c>
      <c r="K13" s="14">
        <v>1.08429508762663E-2</v>
      </c>
      <c r="L13" s="14">
        <v>7.54785531346159E-3</v>
      </c>
      <c r="M13" s="14"/>
      <c r="N13" s="14">
        <v>5.2418950610191799E-2</v>
      </c>
      <c r="O13" s="14">
        <v>2.52741649880674E-2</v>
      </c>
      <c r="P13" s="14">
        <v>4.8281164839577999E-2</v>
      </c>
      <c r="Q13" s="14">
        <v>3.5349961593362497E-2</v>
      </c>
      <c r="R13" s="14"/>
      <c r="S13" s="14">
        <v>8.7261838754471702E-2</v>
      </c>
      <c r="T13" s="14">
        <v>1.7682125407755201E-2</v>
      </c>
      <c r="U13" s="14">
        <v>3.5011797745569902E-2</v>
      </c>
      <c r="V13" s="14">
        <v>9.5382164982018795E-3</v>
      </c>
      <c r="W13" s="14">
        <v>3.4055672930596297E-2</v>
      </c>
      <c r="X13" s="14">
        <v>5.2907480686664003E-2</v>
      </c>
      <c r="Y13" s="14">
        <v>2.8325137207238602E-2</v>
      </c>
      <c r="Z13" s="14">
        <v>1.1412419188260799E-2</v>
      </c>
      <c r="AA13" s="14">
        <v>4.6516811806364897E-2</v>
      </c>
      <c r="AB13" s="14">
        <v>5.4302811077718199E-2</v>
      </c>
      <c r="AC13" s="14">
        <v>4.1426709448168203E-2</v>
      </c>
      <c r="AD13" s="14">
        <v>0</v>
      </c>
      <c r="AE13" s="14"/>
      <c r="AF13" s="14">
        <v>4.1556985325580303E-2</v>
      </c>
      <c r="AG13" s="14">
        <v>4.6771499511991201E-2</v>
      </c>
      <c r="AH13" s="14">
        <v>1.9953209215662199E-2</v>
      </c>
      <c r="AI13" s="14">
        <v>4.7964987456573599E-2</v>
      </c>
      <c r="AJ13" s="14">
        <v>4.1924512357373898E-2</v>
      </c>
      <c r="AK13" s="14"/>
      <c r="AL13" s="14">
        <v>3.4252356604382597E-2</v>
      </c>
      <c r="AM13" s="14">
        <v>0.11024564366452699</v>
      </c>
      <c r="AN13" s="14">
        <v>0</v>
      </c>
      <c r="AO13" s="14"/>
      <c r="AP13" s="14">
        <v>5.4125291869425302E-2</v>
      </c>
      <c r="AQ13" s="14">
        <v>2.7418276114493E-2</v>
      </c>
      <c r="AR13" s="14"/>
      <c r="AS13" s="14">
        <v>5.3608024860737097E-2</v>
      </c>
      <c r="AT13" s="14">
        <v>2.1579686605477599E-2</v>
      </c>
      <c r="AU13" s="14"/>
      <c r="AV13" s="14">
        <v>8.7824745939883306E-2</v>
      </c>
      <c r="AW13" s="14">
        <v>2.3498690013589601E-2</v>
      </c>
      <c r="AX13" s="14"/>
      <c r="AY13" s="14">
        <v>4.6157782649917198E-2</v>
      </c>
      <c r="AZ13" s="14">
        <v>2.4165993493960401E-2</v>
      </c>
      <c r="BA13" s="14"/>
      <c r="BB13" s="14">
        <v>4.7373254521067401E-2</v>
      </c>
      <c r="BC13" s="14">
        <v>2.0775091024920301E-2</v>
      </c>
    </row>
    <row r="14" spans="2:55" x14ac:dyDescent="0.35">
      <c r="B14" s="15" t="s">
        <v>76</v>
      </c>
      <c r="C14" s="14">
        <v>0.10621223473097199</v>
      </c>
      <c r="D14" s="14">
        <v>0.11369185824578899</v>
      </c>
      <c r="E14" s="14">
        <v>9.8281909452477598E-2</v>
      </c>
      <c r="F14" s="14"/>
      <c r="G14" s="14">
        <v>0.19202930228313</v>
      </c>
      <c r="H14" s="14">
        <v>0.17180623354132199</v>
      </c>
      <c r="I14" s="14">
        <v>0.159360924682064</v>
      </c>
      <c r="J14" s="14">
        <v>5.8388569581827199E-2</v>
      </c>
      <c r="K14" s="14">
        <v>5.8605961329765102E-2</v>
      </c>
      <c r="L14" s="14">
        <v>2.3326289782519299E-2</v>
      </c>
      <c r="M14" s="14"/>
      <c r="N14" s="14">
        <v>0.13385534275130101</v>
      </c>
      <c r="O14" s="14">
        <v>9.2942877247916805E-2</v>
      </c>
      <c r="P14" s="14">
        <v>0.124856379147642</v>
      </c>
      <c r="Q14" s="14">
        <v>7.4629338936448103E-2</v>
      </c>
      <c r="R14" s="14"/>
      <c r="S14" s="14">
        <v>0.182741566165984</v>
      </c>
      <c r="T14" s="14">
        <v>5.7419914139760102E-2</v>
      </c>
      <c r="U14" s="14">
        <v>9.8990517205155795E-2</v>
      </c>
      <c r="V14" s="14">
        <v>6.5054270311715304E-2</v>
      </c>
      <c r="W14" s="14">
        <v>0.11506818171635599</v>
      </c>
      <c r="X14" s="14">
        <v>0.145702776133219</v>
      </c>
      <c r="Y14" s="14">
        <v>8.5090721776996406E-2</v>
      </c>
      <c r="Z14" s="14">
        <v>0.128905992981631</v>
      </c>
      <c r="AA14" s="14">
        <v>0.12853241770988799</v>
      </c>
      <c r="AB14" s="14">
        <v>8.8071658509852699E-2</v>
      </c>
      <c r="AC14" s="14">
        <v>8.43950582552669E-2</v>
      </c>
      <c r="AD14" s="14">
        <v>0</v>
      </c>
      <c r="AE14" s="14"/>
      <c r="AF14" s="14">
        <v>8.9148665583185099E-2</v>
      </c>
      <c r="AG14" s="14">
        <v>0.14469372224829399</v>
      </c>
      <c r="AH14" s="14">
        <v>6.9979218033066407E-2</v>
      </c>
      <c r="AI14" s="14">
        <v>8.6250859543063801E-2</v>
      </c>
      <c r="AJ14" s="14">
        <v>0.13939164874825999</v>
      </c>
      <c r="AK14" s="14"/>
      <c r="AL14" s="14">
        <v>0.106024010109686</v>
      </c>
      <c r="AM14" s="14">
        <v>0.12519538494926299</v>
      </c>
      <c r="AN14" s="14">
        <v>7.5326796758931197E-2</v>
      </c>
      <c r="AO14" s="14"/>
      <c r="AP14" s="14">
        <v>0.10227189006589001</v>
      </c>
      <c r="AQ14" s="14">
        <v>0.102986962690819</v>
      </c>
      <c r="AR14" s="14"/>
      <c r="AS14" s="14">
        <v>0.117273977726479</v>
      </c>
      <c r="AT14" s="14">
        <v>8.6852384374368499E-2</v>
      </c>
      <c r="AU14" s="14"/>
      <c r="AV14" s="14">
        <v>0.17051621480086601</v>
      </c>
      <c r="AW14" s="14">
        <v>8.3682916947378602E-2</v>
      </c>
      <c r="AX14" s="14"/>
      <c r="AY14" s="14">
        <v>0.115170343557077</v>
      </c>
      <c r="AZ14" s="14">
        <v>8.9914171923995603E-2</v>
      </c>
      <c r="BA14" s="14"/>
      <c r="BB14" s="14">
        <v>0.11301840770449</v>
      </c>
      <c r="BC14" s="14">
        <v>0.105070453358643</v>
      </c>
    </row>
    <row r="15" spans="2:55" x14ac:dyDescent="0.35">
      <c r="B15" s="15" t="s">
        <v>77</v>
      </c>
      <c r="C15" s="14">
        <v>0.11009325848125701</v>
      </c>
      <c r="D15" s="14">
        <v>0.11223906260131</v>
      </c>
      <c r="E15" s="14">
        <v>0.10832195628958299</v>
      </c>
      <c r="F15" s="14"/>
      <c r="G15" s="14">
        <v>6.27322176852321E-2</v>
      </c>
      <c r="H15" s="14">
        <v>0.107213546093071</v>
      </c>
      <c r="I15" s="14">
        <v>0.1168290967472</v>
      </c>
      <c r="J15" s="14">
        <v>0.11334688671301101</v>
      </c>
      <c r="K15" s="14">
        <v>0.14671745020381899</v>
      </c>
      <c r="L15" s="14">
        <v>0.11110301070213199</v>
      </c>
      <c r="M15" s="14"/>
      <c r="N15" s="14">
        <v>0.119957886590551</v>
      </c>
      <c r="O15" s="14">
        <v>9.1508951457102305E-2</v>
      </c>
      <c r="P15" s="14">
        <v>0.12972670865791</v>
      </c>
      <c r="Q15" s="14">
        <v>0.102390450461637</v>
      </c>
      <c r="R15" s="14"/>
      <c r="S15" s="14">
        <v>8.7533792008871306E-2</v>
      </c>
      <c r="T15" s="14">
        <v>0.115023373954873</v>
      </c>
      <c r="U15" s="14">
        <v>8.4126229435930205E-2</v>
      </c>
      <c r="V15" s="14">
        <v>0.180158352201889</v>
      </c>
      <c r="W15" s="14">
        <v>0.14983478561076299</v>
      </c>
      <c r="X15" s="14">
        <v>7.9402663246870897E-2</v>
      </c>
      <c r="Y15" s="14">
        <v>9.3487648293846703E-2</v>
      </c>
      <c r="Z15" s="14">
        <v>0.15439862290719</v>
      </c>
      <c r="AA15" s="14">
        <v>0.113037573890905</v>
      </c>
      <c r="AB15" s="14">
        <v>8.3610520599951804E-2</v>
      </c>
      <c r="AC15" s="14">
        <v>8.0400033974552101E-2</v>
      </c>
      <c r="AD15" s="14">
        <v>0.15507668580626799</v>
      </c>
      <c r="AE15" s="14"/>
      <c r="AF15" s="14">
        <v>0.103589956949909</v>
      </c>
      <c r="AG15" s="14">
        <v>0.102669667739506</v>
      </c>
      <c r="AH15" s="14">
        <v>0.107686368961741</v>
      </c>
      <c r="AI15" s="14">
        <v>0.151125279979926</v>
      </c>
      <c r="AJ15" s="14">
        <v>0.110212730096183</v>
      </c>
      <c r="AK15" s="14"/>
      <c r="AL15" s="14">
        <v>0.112236382042807</v>
      </c>
      <c r="AM15" s="14">
        <v>0.105181567773537</v>
      </c>
      <c r="AN15" s="14">
        <v>8.7997420387730702E-2</v>
      </c>
      <c r="AO15" s="14"/>
      <c r="AP15" s="14">
        <v>0.103763959065355</v>
      </c>
      <c r="AQ15" s="14">
        <v>0.115143639994849</v>
      </c>
      <c r="AR15" s="14"/>
      <c r="AS15" s="14">
        <v>9.83156152199431E-2</v>
      </c>
      <c r="AT15" s="14">
        <v>0.126029409293756</v>
      </c>
      <c r="AU15" s="14"/>
      <c r="AV15" s="14">
        <v>0.111085440051126</v>
      </c>
      <c r="AW15" s="14">
        <v>0.110129371235361</v>
      </c>
      <c r="AX15" s="14"/>
      <c r="AY15" s="14">
        <v>0.10626340560766501</v>
      </c>
      <c r="AZ15" s="14">
        <v>0.104601468598297</v>
      </c>
      <c r="BA15" s="14"/>
      <c r="BB15" s="14">
        <v>0.104549932689776</v>
      </c>
      <c r="BC15" s="14">
        <v>0.113501917052133</v>
      </c>
    </row>
    <row r="16" spans="2:55" x14ac:dyDescent="0.35">
      <c r="B16" s="15" t="s">
        <v>78</v>
      </c>
      <c r="C16" s="14">
        <v>0.28153106555104002</v>
      </c>
      <c r="D16" s="14">
        <v>0.26902380234489998</v>
      </c>
      <c r="E16" s="14">
        <v>0.29358599412553399</v>
      </c>
      <c r="F16" s="14"/>
      <c r="G16" s="14">
        <v>0.22648117058685199</v>
      </c>
      <c r="H16" s="14">
        <v>0.22455192823801801</v>
      </c>
      <c r="I16" s="14">
        <v>0.267369923776337</v>
      </c>
      <c r="J16" s="14">
        <v>0.32245838749552302</v>
      </c>
      <c r="K16" s="14">
        <v>0.32170988476897699</v>
      </c>
      <c r="L16" s="14">
        <v>0.31588036484255699</v>
      </c>
      <c r="M16" s="14"/>
      <c r="N16" s="14">
        <v>0.222821734566678</v>
      </c>
      <c r="O16" s="14">
        <v>0.314643494281587</v>
      </c>
      <c r="P16" s="14">
        <v>0.26443749223829699</v>
      </c>
      <c r="Q16" s="14">
        <v>0.32367813918613098</v>
      </c>
      <c r="R16" s="14"/>
      <c r="S16" s="14">
        <v>0.212467145389998</v>
      </c>
      <c r="T16" s="14">
        <v>0.311579429103858</v>
      </c>
      <c r="U16" s="14">
        <v>0.33818842304942298</v>
      </c>
      <c r="V16" s="14">
        <v>0.24821669759342299</v>
      </c>
      <c r="W16" s="14">
        <v>0.220492734789662</v>
      </c>
      <c r="X16" s="14">
        <v>0.27147456216180299</v>
      </c>
      <c r="Y16" s="14">
        <v>0.34909881977011997</v>
      </c>
      <c r="Z16" s="14">
        <v>0.25090116012755898</v>
      </c>
      <c r="AA16" s="14">
        <v>0.29606537507052499</v>
      </c>
      <c r="AB16" s="14">
        <v>0.30291897263339601</v>
      </c>
      <c r="AC16" s="14">
        <v>0.260453605832005</v>
      </c>
      <c r="AD16" s="14">
        <v>0.37272436274292298</v>
      </c>
      <c r="AE16" s="14"/>
      <c r="AF16" s="14">
        <v>0.29207418542385399</v>
      </c>
      <c r="AG16" s="14">
        <v>0.26255155911077699</v>
      </c>
      <c r="AH16" s="14">
        <v>0.29660168910554202</v>
      </c>
      <c r="AI16" s="14">
        <v>0.27298204995350001</v>
      </c>
      <c r="AJ16" s="14">
        <v>0.25434979572938599</v>
      </c>
      <c r="AK16" s="14"/>
      <c r="AL16" s="14">
        <v>0.30852666173554699</v>
      </c>
      <c r="AM16" s="14">
        <v>0.17762381597531199</v>
      </c>
      <c r="AN16" s="14">
        <v>7.7586335816869495E-2</v>
      </c>
      <c r="AO16" s="14"/>
      <c r="AP16" s="14">
        <v>0.26700827423637702</v>
      </c>
      <c r="AQ16" s="14">
        <v>0.30044998696103098</v>
      </c>
      <c r="AR16" s="14"/>
      <c r="AS16" s="14">
        <v>0.28021977260417702</v>
      </c>
      <c r="AT16" s="14">
        <v>0.28527065881470098</v>
      </c>
      <c r="AU16" s="14"/>
      <c r="AV16" s="14">
        <v>0.19745915630115701</v>
      </c>
      <c r="AW16" s="14">
        <v>0.308379831368085</v>
      </c>
      <c r="AX16" s="14"/>
      <c r="AY16" s="14">
        <v>0.27419233722127401</v>
      </c>
      <c r="AZ16" s="14">
        <v>0.29268191924227599</v>
      </c>
      <c r="BA16" s="14"/>
      <c r="BB16" s="14">
        <v>0.26816511735565002</v>
      </c>
      <c r="BC16" s="14">
        <v>0.34993799146479698</v>
      </c>
    </row>
    <row r="17" spans="2:55" ht="29" x14ac:dyDescent="0.35">
      <c r="B17" s="15" t="s">
        <v>276</v>
      </c>
      <c r="C17" s="20">
        <v>0.36324422937221401</v>
      </c>
      <c r="D17" s="20">
        <v>0.31459260083948798</v>
      </c>
      <c r="E17" s="20">
        <v>0.41080310455010299</v>
      </c>
      <c r="F17" s="20"/>
      <c r="G17" s="20">
        <v>0.175439826834731</v>
      </c>
      <c r="H17" s="20">
        <v>0.236688547059235</v>
      </c>
      <c r="I17" s="20">
        <v>0.291811376056066</v>
      </c>
      <c r="J17" s="20">
        <v>0.44117857197275301</v>
      </c>
      <c r="K17" s="20">
        <v>0.44324516273667702</v>
      </c>
      <c r="L17" s="20">
        <v>0.53218256727603697</v>
      </c>
      <c r="M17" s="20"/>
      <c r="N17" s="20">
        <v>0.333887025181972</v>
      </c>
      <c r="O17" s="20">
        <v>0.39653311910389</v>
      </c>
      <c r="P17" s="20">
        <v>0.33075975755803799</v>
      </c>
      <c r="Q17" s="20">
        <v>0.38786621372888802</v>
      </c>
      <c r="R17" s="20"/>
      <c r="S17" s="20">
        <v>0.22974813154383</v>
      </c>
      <c r="T17" s="20">
        <v>0.45516104795696499</v>
      </c>
      <c r="U17" s="20">
        <v>0.398705997849715</v>
      </c>
      <c r="V17" s="20">
        <v>0.37788808549126301</v>
      </c>
      <c r="W17" s="20">
        <v>0.36439569356708401</v>
      </c>
      <c r="X17" s="20">
        <v>0.34948362890996698</v>
      </c>
      <c r="Y17" s="20">
        <v>0.38795308899012299</v>
      </c>
      <c r="Z17" s="20">
        <v>0.355341072110756</v>
      </c>
      <c r="AA17" s="20">
        <v>0.29161031474284699</v>
      </c>
      <c r="AB17" s="20">
        <v>0.40737019182641998</v>
      </c>
      <c r="AC17" s="20">
        <v>0.480182951080599</v>
      </c>
      <c r="AD17" s="20">
        <v>0.36794614717819801</v>
      </c>
      <c r="AE17" s="20"/>
      <c r="AF17" s="20">
        <v>0.393191409906613</v>
      </c>
      <c r="AG17" s="20">
        <v>0.28699657336038598</v>
      </c>
      <c r="AH17" s="20">
        <v>0.41526261584412899</v>
      </c>
      <c r="AI17" s="20">
        <v>0.36739225831056199</v>
      </c>
      <c r="AJ17" s="20">
        <v>0.38650872693423899</v>
      </c>
      <c r="AK17" s="20"/>
      <c r="AL17" s="20">
        <v>0.37152074415117697</v>
      </c>
      <c r="AM17" s="20">
        <v>8.6725799474155693E-2</v>
      </c>
      <c r="AN17" s="20">
        <v>0.73362910553590299</v>
      </c>
      <c r="AO17" s="20"/>
      <c r="AP17" s="20">
        <v>0.37651985310108799</v>
      </c>
      <c r="AQ17" s="20">
        <v>0.35416876972191402</v>
      </c>
      <c r="AR17" s="20"/>
      <c r="AS17" s="20">
        <v>0.33250296653288702</v>
      </c>
      <c r="AT17" s="20">
        <v>0.41554180285824199</v>
      </c>
      <c r="AU17" s="20"/>
      <c r="AV17" s="20">
        <v>0.24174958457459</v>
      </c>
      <c r="AW17" s="20">
        <v>0.40935855419191403</v>
      </c>
      <c r="AX17" s="20"/>
      <c r="AY17" s="20">
        <v>0.337822348418508</v>
      </c>
      <c r="AZ17" s="20">
        <v>0.45717076371104498</v>
      </c>
      <c r="BA17" s="20"/>
      <c r="BB17" s="20">
        <v>0.35494796512335902</v>
      </c>
      <c r="BC17" s="20">
        <v>0.353879043849333</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293</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6.1615731901753E-3</v>
      </c>
      <c r="D9" s="14">
        <v>9.4209987047968909E-3</v>
      </c>
      <c r="E9" s="14">
        <v>2.9969666945167499E-3</v>
      </c>
      <c r="F9" s="14"/>
      <c r="G9" s="14">
        <v>2.20042767201728E-2</v>
      </c>
      <c r="H9" s="14">
        <v>8.6653519434881608E-3</v>
      </c>
      <c r="I9" s="14">
        <v>2.56118172265349E-3</v>
      </c>
      <c r="J9" s="14">
        <v>0</v>
      </c>
      <c r="K9" s="14">
        <v>5.3049980031144002E-3</v>
      </c>
      <c r="L9" s="14">
        <v>2.1414515934710899E-3</v>
      </c>
      <c r="M9" s="14"/>
      <c r="N9" s="14">
        <v>1.1578186270618801E-2</v>
      </c>
      <c r="O9" s="14">
        <v>0</v>
      </c>
      <c r="P9" s="14">
        <v>6.9647697153280902E-3</v>
      </c>
      <c r="Q9" s="14">
        <v>6.0639893023503501E-3</v>
      </c>
      <c r="R9" s="14"/>
      <c r="S9" s="14">
        <v>6.4607859224602698E-3</v>
      </c>
      <c r="T9" s="14">
        <v>3.4468503152764798E-3</v>
      </c>
      <c r="U9" s="14">
        <v>1.07666316737375E-2</v>
      </c>
      <c r="V9" s="14">
        <v>0</v>
      </c>
      <c r="W9" s="14">
        <v>9.0083738770243092E-3</v>
      </c>
      <c r="X9" s="14">
        <v>4.3053084230555098E-3</v>
      </c>
      <c r="Y9" s="14">
        <v>7.8049341885968997E-3</v>
      </c>
      <c r="Z9" s="14">
        <v>0</v>
      </c>
      <c r="AA9" s="14">
        <v>8.2608710205616907E-3</v>
      </c>
      <c r="AB9" s="14">
        <v>7.2721563256434498E-3</v>
      </c>
      <c r="AC9" s="14">
        <v>0</v>
      </c>
      <c r="AD9" s="14">
        <v>2.4599138863932099E-2</v>
      </c>
      <c r="AE9" s="14"/>
      <c r="AF9" s="14">
        <v>1.8827438633850101E-3</v>
      </c>
      <c r="AG9" s="14">
        <v>1.1837707938857399E-2</v>
      </c>
      <c r="AH9" s="14">
        <v>5.35779277874451E-3</v>
      </c>
      <c r="AI9" s="14">
        <v>0</v>
      </c>
      <c r="AJ9" s="14">
        <v>1.24935659481656E-2</v>
      </c>
      <c r="AK9" s="14"/>
      <c r="AL9" s="14">
        <v>3.19326767587093E-3</v>
      </c>
      <c r="AM9" s="14">
        <v>3.37423988912409E-2</v>
      </c>
      <c r="AN9" s="14">
        <v>0</v>
      </c>
      <c r="AO9" s="14"/>
      <c r="AP9" s="14">
        <v>5.7065509836885303E-3</v>
      </c>
      <c r="AQ9" s="14">
        <v>6.7235669885753798E-3</v>
      </c>
      <c r="AR9" s="14"/>
      <c r="AS9" s="14">
        <v>6.2286771171552796E-3</v>
      </c>
      <c r="AT9" s="14">
        <v>6.5072465255582102E-3</v>
      </c>
      <c r="AU9" s="14"/>
      <c r="AV9" s="14">
        <v>6.1174505639144299E-3</v>
      </c>
      <c r="AW9" s="14">
        <v>5.3805534859685099E-3</v>
      </c>
      <c r="AX9" s="14"/>
      <c r="AY9" s="14">
        <v>6.5416047174216702E-3</v>
      </c>
      <c r="AZ9" s="14">
        <v>1.01129815374582E-2</v>
      </c>
      <c r="BA9" s="14"/>
      <c r="BB9" s="14">
        <v>6.7399853315854097E-3</v>
      </c>
      <c r="BC9" s="14">
        <v>7.8178541301389508E-3</v>
      </c>
    </row>
    <row r="10" spans="2:55" x14ac:dyDescent="0.35">
      <c r="B10" s="15" t="s">
        <v>72</v>
      </c>
      <c r="C10" s="14">
        <v>1.7881424988762301E-2</v>
      </c>
      <c r="D10" s="14">
        <v>2.5794982369865702E-2</v>
      </c>
      <c r="E10" s="14">
        <v>1.0206677689596801E-2</v>
      </c>
      <c r="F10" s="14"/>
      <c r="G10" s="14">
        <v>5.0573586031458E-2</v>
      </c>
      <c r="H10" s="14">
        <v>2.47917009093792E-2</v>
      </c>
      <c r="I10" s="14">
        <v>2.5891232519054199E-2</v>
      </c>
      <c r="J10" s="14">
        <v>9.6914463292838895E-3</v>
      </c>
      <c r="K10" s="14">
        <v>4.0682000603227703E-3</v>
      </c>
      <c r="L10" s="14">
        <v>0</v>
      </c>
      <c r="M10" s="14"/>
      <c r="N10" s="14">
        <v>1.4048478097036901E-2</v>
      </c>
      <c r="O10" s="14">
        <v>1.45193947216212E-2</v>
      </c>
      <c r="P10" s="14">
        <v>2.31334284608905E-2</v>
      </c>
      <c r="Q10" s="14">
        <v>2.1042005818178E-2</v>
      </c>
      <c r="R10" s="14"/>
      <c r="S10" s="14">
        <v>3.8419384612412497E-2</v>
      </c>
      <c r="T10" s="14">
        <v>3.4340290982956198E-3</v>
      </c>
      <c r="U10" s="14">
        <v>8.1451335469504699E-3</v>
      </c>
      <c r="V10" s="14">
        <v>1.53284137931114E-2</v>
      </c>
      <c r="W10" s="14">
        <v>2.59336585514615E-2</v>
      </c>
      <c r="X10" s="14">
        <v>1.8322451725629602E-2</v>
      </c>
      <c r="Y10" s="14">
        <v>6.1914435271447797E-3</v>
      </c>
      <c r="Z10" s="14">
        <v>1.4601611096737899E-2</v>
      </c>
      <c r="AA10" s="14">
        <v>3.4305325778952102E-2</v>
      </c>
      <c r="AB10" s="14">
        <v>7.0326736793943903E-3</v>
      </c>
      <c r="AC10" s="14">
        <v>2.1507296126272699E-2</v>
      </c>
      <c r="AD10" s="14">
        <v>0</v>
      </c>
      <c r="AE10" s="14"/>
      <c r="AF10" s="14">
        <v>9.9363783763326396E-3</v>
      </c>
      <c r="AG10" s="14">
        <v>3.1906068711369702E-2</v>
      </c>
      <c r="AH10" s="14">
        <v>3.1276348778232002E-2</v>
      </c>
      <c r="AI10" s="14">
        <v>1.0789064911278399E-2</v>
      </c>
      <c r="AJ10" s="14">
        <v>8.0305942862004698E-3</v>
      </c>
      <c r="AK10" s="14"/>
      <c r="AL10" s="14">
        <v>1.08089156758258E-2</v>
      </c>
      <c r="AM10" s="14">
        <v>7.3571682256886706E-2</v>
      </c>
      <c r="AN10" s="14">
        <v>2.0940529294716799E-2</v>
      </c>
      <c r="AO10" s="14"/>
      <c r="AP10" s="14">
        <v>1.7492588060954401E-2</v>
      </c>
      <c r="AQ10" s="14">
        <v>1.76491195464616E-2</v>
      </c>
      <c r="AR10" s="14"/>
      <c r="AS10" s="14">
        <v>2.1191517487238E-2</v>
      </c>
      <c r="AT10" s="14">
        <v>1.05411252522007E-2</v>
      </c>
      <c r="AU10" s="14"/>
      <c r="AV10" s="14">
        <v>4.0050736824661801E-2</v>
      </c>
      <c r="AW10" s="14">
        <v>1.05633661692719E-2</v>
      </c>
      <c r="AX10" s="14"/>
      <c r="AY10" s="14">
        <v>2.30758186421153E-2</v>
      </c>
      <c r="AZ10" s="14">
        <v>4.66016365787682E-3</v>
      </c>
      <c r="BA10" s="14"/>
      <c r="BB10" s="14">
        <v>2.3314810035256602E-2</v>
      </c>
      <c r="BC10" s="14">
        <v>7.2452973773922203E-3</v>
      </c>
    </row>
    <row r="11" spans="2:55" x14ac:dyDescent="0.35">
      <c r="B11" s="15" t="s">
        <v>73</v>
      </c>
      <c r="C11" s="14">
        <v>3.5468515162338801E-2</v>
      </c>
      <c r="D11" s="14">
        <v>5.1690478661966098E-2</v>
      </c>
      <c r="E11" s="14">
        <v>1.9732595204788098E-2</v>
      </c>
      <c r="F11" s="14"/>
      <c r="G11" s="14">
        <v>7.5274252173561207E-2</v>
      </c>
      <c r="H11" s="14">
        <v>8.4996919868320794E-2</v>
      </c>
      <c r="I11" s="14">
        <v>3.2702415258720099E-2</v>
      </c>
      <c r="J11" s="14">
        <v>2.4234035556003099E-2</v>
      </c>
      <c r="K11" s="14">
        <v>5.6076739147647697E-3</v>
      </c>
      <c r="L11" s="14">
        <v>0</v>
      </c>
      <c r="M11" s="14"/>
      <c r="N11" s="14">
        <v>3.7693847126662301E-2</v>
      </c>
      <c r="O11" s="14">
        <v>4.6592476377814399E-2</v>
      </c>
      <c r="P11" s="14">
        <v>3.2225855852623199E-2</v>
      </c>
      <c r="Q11" s="14">
        <v>2.4631422723416899E-2</v>
      </c>
      <c r="R11" s="14"/>
      <c r="S11" s="14">
        <v>7.7809211140962495E-2</v>
      </c>
      <c r="T11" s="14">
        <v>1.7460918967707201E-2</v>
      </c>
      <c r="U11" s="14">
        <v>2.9549161469765901E-2</v>
      </c>
      <c r="V11" s="14">
        <v>1.24252629708706E-2</v>
      </c>
      <c r="W11" s="14">
        <v>3.9278666235953497E-2</v>
      </c>
      <c r="X11" s="14">
        <v>1.77945571028684E-2</v>
      </c>
      <c r="Y11" s="14">
        <v>2.4293969358168001E-2</v>
      </c>
      <c r="Z11" s="14">
        <v>6.6691528101812406E-2</v>
      </c>
      <c r="AA11" s="14">
        <v>5.0460968783283197E-2</v>
      </c>
      <c r="AB11" s="14">
        <v>1.93015288590614E-2</v>
      </c>
      <c r="AC11" s="14">
        <v>9.8894057429865703E-3</v>
      </c>
      <c r="AD11" s="14">
        <v>6.8558044407446395E-2</v>
      </c>
      <c r="AE11" s="14"/>
      <c r="AF11" s="14">
        <v>2.2463753105374899E-2</v>
      </c>
      <c r="AG11" s="14">
        <v>5.1674065703632997E-2</v>
      </c>
      <c r="AH11" s="14">
        <v>5.6028329312621796E-3</v>
      </c>
      <c r="AI11" s="14">
        <v>2.5792803184541999E-2</v>
      </c>
      <c r="AJ11" s="14">
        <v>6.7850270823942599E-2</v>
      </c>
      <c r="AK11" s="14"/>
      <c r="AL11" s="14">
        <v>2.7015995221506599E-2</v>
      </c>
      <c r="AM11" s="14">
        <v>0.113368546937055</v>
      </c>
      <c r="AN11" s="14">
        <v>1.9053324975320599E-2</v>
      </c>
      <c r="AO11" s="14"/>
      <c r="AP11" s="14">
        <v>4.1199056951355E-2</v>
      </c>
      <c r="AQ11" s="14">
        <v>2.8844192868159799E-2</v>
      </c>
      <c r="AR11" s="14"/>
      <c r="AS11" s="14">
        <v>3.9992927243688102E-2</v>
      </c>
      <c r="AT11" s="14">
        <v>2.4851375202479299E-2</v>
      </c>
      <c r="AU11" s="14"/>
      <c r="AV11" s="14">
        <v>6.3797834206696796E-2</v>
      </c>
      <c r="AW11" s="14">
        <v>2.5239705444341901E-2</v>
      </c>
      <c r="AX11" s="14"/>
      <c r="AY11" s="14">
        <v>3.8088553520275799E-2</v>
      </c>
      <c r="AZ11" s="14">
        <v>2.73691430321506E-2</v>
      </c>
      <c r="BA11" s="14"/>
      <c r="BB11" s="14">
        <v>3.5814887733475999E-2</v>
      </c>
      <c r="BC11" s="14">
        <v>3.8325088287321701E-2</v>
      </c>
    </row>
    <row r="12" spans="2:55" x14ac:dyDescent="0.35">
      <c r="B12" s="15" t="s">
        <v>74</v>
      </c>
      <c r="C12" s="14">
        <v>4.5944588113095701E-2</v>
      </c>
      <c r="D12" s="14">
        <v>5.5102314716677099E-2</v>
      </c>
      <c r="E12" s="14">
        <v>3.7137536457946402E-2</v>
      </c>
      <c r="F12" s="14"/>
      <c r="G12" s="14">
        <v>0.12241803894471801</v>
      </c>
      <c r="H12" s="14">
        <v>9.3305297903946899E-2</v>
      </c>
      <c r="I12" s="14">
        <v>4.7754807258399201E-2</v>
      </c>
      <c r="J12" s="14">
        <v>1.53016450399744E-2</v>
      </c>
      <c r="K12" s="14">
        <v>1.3000005377833501E-2</v>
      </c>
      <c r="L12" s="14">
        <v>2.1153339448921498E-3</v>
      </c>
      <c r="M12" s="14"/>
      <c r="N12" s="14">
        <v>6.1742722283248001E-2</v>
      </c>
      <c r="O12" s="14">
        <v>3.3907065107129097E-2</v>
      </c>
      <c r="P12" s="14">
        <v>4.6428579565829499E-2</v>
      </c>
      <c r="Q12" s="14">
        <v>4.1346361091370097E-2</v>
      </c>
      <c r="R12" s="14"/>
      <c r="S12" s="14">
        <v>6.24239946418369E-2</v>
      </c>
      <c r="T12" s="14">
        <v>3.53731537141719E-2</v>
      </c>
      <c r="U12" s="14">
        <v>2.3772997245636598E-2</v>
      </c>
      <c r="V12" s="14">
        <v>4.06457249075413E-2</v>
      </c>
      <c r="W12" s="14">
        <v>2.902000320295E-2</v>
      </c>
      <c r="X12" s="14">
        <v>5.1149042781585601E-2</v>
      </c>
      <c r="Y12" s="14">
        <v>1.9959817623122201E-2</v>
      </c>
      <c r="Z12" s="14">
        <v>6.1875447596573797E-2</v>
      </c>
      <c r="AA12" s="14">
        <v>5.7260013513020798E-2</v>
      </c>
      <c r="AB12" s="14">
        <v>9.2782244217338605E-2</v>
      </c>
      <c r="AC12" s="14">
        <v>3.4105075702415E-2</v>
      </c>
      <c r="AD12" s="14">
        <v>0</v>
      </c>
      <c r="AE12" s="14"/>
      <c r="AF12" s="14">
        <v>3.3732379634851199E-2</v>
      </c>
      <c r="AG12" s="14">
        <v>6.16079896113143E-2</v>
      </c>
      <c r="AH12" s="14">
        <v>1.5974497788750298E-2</v>
      </c>
      <c r="AI12" s="14">
        <v>6.9187601730484702E-2</v>
      </c>
      <c r="AJ12" s="14">
        <v>3.5829887201199E-2</v>
      </c>
      <c r="AK12" s="14"/>
      <c r="AL12" s="14">
        <v>3.99035605395665E-2</v>
      </c>
      <c r="AM12" s="14">
        <v>0.11322210635655</v>
      </c>
      <c r="AN12" s="14">
        <v>1.36832467715951E-2</v>
      </c>
      <c r="AO12" s="14"/>
      <c r="AP12" s="14">
        <v>4.5094194476300697E-2</v>
      </c>
      <c r="AQ12" s="14">
        <v>4.7179679075804601E-2</v>
      </c>
      <c r="AR12" s="14"/>
      <c r="AS12" s="14">
        <v>5.08499904828114E-2</v>
      </c>
      <c r="AT12" s="14">
        <v>3.5583905430126302E-2</v>
      </c>
      <c r="AU12" s="14"/>
      <c r="AV12" s="14">
        <v>8.8634583864684202E-2</v>
      </c>
      <c r="AW12" s="14">
        <v>3.1007859258225499E-2</v>
      </c>
      <c r="AX12" s="14"/>
      <c r="AY12" s="14">
        <v>4.8699983613987897E-2</v>
      </c>
      <c r="AZ12" s="14">
        <v>3.9930432332363902E-2</v>
      </c>
      <c r="BA12" s="14"/>
      <c r="BB12" s="14">
        <v>4.96677821397387E-2</v>
      </c>
      <c r="BC12" s="14">
        <v>3.2963104317762698E-2</v>
      </c>
    </row>
    <row r="13" spans="2:55" x14ac:dyDescent="0.35">
      <c r="B13" s="15" t="s">
        <v>75</v>
      </c>
      <c r="C13" s="14">
        <v>3.87876355302492E-2</v>
      </c>
      <c r="D13" s="14">
        <v>4.0177370359263401E-2</v>
      </c>
      <c r="E13" s="14">
        <v>3.7544753686117503E-2</v>
      </c>
      <c r="F13" s="14"/>
      <c r="G13" s="14">
        <v>5.3919200078226599E-2</v>
      </c>
      <c r="H13" s="14">
        <v>8.3086125731270194E-2</v>
      </c>
      <c r="I13" s="14">
        <v>5.6813428103319401E-2</v>
      </c>
      <c r="J13" s="14">
        <v>2.8499711213243299E-2</v>
      </c>
      <c r="K13" s="14">
        <v>1.5142072595346201E-2</v>
      </c>
      <c r="L13" s="14">
        <v>2.0800325388677602E-3</v>
      </c>
      <c r="M13" s="14"/>
      <c r="N13" s="14">
        <v>4.4675579617619601E-2</v>
      </c>
      <c r="O13" s="14">
        <v>3.4586319105363597E-2</v>
      </c>
      <c r="P13" s="14">
        <v>3.2445195384303703E-2</v>
      </c>
      <c r="Q13" s="14">
        <v>4.2681559859080301E-2</v>
      </c>
      <c r="R13" s="14"/>
      <c r="S13" s="14">
        <v>4.7352814410747797E-2</v>
      </c>
      <c r="T13" s="14">
        <v>2.12876116601739E-2</v>
      </c>
      <c r="U13" s="14">
        <v>4.7876380412771202E-2</v>
      </c>
      <c r="V13" s="14">
        <v>2.6620597311003202E-2</v>
      </c>
      <c r="W13" s="14">
        <v>3.5073423273354602E-2</v>
      </c>
      <c r="X13" s="14">
        <v>5.1939203498177003E-2</v>
      </c>
      <c r="Y13" s="14">
        <v>2.7152295620253199E-2</v>
      </c>
      <c r="Z13" s="14">
        <v>2.2682892583648501E-2</v>
      </c>
      <c r="AA13" s="14">
        <v>6.5074729177530793E-2</v>
      </c>
      <c r="AB13" s="14">
        <v>3.9353936571234101E-2</v>
      </c>
      <c r="AC13" s="14">
        <v>2.2656202101557801E-2</v>
      </c>
      <c r="AD13" s="14">
        <v>3.7505485237680602E-2</v>
      </c>
      <c r="AE13" s="14"/>
      <c r="AF13" s="14">
        <v>3.8705022498880901E-2</v>
      </c>
      <c r="AG13" s="14">
        <v>5.0223597631464098E-2</v>
      </c>
      <c r="AH13" s="14">
        <v>2.0633224858515101E-2</v>
      </c>
      <c r="AI13" s="14">
        <v>2.43556657128958E-2</v>
      </c>
      <c r="AJ13" s="14">
        <v>4.7502877717593699E-2</v>
      </c>
      <c r="AK13" s="14"/>
      <c r="AL13" s="14">
        <v>3.2630827467175501E-2</v>
      </c>
      <c r="AM13" s="14">
        <v>0.110693493393953</v>
      </c>
      <c r="AN13" s="14">
        <v>0</v>
      </c>
      <c r="AO13" s="14"/>
      <c r="AP13" s="14">
        <v>3.1562201926861697E-2</v>
      </c>
      <c r="AQ13" s="14">
        <v>4.3981424547958399E-2</v>
      </c>
      <c r="AR13" s="14"/>
      <c r="AS13" s="14">
        <v>4.2847067257263199E-2</v>
      </c>
      <c r="AT13" s="14">
        <v>3.5520593234141598E-2</v>
      </c>
      <c r="AU13" s="14"/>
      <c r="AV13" s="14">
        <v>6.8933621502054496E-2</v>
      </c>
      <c r="AW13" s="14">
        <v>3.04265786643888E-2</v>
      </c>
      <c r="AX13" s="14"/>
      <c r="AY13" s="14">
        <v>4.0658389241839399E-2</v>
      </c>
      <c r="AZ13" s="14">
        <v>5.7948165685328498E-2</v>
      </c>
      <c r="BA13" s="14"/>
      <c r="BB13" s="14">
        <v>3.5460791345007202E-2</v>
      </c>
      <c r="BC13" s="14">
        <v>4.0202468252868898E-2</v>
      </c>
    </row>
    <row r="14" spans="2:55" x14ac:dyDescent="0.35">
      <c r="B14" s="15" t="s">
        <v>76</v>
      </c>
      <c r="C14" s="14">
        <v>3.2565249075863098E-2</v>
      </c>
      <c r="D14" s="14">
        <v>3.9374847986550103E-2</v>
      </c>
      <c r="E14" s="14">
        <v>2.6011703542888901E-2</v>
      </c>
      <c r="F14" s="14"/>
      <c r="G14" s="14">
        <v>6.17530902006201E-2</v>
      </c>
      <c r="H14" s="14">
        <v>5.3158423053339302E-2</v>
      </c>
      <c r="I14" s="14">
        <v>4.8272808450627702E-2</v>
      </c>
      <c r="J14" s="14">
        <v>3.11778303980077E-2</v>
      </c>
      <c r="K14" s="14">
        <v>0</v>
      </c>
      <c r="L14" s="14">
        <v>6.5875347312368202E-3</v>
      </c>
      <c r="M14" s="14"/>
      <c r="N14" s="14">
        <v>4.5521534950576599E-2</v>
      </c>
      <c r="O14" s="14">
        <v>2.7220141311121899E-2</v>
      </c>
      <c r="P14" s="14">
        <v>2.43308563270377E-2</v>
      </c>
      <c r="Q14" s="14">
        <v>3.1631035800066702E-2</v>
      </c>
      <c r="R14" s="14"/>
      <c r="S14" s="14">
        <v>2.95750770811577E-2</v>
      </c>
      <c r="T14" s="14">
        <v>1.9110854028332E-2</v>
      </c>
      <c r="U14" s="14">
        <v>3.7616681383842297E-2</v>
      </c>
      <c r="V14" s="14">
        <v>4.6128316821381403E-2</v>
      </c>
      <c r="W14" s="14">
        <v>1.23043138196644E-2</v>
      </c>
      <c r="X14" s="14">
        <v>7.1103966705022295E-2</v>
      </c>
      <c r="Y14" s="14">
        <v>4.2527560963715502E-2</v>
      </c>
      <c r="Z14" s="14">
        <v>5.9850823206063997E-2</v>
      </c>
      <c r="AA14" s="14">
        <v>3.1417714059067597E-2</v>
      </c>
      <c r="AB14" s="14">
        <v>1.3833917875570799E-2</v>
      </c>
      <c r="AC14" s="14">
        <v>2.0687747693814301E-2</v>
      </c>
      <c r="AD14" s="14">
        <v>0</v>
      </c>
      <c r="AE14" s="14"/>
      <c r="AF14" s="14">
        <v>2.6831266157287498E-2</v>
      </c>
      <c r="AG14" s="14">
        <v>3.3440396556467099E-2</v>
      </c>
      <c r="AH14" s="14">
        <v>4.2944350202299399E-2</v>
      </c>
      <c r="AI14" s="14">
        <v>3.1942994701495399E-2</v>
      </c>
      <c r="AJ14" s="14">
        <v>5.53065605283301E-2</v>
      </c>
      <c r="AK14" s="14"/>
      <c r="AL14" s="14">
        <v>3.3474567357684601E-2</v>
      </c>
      <c r="AM14" s="14">
        <v>4.3587200711282699E-2</v>
      </c>
      <c r="AN14" s="14">
        <v>0</v>
      </c>
      <c r="AO14" s="14"/>
      <c r="AP14" s="14">
        <v>3.2450020105238897E-2</v>
      </c>
      <c r="AQ14" s="14">
        <v>3.04044269546257E-2</v>
      </c>
      <c r="AR14" s="14"/>
      <c r="AS14" s="14">
        <v>2.7470707421810799E-2</v>
      </c>
      <c r="AT14" s="14">
        <v>3.4782547484319103E-2</v>
      </c>
      <c r="AU14" s="14"/>
      <c r="AV14" s="14">
        <v>3.35746240673385E-2</v>
      </c>
      <c r="AW14" s="14">
        <v>3.12174616003645E-2</v>
      </c>
      <c r="AX14" s="14"/>
      <c r="AY14" s="14">
        <v>3.5334089462393602E-2</v>
      </c>
      <c r="AZ14" s="14">
        <v>3.02946078903195E-2</v>
      </c>
      <c r="BA14" s="14"/>
      <c r="BB14" s="14">
        <v>3.1886046070683301E-2</v>
      </c>
      <c r="BC14" s="14">
        <v>3.9636722594570399E-2</v>
      </c>
    </row>
    <row r="15" spans="2:55" x14ac:dyDescent="0.35">
      <c r="B15" s="15" t="s">
        <v>77</v>
      </c>
      <c r="C15" s="14">
        <v>2.3116755412801501E-2</v>
      </c>
      <c r="D15" s="14">
        <v>2.28352630947136E-2</v>
      </c>
      <c r="E15" s="14">
        <v>2.34596603674165E-2</v>
      </c>
      <c r="F15" s="14"/>
      <c r="G15" s="14">
        <v>3.7361910801350401E-2</v>
      </c>
      <c r="H15" s="14">
        <v>2.0989624181857201E-2</v>
      </c>
      <c r="I15" s="14">
        <v>3.0884458280367601E-2</v>
      </c>
      <c r="J15" s="14">
        <v>1.8680609595024499E-2</v>
      </c>
      <c r="K15" s="14">
        <v>2.42462384783294E-2</v>
      </c>
      <c r="L15" s="14">
        <v>1.19618648283271E-2</v>
      </c>
      <c r="M15" s="14"/>
      <c r="N15" s="14">
        <v>2.0971587478903E-2</v>
      </c>
      <c r="O15" s="14">
        <v>2.5388282719056399E-2</v>
      </c>
      <c r="P15" s="14">
        <v>2.6478257766179701E-2</v>
      </c>
      <c r="Q15" s="14">
        <v>2.0300652805233899E-2</v>
      </c>
      <c r="R15" s="14"/>
      <c r="S15" s="14">
        <v>2.4724881351227201E-2</v>
      </c>
      <c r="T15" s="14">
        <v>2.27307616835862E-2</v>
      </c>
      <c r="U15" s="14">
        <v>1.07763165078954E-2</v>
      </c>
      <c r="V15" s="14">
        <v>4.8192995688026603E-2</v>
      </c>
      <c r="W15" s="14">
        <v>2.4303735651811199E-2</v>
      </c>
      <c r="X15" s="14">
        <v>1.43993270585933E-2</v>
      </c>
      <c r="Y15" s="14">
        <v>1.5412005432018899E-2</v>
      </c>
      <c r="Z15" s="14">
        <v>3.1248037379483701E-2</v>
      </c>
      <c r="AA15" s="14">
        <v>8.5432598191801604E-3</v>
      </c>
      <c r="AB15" s="14">
        <v>2.6858167410505802E-2</v>
      </c>
      <c r="AC15" s="14">
        <v>9.1318264514405698E-3</v>
      </c>
      <c r="AD15" s="14">
        <v>7.3252719971996297E-2</v>
      </c>
      <c r="AE15" s="14"/>
      <c r="AF15" s="14">
        <v>3.3114048112269E-2</v>
      </c>
      <c r="AG15" s="14">
        <v>3.3152380843473703E-2</v>
      </c>
      <c r="AH15" s="14">
        <v>4.5326069437724003E-3</v>
      </c>
      <c r="AI15" s="14">
        <v>1.2337509015144301E-2</v>
      </c>
      <c r="AJ15" s="14">
        <v>8.6008267654730502E-3</v>
      </c>
      <c r="AK15" s="14"/>
      <c r="AL15" s="14">
        <v>2.0165545312500199E-2</v>
      </c>
      <c r="AM15" s="14">
        <v>5.06173084779937E-2</v>
      </c>
      <c r="AN15" s="14">
        <v>1.68516373311518E-2</v>
      </c>
      <c r="AO15" s="14"/>
      <c r="AP15" s="14">
        <v>2.5618017542795201E-2</v>
      </c>
      <c r="AQ15" s="14">
        <v>2.1736512243894099E-2</v>
      </c>
      <c r="AR15" s="14"/>
      <c r="AS15" s="14">
        <v>2.64573683874967E-2</v>
      </c>
      <c r="AT15" s="14">
        <v>1.7261643558281699E-2</v>
      </c>
      <c r="AU15" s="14"/>
      <c r="AV15" s="14">
        <v>2.5025825114860598E-2</v>
      </c>
      <c r="AW15" s="14">
        <v>2.2737872065732901E-2</v>
      </c>
      <c r="AX15" s="14"/>
      <c r="AY15" s="14">
        <v>1.9632285389171299E-2</v>
      </c>
      <c r="AZ15" s="14">
        <v>1.7499389773676599E-2</v>
      </c>
      <c r="BA15" s="14"/>
      <c r="BB15" s="14">
        <v>2.0480469953954999E-2</v>
      </c>
      <c r="BC15" s="14">
        <v>1.89191255691941E-2</v>
      </c>
    </row>
    <row r="16" spans="2:55" x14ac:dyDescent="0.35">
      <c r="B16" s="15" t="s">
        <v>78</v>
      </c>
      <c r="C16" s="14">
        <v>7.2194942286549393E-2</v>
      </c>
      <c r="D16" s="14">
        <v>7.5106806460536704E-2</v>
      </c>
      <c r="E16" s="14">
        <v>6.9564063998993994E-2</v>
      </c>
      <c r="F16" s="14"/>
      <c r="G16" s="14">
        <v>8.4719804491705894E-2</v>
      </c>
      <c r="H16" s="14">
        <v>0.13160616034849301</v>
      </c>
      <c r="I16" s="14">
        <v>7.1088466123073998E-2</v>
      </c>
      <c r="J16" s="14">
        <v>6.1096709470689702E-2</v>
      </c>
      <c r="K16" s="14">
        <v>6.6359459564921106E-2</v>
      </c>
      <c r="L16" s="14">
        <v>2.9115150559404099E-2</v>
      </c>
      <c r="M16" s="14"/>
      <c r="N16" s="14">
        <v>9.6119688637959499E-2</v>
      </c>
      <c r="O16" s="14">
        <v>5.5408097459124499E-2</v>
      </c>
      <c r="P16" s="14">
        <v>6.5611946751957306E-2</v>
      </c>
      <c r="Q16" s="14">
        <v>6.8049379116167305E-2</v>
      </c>
      <c r="R16" s="14"/>
      <c r="S16" s="14">
        <v>0.12384762935169701</v>
      </c>
      <c r="T16" s="14">
        <v>5.5878801069441403E-2</v>
      </c>
      <c r="U16" s="14">
        <v>7.5130496139418607E-2</v>
      </c>
      <c r="V16" s="14">
        <v>4.9593988041832703E-2</v>
      </c>
      <c r="W16" s="14">
        <v>8.1410571050064107E-2</v>
      </c>
      <c r="X16" s="14">
        <v>7.4792918430200597E-2</v>
      </c>
      <c r="Y16" s="14">
        <v>6.6624775249910798E-2</v>
      </c>
      <c r="Z16" s="14">
        <v>1.1412419188260799E-2</v>
      </c>
      <c r="AA16" s="14">
        <v>6.7062975141010103E-2</v>
      </c>
      <c r="AB16" s="14">
        <v>6.9455635373678506E-2</v>
      </c>
      <c r="AC16" s="14">
        <v>9.0351309513325304E-2</v>
      </c>
      <c r="AD16" s="14">
        <v>2.5981301515276601E-2</v>
      </c>
      <c r="AE16" s="14"/>
      <c r="AF16" s="14">
        <v>6.3709475200663404E-2</v>
      </c>
      <c r="AG16" s="14">
        <v>8.6607419163931595E-2</v>
      </c>
      <c r="AH16" s="14">
        <v>8.5094217301284206E-2</v>
      </c>
      <c r="AI16" s="14">
        <v>4.9381416146736697E-2</v>
      </c>
      <c r="AJ16" s="14">
        <v>6.4583372666543598E-2</v>
      </c>
      <c r="AK16" s="14"/>
      <c r="AL16" s="14">
        <v>7.1535926414415502E-2</v>
      </c>
      <c r="AM16" s="14">
        <v>9.4225452051001399E-2</v>
      </c>
      <c r="AN16" s="14">
        <v>4.2680498832571197E-2</v>
      </c>
      <c r="AO16" s="14"/>
      <c r="AP16" s="14">
        <v>7.6610164150711299E-2</v>
      </c>
      <c r="AQ16" s="14">
        <v>6.8263598609669907E-2</v>
      </c>
      <c r="AR16" s="14"/>
      <c r="AS16" s="14">
        <v>7.8422454645037804E-2</v>
      </c>
      <c r="AT16" s="14">
        <v>6.2274175362293502E-2</v>
      </c>
      <c r="AU16" s="14"/>
      <c r="AV16" s="14">
        <v>0.116806920940954</v>
      </c>
      <c r="AW16" s="14">
        <v>5.4763201474523501E-2</v>
      </c>
      <c r="AX16" s="14"/>
      <c r="AY16" s="14">
        <v>7.8210414104977005E-2</v>
      </c>
      <c r="AZ16" s="14">
        <v>6.0283824342191199E-2</v>
      </c>
      <c r="BA16" s="14"/>
      <c r="BB16" s="14">
        <v>8.0321237977051194E-2</v>
      </c>
      <c r="BC16" s="14">
        <v>5.4133229135502697E-2</v>
      </c>
    </row>
    <row r="17" spans="2:55" ht="29" x14ac:dyDescent="0.35">
      <c r="B17" s="15" t="s">
        <v>276</v>
      </c>
      <c r="C17" s="20">
        <v>0.727879316240165</v>
      </c>
      <c r="D17" s="20">
        <v>0.68049693764563002</v>
      </c>
      <c r="E17" s="20">
        <v>0.77334604235773496</v>
      </c>
      <c r="F17" s="20"/>
      <c r="G17" s="20">
        <v>0.49197584055818699</v>
      </c>
      <c r="H17" s="20">
        <v>0.49940039605990499</v>
      </c>
      <c r="I17" s="20">
        <v>0.684031202283784</v>
      </c>
      <c r="J17" s="20">
        <v>0.81131801239777301</v>
      </c>
      <c r="K17" s="20">
        <v>0.86627135200536798</v>
      </c>
      <c r="L17" s="20">
        <v>0.94599863180380095</v>
      </c>
      <c r="M17" s="20"/>
      <c r="N17" s="20">
        <v>0.66764837553737499</v>
      </c>
      <c r="O17" s="20">
        <v>0.76237822319876902</v>
      </c>
      <c r="P17" s="20">
        <v>0.74238111017585096</v>
      </c>
      <c r="Q17" s="20">
        <v>0.744253593484136</v>
      </c>
      <c r="R17" s="20"/>
      <c r="S17" s="20">
        <v>0.58938622148749797</v>
      </c>
      <c r="T17" s="20">
        <v>0.82127701946301501</v>
      </c>
      <c r="U17" s="20">
        <v>0.75636620161998203</v>
      </c>
      <c r="V17" s="20">
        <v>0.76106470046623298</v>
      </c>
      <c r="W17" s="20">
        <v>0.74366725433771597</v>
      </c>
      <c r="X17" s="20">
        <v>0.69619322427486796</v>
      </c>
      <c r="Y17" s="20">
        <v>0.79003319803706995</v>
      </c>
      <c r="Z17" s="20">
        <v>0.73163724084741899</v>
      </c>
      <c r="AA17" s="20">
        <v>0.67761414270739395</v>
      </c>
      <c r="AB17" s="20">
        <v>0.72410973968757297</v>
      </c>
      <c r="AC17" s="20">
        <v>0.791671136668188</v>
      </c>
      <c r="AD17" s="20">
        <v>0.77010331000366805</v>
      </c>
      <c r="AE17" s="20"/>
      <c r="AF17" s="20">
        <v>0.76962493305095503</v>
      </c>
      <c r="AG17" s="20">
        <v>0.63955037383948898</v>
      </c>
      <c r="AH17" s="20">
        <v>0.78858412841713998</v>
      </c>
      <c r="AI17" s="20">
        <v>0.77621294459742296</v>
      </c>
      <c r="AJ17" s="20">
        <v>0.69980204406255198</v>
      </c>
      <c r="AK17" s="20"/>
      <c r="AL17" s="20">
        <v>0.76127139433545499</v>
      </c>
      <c r="AM17" s="20">
        <v>0.36697181092403702</v>
      </c>
      <c r="AN17" s="20">
        <v>0.88679076279464497</v>
      </c>
      <c r="AO17" s="20"/>
      <c r="AP17" s="20">
        <v>0.72426720580209403</v>
      </c>
      <c r="AQ17" s="20">
        <v>0.73521747916485003</v>
      </c>
      <c r="AR17" s="20"/>
      <c r="AS17" s="20">
        <v>0.70653928995749904</v>
      </c>
      <c r="AT17" s="20">
        <v>0.77267738795060004</v>
      </c>
      <c r="AU17" s="20"/>
      <c r="AV17" s="20">
        <v>0.55705840291483599</v>
      </c>
      <c r="AW17" s="20">
        <v>0.78866340183718198</v>
      </c>
      <c r="AX17" s="20"/>
      <c r="AY17" s="20">
        <v>0.70975886130781796</v>
      </c>
      <c r="AZ17" s="20">
        <v>0.75190129174863496</v>
      </c>
      <c r="BA17" s="20"/>
      <c r="BB17" s="20">
        <v>0.71631398941324698</v>
      </c>
      <c r="BC17" s="20">
        <v>0.76075711033524795</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294</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5.6004590179607898E-2</v>
      </c>
      <c r="D9" s="14">
        <v>5.9966078586862502E-2</v>
      </c>
      <c r="E9" s="14">
        <v>5.2301132147561602E-2</v>
      </c>
      <c r="F9" s="14"/>
      <c r="G9" s="14">
        <v>0.105864794793346</v>
      </c>
      <c r="H9" s="14">
        <v>4.3757687101625302E-2</v>
      </c>
      <c r="I9" s="14">
        <v>7.4054254848858206E-2</v>
      </c>
      <c r="J9" s="14">
        <v>4.7509854232259799E-2</v>
      </c>
      <c r="K9" s="14">
        <v>5.5979406599412702E-2</v>
      </c>
      <c r="L9" s="14">
        <v>2.5272800178800198E-2</v>
      </c>
      <c r="M9" s="14"/>
      <c r="N9" s="14">
        <v>5.0901621739272603E-2</v>
      </c>
      <c r="O9" s="14">
        <v>4.1161767632019799E-2</v>
      </c>
      <c r="P9" s="14">
        <v>7.7485453094880294E-2</v>
      </c>
      <c r="Q9" s="14">
        <v>5.85158923817128E-2</v>
      </c>
      <c r="R9" s="14"/>
      <c r="S9" s="14">
        <v>9.7777978868090906E-2</v>
      </c>
      <c r="T9" s="14">
        <v>4.1622688936840499E-2</v>
      </c>
      <c r="U9" s="14">
        <v>5.2095076786014598E-2</v>
      </c>
      <c r="V9" s="14">
        <v>2.08214376787044E-2</v>
      </c>
      <c r="W9" s="14">
        <v>4.8232875776261799E-2</v>
      </c>
      <c r="X9" s="14">
        <v>2.8043691026283402E-2</v>
      </c>
      <c r="Y9" s="14">
        <v>5.4714422960104599E-2</v>
      </c>
      <c r="Z9" s="14">
        <v>5.0697290578747098E-2</v>
      </c>
      <c r="AA9" s="14">
        <v>7.2678238797590694E-2</v>
      </c>
      <c r="AB9" s="14">
        <v>7.2881400255383699E-2</v>
      </c>
      <c r="AC9" s="14">
        <v>4.2209547674810999E-2</v>
      </c>
      <c r="AD9" s="14">
        <v>6.2868310834390706E-2</v>
      </c>
      <c r="AE9" s="14"/>
      <c r="AF9" s="14">
        <v>4.1881862054426601E-2</v>
      </c>
      <c r="AG9" s="14">
        <v>7.0582479061430198E-2</v>
      </c>
      <c r="AH9" s="14">
        <v>5.2859635920870202E-2</v>
      </c>
      <c r="AI9" s="14">
        <v>3.0327600344875701E-2</v>
      </c>
      <c r="AJ9" s="14">
        <v>6.1664115556697999E-2</v>
      </c>
      <c r="AK9" s="14"/>
      <c r="AL9" s="14">
        <v>5.08244196329364E-2</v>
      </c>
      <c r="AM9" s="14">
        <v>0.115637349168945</v>
      </c>
      <c r="AN9" s="14">
        <v>2.4903597103355799E-2</v>
      </c>
      <c r="AO9" s="14"/>
      <c r="AP9" s="14">
        <v>4.4185071187981199E-2</v>
      </c>
      <c r="AQ9" s="14">
        <v>6.6391497131164198E-2</v>
      </c>
      <c r="AR9" s="14"/>
      <c r="AS9" s="14">
        <v>5.2927220395358597E-2</v>
      </c>
      <c r="AT9" s="14">
        <v>6.0533817909173303E-2</v>
      </c>
      <c r="AU9" s="14"/>
      <c r="AV9" s="14">
        <v>5.66396203222677E-2</v>
      </c>
      <c r="AW9" s="14">
        <v>5.56531124686966E-2</v>
      </c>
      <c r="AX9" s="14"/>
      <c r="AY9" s="14">
        <v>5.2320482126545699E-2</v>
      </c>
      <c r="AZ9" s="14">
        <v>0.11830451148349</v>
      </c>
      <c r="BA9" s="14"/>
      <c r="BB9" s="14">
        <v>4.8142275911352297E-2</v>
      </c>
      <c r="BC9" s="14">
        <v>9.2194344467476805E-2</v>
      </c>
    </row>
    <row r="10" spans="2:55" x14ac:dyDescent="0.35">
      <c r="B10" s="15" t="s">
        <v>72</v>
      </c>
      <c r="C10" s="14">
        <v>0.32409350210128701</v>
      </c>
      <c r="D10" s="14">
        <v>0.35053958402063201</v>
      </c>
      <c r="E10" s="14">
        <v>0.29729753989695001</v>
      </c>
      <c r="F10" s="14"/>
      <c r="G10" s="14">
        <v>0.29676819671996901</v>
      </c>
      <c r="H10" s="14">
        <v>0.35381501379080199</v>
      </c>
      <c r="I10" s="14">
        <v>0.31836763668568702</v>
      </c>
      <c r="J10" s="14">
        <v>0.33606308607051799</v>
      </c>
      <c r="K10" s="14">
        <v>0.34200724037175101</v>
      </c>
      <c r="L10" s="14">
        <v>0.30075314229832401</v>
      </c>
      <c r="M10" s="14"/>
      <c r="N10" s="14">
        <v>0.32999329572979502</v>
      </c>
      <c r="O10" s="14">
        <v>0.37316559211259798</v>
      </c>
      <c r="P10" s="14">
        <v>0.27045157139181702</v>
      </c>
      <c r="Q10" s="14">
        <v>0.31256439397565799</v>
      </c>
      <c r="R10" s="14"/>
      <c r="S10" s="14">
        <v>0.33890282300380598</v>
      </c>
      <c r="T10" s="14">
        <v>0.37000679337145198</v>
      </c>
      <c r="U10" s="14">
        <v>0.34814440082172399</v>
      </c>
      <c r="V10" s="14">
        <v>0.33165285595101701</v>
      </c>
      <c r="W10" s="14">
        <v>0.30684059165279098</v>
      </c>
      <c r="X10" s="14">
        <v>0.26904558230884601</v>
      </c>
      <c r="Y10" s="14">
        <v>0.36718990018377601</v>
      </c>
      <c r="Z10" s="14">
        <v>0.34375124998879603</v>
      </c>
      <c r="AA10" s="14">
        <v>0.27885234771762901</v>
      </c>
      <c r="AB10" s="14">
        <v>0.36170892702292601</v>
      </c>
      <c r="AC10" s="14">
        <v>0.24842031146537399</v>
      </c>
      <c r="AD10" s="14">
        <v>0.214198479388787</v>
      </c>
      <c r="AE10" s="14"/>
      <c r="AF10" s="14">
        <v>0.30259292804952298</v>
      </c>
      <c r="AG10" s="14">
        <v>0.36328408530089301</v>
      </c>
      <c r="AH10" s="14">
        <v>0.34202424097152101</v>
      </c>
      <c r="AI10" s="14">
        <v>0.292570682140884</v>
      </c>
      <c r="AJ10" s="14">
        <v>0.29822782084368199</v>
      </c>
      <c r="AK10" s="14"/>
      <c r="AL10" s="14">
        <v>0.32351980610562098</v>
      </c>
      <c r="AM10" s="14">
        <v>0.38830413849388301</v>
      </c>
      <c r="AN10" s="14">
        <v>0.21871863599185901</v>
      </c>
      <c r="AO10" s="14"/>
      <c r="AP10" s="14">
        <v>0.31846379066763902</v>
      </c>
      <c r="AQ10" s="14">
        <v>0.32613173198011403</v>
      </c>
      <c r="AR10" s="14"/>
      <c r="AS10" s="14">
        <v>0.32514002892287702</v>
      </c>
      <c r="AT10" s="14">
        <v>0.324189928869695</v>
      </c>
      <c r="AU10" s="14"/>
      <c r="AV10" s="14">
        <v>0.32753557685872597</v>
      </c>
      <c r="AW10" s="14">
        <v>0.32343988026336301</v>
      </c>
      <c r="AX10" s="14"/>
      <c r="AY10" s="14">
        <v>0.336852378290733</v>
      </c>
      <c r="AZ10" s="14">
        <v>0.270947556875753</v>
      </c>
      <c r="BA10" s="14"/>
      <c r="BB10" s="14">
        <v>0.32472856972860897</v>
      </c>
      <c r="BC10" s="14">
        <v>0.34124306166774598</v>
      </c>
    </row>
    <row r="11" spans="2:55" x14ac:dyDescent="0.35">
      <c r="B11" s="15" t="s">
        <v>73</v>
      </c>
      <c r="C11" s="14">
        <v>0.32778185633023799</v>
      </c>
      <c r="D11" s="14">
        <v>0.32056958007826503</v>
      </c>
      <c r="E11" s="14">
        <v>0.33477195649507802</v>
      </c>
      <c r="F11" s="14"/>
      <c r="G11" s="14">
        <v>0.27093677386641202</v>
      </c>
      <c r="H11" s="14">
        <v>0.27884052568047002</v>
      </c>
      <c r="I11" s="14">
        <v>0.308153560638599</v>
      </c>
      <c r="J11" s="14">
        <v>0.355922644478673</v>
      </c>
      <c r="K11" s="14">
        <v>0.32945556505081097</v>
      </c>
      <c r="L11" s="14">
        <v>0.39742047671699299</v>
      </c>
      <c r="M11" s="14"/>
      <c r="N11" s="14">
        <v>0.31543029048507698</v>
      </c>
      <c r="O11" s="14">
        <v>0.32308103134681898</v>
      </c>
      <c r="P11" s="14">
        <v>0.36157261831043802</v>
      </c>
      <c r="Q11" s="14">
        <v>0.31678578814784802</v>
      </c>
      <c r="R11" s="14"/>
      <c r="S11" s="14">
        <v>0.27995037738322998</v>
      </c>
      <c r="T11" s="14">
        <v>0.27243118890363399</v>
      </c>
      <c r="U11" s="14">
        <v>0.355793421310929</v>
      </c>
      <c r="V11" s="14">
        <v>0.35537965540218203</v>
      </c>
      <c r="W11" s="14">
        <v>0.34528978822259099</v>
      </c>
      <c r="X11" s="14">
        <v>0.39718948569486701</v>
      </c>
      <c r="Y11" s="14">
        <v>0.32013515078056298</v>
      </c>
      <c r="Z11" s="14">
        <v>0.34178952070736501</v>
      </c>
      <c r="AA11" s="14">
        <v>0.34997453467151701</v>
      </c>
      <c r="AB11" s="14">
        <v>0.29963525403952301</v>
      </c>
      <c r="AC11" s="14">
        <v>0.31486774912801901</v>
      </c>
      <c r="AD11" s="14">
        <v>0.41009376922347901</v>
      </c>
      <c r="AE11" s="14"/>
      <c r="AF11" s="14">
        <v>0.37208941678815</v>
      </c>
      <c r="AG11" s="14">
        <v>0.28262125418582301</v>
      </c>
      <c r="AH11" s="14">
        <v>0.37278803671933902</v>
      </c>
      <c r="AI11" s="14">
        <v>0.38570181383855401</v>
      </c>
      <c r="AJ11" s="14">
        <v>0.31722858609114002</v>
      </c>
      <c r="AK11" s="14"/>
      <c r="AL11" s="14">
        <v>0.32896277978610799</v>
      </c>
      <c r="AM11" s="14">
        <v>0.29196532866231201</v>
      </c>
      <c r="AN11" s="14">
        <v>0.37419230296244299</v>
      </c>
      <c r="AO11" s="14"/>
      <c r="AP11" s="14">
        <v>0.31763709845148802</v>
      </c>
      <c r="AQ11" s="14">
        <v>0.33727525123034702</v>
      </c>
      <c r="AR11" s="14"/>
      <c r="AS11" s="14">
        <v>0.32511113007806502</v>
      </c>
      <c r="AT11" s="14">
        <v>0.33199523544489401</v>
      </c>
      <c r="AU11" s="14"/>
      <c r="AV11" s="14">
        <v>0.29508818854206198</v>
      </c>
      <c r="AW11" s="14">
        <v>0.34090031884439898</v>
      </c>
      <c r="AX11" s="14"/>
      <c r="AY11" s="14">
        <v>0.32010716650016402</v>
      </c>
      <c r="AZ11" s="14">
        <v>0.32043038749545</v>
      </c>
      <c r="BA11" s="14"/>
      <c r="BB11" s="14">
        <v>0.34132472184963902</v>
      </c>
      <c r="BC11" s="14">
        <v>0.27282183765756701</v>
      </c>
    </row>
    <row r="12" spans="2:55" x14ac:dyDescent="0.35">
      <c r="B12" s="15" t="s">
        <v>74</v>
      </c>
      <c r="C12" s="14">
        <v>0.14167354375614699</v>
      </c>
      <c r="D12" s="14">
        <v>0.13377279187386301</v>
      </c>
      <c r="E12" s="14">
        <v>0.14980537587463399</v>
      </c>
      <c r="F12" s="14"/>
      <c r="G12" s="14">
        <v>0.17711380346738601</v>
      </c>
      <c r="H12" s="14">
        <v>0.175385940829763</v>
      </c>
      <c r="I12" s="14">
        <v>0.15567288937798901</v>
      </c>
      <c r="J12" s="14">
        <v>0.11577333889102499</v>
      </c>
      <c r="K12" s="14">
        <v>0.13325210113188199</v>
      </c>
      <c r="L12" s="14">
        <v>0.10595163141614899</v>
      </c>
      <c r="M12" s="14"/>
      <c r="N12" s="14">
        <v>0.16708670112926199</v>
      </c>
      <c r="O12" s="14">
        <v>0.123274977669425</v>
      </c>
      <c r="P12" s="14">
        <v>0.14304224290268999</v>
      </c>
      <c r="Q12" s="14">
        <v>0.13329349358120701</v>
      </c>
      <c r="R12" s="14"/>
      <c r="S12" s="14">
        <v>0.14765710949854699</v>
      </c>
      <c r="T12" s="14">
        <v>0.15513239267891901</v>
      </c>
      <c r="U12" s="14">
        <v>0.107876028177843</v>
      </c>
      <c r="V12" s="14">
        <v>0.13087098857329599</v>
      </c>
      <c r="W12" s="14">
        <v>0.143510124729052</v>
      </c>
      <c r="X12" s="14">
        <v>0.147713378291664</v>
      </c>
      <c r="Y12" s="14">
        <v>8.6211969952037906E-2</v>
      </c>
      <c r="Z12" s="14">
        <v>0.12695218303153</v>
      </c>
      <c r="AA12" s="14">
        <v>0.16063091948498001</v>
      </c>
      <c r="AB12" s="14">
        <v>0.130340020125049</v>
      </c>
      <c r="AC12" s="14">
        <v>0.18254883858837001</v>
      </c>
      <c r="AD12" s="14">
        <v>0.21821848432378901</v>
      </c>
      <c r="AE12" s="14"/>
      <c r="AF12" s="14">
        <v>0.14466238712646801</v>
      </c>
      <c r="AG12" s="14">
        <v>0.155035306271499</v>
      </c>
      <c r="AH12" s="14">
        <v>8.76896762147263E-2</v>
      </c>
      <c r="AI12" s="14">
        <v>0.13221894132486001</v>
      </c>
      <c r="AJ12" s="14">
        <v>0.13036853617435801</v>
      </c>
      <c r="AK12" s="14"/>
      <c r="AL12" s="14">
        <v>0.14618531502624901</v>
      </c>
      <c r="AM12" s="14">
        <v>0.10466599041751</v>
      </c>
      <c r="AN12" s="14">
        <v>0.142342616696612</v>
      </c>
      <c r="AO12" s="14"/>
      <c r="AP12" s="14">
        <v>0.147183783771522</v>
      </c>
      <c r="AQ12" s="14">
        <v>0.137051542043999</v>
      </c>
      <c r="AR12" s="14"/>
      <c r="AS12" s="14">
        <v>0.15523270448964199</v>
      </c>
      <c r="AT12" s="14">
        <v>0.122260814133486</v>
      </c>
      <c r="AU12" s="14"/>
      <c r="AV12" s="14">
        <v>0.18366178798623001</v>
      </c>
      <c r="AW12" s="14">
        <v>0.12703121011923699</v>
      </c>
      <c r="AX12" s="14"/>
      <c r="AY12" s="14">
        <v>0.143710025723609</v>
      </c>
      <c r="AZ12" s="14">
        <v>0.100082217896451</v>
      </c>
      <c r="BA12" s="14"/>
      <c r="BB12" s="14">
        <v>0.14986020535252401</v>
      </c>
      <c r="BC12" s="14">
        <v>0.109597040071633</v>
      </c>
    </row>
    <row r="13" spans="2:55" x14ac:dyDescent="0.35">
      <c r="B13" s="15" t="s">
        <v>75</v>
      </c>
      <c r="C13" s="14">
        <v>6.1084566476571601E-2</v>
      </c>
      <c r="D13" s="14">
        <v>5.7762678586987901E-2</v>
      </c>
      <c r="E13" s="14">
        <v>6.4508079088984399E-2</v>
      </c>
      <c r="F13" s="14"/>
      <c r="G13" s="14">
        <v>6.2732174217301206E-2</v>
      </c>
      <c r="H13" s="14">
        <v>8.09254960756772E-2</v>
      </c>
      <c r="I13" s="14">
        <v>6.9931204900900101E-2</v>
      </c>
      <c r="J13" s="14">
        <v>5.7148324130518097E-2</v>
      </c>
      <c r="K13" s="14">
        <v>4.5778170113945103E-2</v>
      </c>
      <c r="L13" s="14">
        <v>5.0027335586767301E-2</v>
      </c>
      <c r="M13" s="14"/>
      <c r="N13" s="14">
        <v>6.4438790076530097E-2</v>
      </c>
      <c r="O13" s="14">
        <v>5.2983343267837699E-2</v>
      </c>
      <c r="P13" s="14">
        <v>5.4363379893395299E-2</v>
      </c>
      <c r="Q13" s="14">
        <v>7.2278799198361901E-2</v>
      </c>
      <c r="R13" s="14"/>
      <c r="S13" s="14">
        <v>6.2453451424227799E-2</v>
      </c>
      <c r="T13" s="14">
        <v>7.1324976177898902E-2</v>
      </c>
      <c r="U13" s="14">
        <v>6.6905921758154102E-2</v>
      </c>
      <c r="V13" s="14">
        <v>5.5629202472639E-2</v>
      </c>
      <c r="W13" s="14">
        <v>4.8718459070808302E-2</v>
      </c>
      <c r="X13" s="14">
        <v>6.3344980860782898E-2</v>
      </c>
      <c r="Y13" s="14">
        <v>5.7573515639162097E-2</v>
      </c>
      <c r="Z13" s="14">
        <v>6.2061941196884698E-2</v>
      </c>
      <c r="AA13" s="14">
        <v>4.6604681848722199E-2</v>
      </c>
      <c r="AB13" s="14">
        <v>5.4675955521082703E-2</v>
      </c>
      <c r="AC13" s="14">
        <v>9.1912814211101701E-2</v>
      </c>
      <c r="AD13" s="14">
        <v>6.2104624101612597E-2</v>
      </c>
      <c r="AE13" s="14"/>
      <c r="AF13" s="14">
        <v>4.7640177944844701E-2</v>
      </c>
      <c r="AG13" s="14">
        <v>5.8520328447113801E-2</v>
      </c>
      <c r="AH13" s="14">
        <v>6.3268077348566501E-2</v>
      </c>
      <c r="AI13" s="14">
        <v>7.1642325161294998E-2</v>
      </c>
      <c r="AJ13" s="14">
        <v>7.4379482614614606E-2</v>
      </c>
      <c r="AK13" s="14"/>
      <c r="AL13" s="14">
        <v>6.2864169063397299E-2</v>
      </c>
      <c r="AM13" s="14">
        <v>6.2893695700091401E-2</v>
      </c>
      <c r="AN13" s="14">
        <v>3.23188171279752E-2</v>
      </c>
      <c r="AO13" s="14"/>
      <c r="AP13" s="14">
        <v>6.5903443401510803E-2</v>
      </c>
      <c r="AQ13" s="14">
        <v>5.80462503268767E-2</v>
      </c>
      <c r="AR13" s="14"/>
      <c r="AS13" s="14">
        <v>6.1813543371409797E-2</v>
      </c>
      <c r="AT13" s="14">
        <v>5.8142995524446697E-2</v>
      </c>
      <c r="AU13" s="14"/>
      <c r="AV13" s="14">
        <v>7.1334763281106606E-2</v>
      </c>
      <c r="AW13" s="14">
        <v>5.6191135996994601E-2</v>
      </c>
      <c r="AX13" s="14"/>
      <c r="AY13" s="14">
        <v>6.4115373224843605E-2</v>
      </c>
      <c r="AZ13" s="14">
        <v>6.1830181134769097E-2</v>
      </c>
      <c r="BA13" s="14"/>
      <c r="BB13" s="14">
        <v>5.6203644692558903E-2</v>
      </c>
      <c r="BC13" s="14">
        <v>5.9604039965405801E-2</v>
      </c>
    </row>
    <row r="14" spans="2:55" x14ac:dyDescent="0.35">
      <c r="B14" s="15" t="s">
        <v>76</v>
      </c>
      <c r="C14" s="14">
        <v>4.8371416305542099E-2</v>
      </c>
      <c r="D14" s="14">
        <v>4.2242653168571301E-2</v>
      </c>
      <c r="E14" s="14">
        <v>5.4498350273675E-2</v>
      </c>
      <c r="F14" s="14"/>
      <c r="G14" s="14">
        <v>3.2987322825251901E-2</v>
      </c>
      <c r="H14" s="14">
        <v>4.3190808773320301E-2</v>
      </c>
      <c r="I14" s="14">
        <v>5.3696073393560501E-2</v>
      </c>
      <c r="J14" s="14">
        <v>6.2279658091326101E-2</v>
      </c>
      <c r="K14" s="14">
        <v>4.3532451073808501E-2</v>
      </c>
      <c r="L14" s="14">
        <v>5.03956630077491E-2</v>
      </c>
      <c r="M14" s="14"/>
      <c r="N14" s="14">
        <v>3.3427932696185401E-2</v>
      </c>
      <c r="O14" s="14">
        <v>4.1152064007183201E-2</v>
      </c>
      <c r="P14" s="14">
        <v>5.7703675104076299E-2</v>
      </c>
      <c r="Q14" s="14">
        <v>6.2223667850760299E-2</v>
      </c>
      <c r="R14" s="14"/>
      <c r="S14" s="14">
        <v>3.4017190906727397E-2</v>
      </c>
      <c r="T14" s="14">
        <v>6.18586744556716E-2</v>
      </c>
      <c r="U14" s="14">
        <v>3.8230716265446302E-2</v>
      </c>
      <c r="V14" s="14">
        <v>4.5401691244454E-2</v>
      </c>
      <c r="W14" s="14">
        <v>5.1822130970847299E-2</v>
      </c>
      <c r="X14" s="14">
        <v>5.4693427584171901E-2</v>
      </c>
      <c r="Y14" s="14">
        <v>6.8158205139751696E-2</v>
      </c>
      <c r="Z14" s="14">
        <v>4.3769589940745299E-2</v>
      </c>
      <c r="AA14" s="14">
        <v>5.5236597404261102E-2</v>
      </c>
      <c r="AB14" s="14">
        <v>4.4222968523506899E-2</v>
      </c>
      <c r="AC14" s="14">
        <v>5.25096632563396E-2</v>
      </c>
      <c r="AD14" s="14">
        <v>0</v>
      </c>
      <c r="AE14" s="14"/>
      <c r="AF14" s="14">
        <v>4.6472197888342899E-2</v>
      </c>
      <c r="AG14" s="14">
        <v>3.6680562137631302E-2</v>
      </c>
      <c r="AH14" s="14">
        <v>3.9733827129742202E-2</v>
      </c>
      <c r="AI14" s="14">
        <v>5.1807499810206298E-2</v>
      </c>
      <c r="AJ14" s="14">
        <v>9.7341629963711707E-2</v>
      </c>
      <c r="AK14" s="14"/>
      <c r="AL14" s="14">
        <v>4.9785075753668202E-2</v>
      </c>
      <c r="AM14" s="14">
        <v>3.0464933048278599E-2</v>
      </c>
      <c r="AN14" s="14">
        <v>5.9747961855375897E-2</v>
      </c>
      <c r="AO14" s="14"/>
      <c r="AP14" s="14">
        <v>5.8021658385994102E-2</v>
      </c>
      <c r="AQ14" s="14">
        <v>3.99474761240299E-2</v>
      </c>
      <c r="AR14" s="14"/>
      <c r="AS14" s="14">
        <v>4.60782404111778E-2</v>
      </c>
      <c r="AT14" s="14">
        <v>5.4225206553555998E-2</v>
      </c>
      <c r="AU14" s="14"/>
      <c r="AV14" s="14">
        <v>4.38073877231311E-2</v>
      </c>
      <c r="AW14" s="14">
        <v>5.0218782754658201E-2</v>
      </c>
      <c r="AX14" s="14"/>
      <c r="AY14" s="14">
        <v>4.63057026198824E-2</v>
      </c>
      <c r="AZ14" s="14">
        <v>5.8065834639861501E-2</v>
      </c>
      <c r="BA14" s="14"/>
      <c r="BB14" s="14">
        <v>4.2989605216523799E-2</v>
      </c>
      <c r="BC14" s="14">
        <v>7.8093103361907501E-2</v>
      </c>
    </row>
    <row r="15" spans="2:55" x14ac:dyDescent="0.35">
      <c r="B15" s="15" t="s">
        <v>77</v>
      </c>
      <c r="C15" s="14">
        <v>1.0800136997425E-2</v>
      </c>
      <c r="D15" s="14">
        <v>1.14609456929859E-2</v>
      </c>
      <c r="E15" s="14">
        <v>1.01866612784906E-2</v>
      </c>
      <c r="F15" s="14"/>
      <c r="G15" s="14">
        <v>2.94788869638818E-2</v>
      </c>
      <c r="H15" s="14">
        <v>6.4825557223925799E-3</v>
      </c>
      <c r="I15" s="14">
        <v>9.4536465636561699E-3</v>
      </c>
      <c r="J15" s="14">
        <v>0</v>
      </c>
      <c r="K15" s="14">
        <v>1.2984445200600299E-2</v>
      </c>
      <c r="L15" s="14">
        <v>1.03867759805876E-2</v>
      </c>
      <c r="M15" s="14"/>
      <c r="N15" s="14">
        <v>8.6960948510069903E-3</v>
      </c>
      <c r="O15" s="14">
        <v>1.0096095638768799E-2</v>
      </c>
      <c r="P15" s="14">
        <v>1.0645868538481301E-2</v>
      </c>
      <c r="Q15" s="14">
        <v>1.40249793889262E-2</v>
      </c>
      <c r="R15" s="14"/>
      <c r="S15" s="14">
        <v>1.94710078916106E-2</v>
      </c>
      <c r="T15" s="14">
        <v>6.6667182293494798E-3</v>
      </c>
      <c r="U15" s="14">
        <v>5.3848662149828599E-3</v>
      </c>
      <c r="V15" s="14">
        <v>1.69563722326324E-2</v>
      </c>
      <c r="W15" s="14">
        <v>1.77457025661476E-2</v>
      </c>
      <c r="X15" s="14">
        <v>6.3142534322435601E-3</v>
      </c>
      <c r="Y15" s="14">
        <v>5.1922165418163899E-3</v>
      </c>
      <c r="Z15" s="14">
        <v>0</v>
      </c>
      <c r="AA15" s="14">
        <v>1.85805913094707E-2</v>
      </c>
      <c r="AB15" s="14">
        <v>0</v>
      </c>
      <c r="AC15" s="14">
        <v>0</v>
      </c>
      <c r="AD15" s="14">
        <v>3.2516332127941201E-2</v>
      </c>
      <c r="AE15" s="14"/>
      <c r="AF15" s="14">
        <v>1.23201595345983E-2</v>
      </c>
      <c r="AG15" s="14">
        <v>8.7154973687252509E-3</v>
      </c>
      <c r="AH15" s="14">
        <v>1.02166055570102E-2</v>
      </c>
      <c r="AI15" s="14">
        <v>7.2640478623303096E-3</v>
      </c>
      <c r="AJ15" s="14">
        <v>9.15977050686443E-3</v>
      </c>
      <c r="AK15" s="14"/>
      <c r="AL15" s="14">
        <v>1.04158114776932E-2</v>
      </c>
      <c r="AM15" s="14">
        <v>6.0685645089789304E-3</v>
      </c>
      <c r="AN15" s="14">
        <v>2.4693294661410198E-2</v>
      </c>
      <c r="AO15" s="14"/>
      <c r="AP15" s="14">
        <v>1.09558159823507E-2</v>
      </c>
      <c r="AQ15" s="14">
        <v>1.0994977707503699E-2</v>
      </c>
      <c r="AR15" s="14"/>
      <c r="AS15" s="14">
        <v>7.0706697707546198E-3</v>
      </c>
      <c r="AT15" s="14">
        <v>1.30243543242223E-2</v>
      </c>
      <c r="AU15" s="14"/>
      <c r="AV15" s="14">
        <v>1.1077741339905E-2</v>
      </c>
      <c r="AW15" s="14">
        <v>9.6354777441704093E-3</v>
      </c>
      <c r="AX15" s="14"/>
      <c r="AY15" s="14">
        <v>1.02154641740262E-2</v>
      </c>
      <c r="AZ15" s="14">
        <v>1.7413061690227601E-2</v>
      </c>
      <c r="BA15" s="14"/>
      <c r="BB15" s="14">
        <v>9.2780043522738206E-3</v>
      </c>
      <c r="BC15" s="14">
        <v>2.3111457238040801E-2</v>
      </c>
    </row>
    <row r="16" spans="2:55" x14ac:dyDescent="0.35">
      <c r="B16" s="15" t="s">
        <v>78</v>
      </c>
      <c r="C16" s="14">
        <v>1.69136202670047E-2</v>
      </c>
      <c r="D16" s="14">
        <v>1.07575305805365E-2</v>
      </c>
      <c r="E16" s="14">
        <v>2.2974653876315101E-2</v>
      </c>
      <c r="F16" s="14"/>
      <c r="G16" s="14">
        <v>6.0053599431368898E-3</v>
      </c>
      <c r="H16" s="14">
        <v>1.4792373618871099E-2</v>
      </c>
      <c r="I16" s="14">
        <v>7.7429484481001303E-3</v>
      </c>
      <c r="J16" s="14">
        <v>1.5032570256807499E-2</v>
      </c>
      <c r="K16" s="14">
        <v>2.05851563569476E-2</v>
      </c>
      <c r="L16" s="14">
        <v>3.2396862461145398E-2</v>
      </c>
      <c r="M16" s="14"/>
      <c r="N16" s="14">
        <v>1.6553669239235399E-2</v>
      </c>
      <c r="O16" s="14">
        <v>1.8513862854601E-2</v>
      </c>
      <c r="P16" s="14">
        <v>1.5486603169528001E-2</v>
      </c>
      <c r="Q16" s="14">
        <v>1.7026786415948399E-2</v>
      </c>
      <c r="R16" s="14"/>
      <c r="S16" s="14">
        <v>1.6330194259450599E-2</v>
      </c>
      <c r="T16" s="14">
        <v>1.7526252339067499E-2</v>
      </c>
      <c r="U16" s="14">
        <v>1.0012860494303E-2</v>
      </c>
      <c r="V16" s="14">
        <v>3.2276740004733601E-2</v>
      </c>
      <c r="W16" s="14">
        <v>1.9852680573184699E-2</v>
      </c>
      <c r="X16" s="14">
        <v>1.87203891445877E-2</v>
      </c>
      <c r="Y16" s="14">
        <v>2.8728528428781E-2</v>
      </c>
      <c r="Z16" s="14">
        <v>1.0770270297483E-2</v>
      </c>
      <c r="AA16" s="14">
        <v>9.5999720729839297E-3</v>
      </c>
      <c r="AB16" s="14">
        <v>4.2838405719424098E-3</v>
      </c>
      <c r="AC16" s="14">
        <v>2.8096331772782202E-2</v>
      </c>
      <c r="AD16" s="14">
        <v>0</v>
      </c>
      <c r="AE16" s="14"/>
      <c r="AF16" s="14">
        <v>2.3955095767394401E-2</v>
      </c>
      <c r="AG16" s="14">
        <v>1.48232256864732E-2</v>
      </c>
      <c r="AH16" s="14">
        <v>2.1072102898586301E-2</v>
      </c>
      <c r="AI16" s="14">
        <v>4.8165816929568398E-3</v>
      </c>
      <c r="AJ16" s="14">
        <v>0</v>
      </c>
      <c r="AK16" s="14"/>
      <c r="AL16" s="14">
        <v>1.5955752065314702E-2</v>
      </c>
      <c r="AM16" s="14">
        <v>0</v>
      </c>
      <c r="AN16" s="14">
        <v>6.0601200115707403E-2</v>
      </c>
      <c r="AO16" s="14"/>
      <c r="AP16" s="14">
        <v>1.8848120400543698E-2</v>
      </c>
      <c r="AQ16" s="14">
        <v>1.58171835477138E-2</v>
      </c>
      <c r="AR16" s="14"/>
      <c r="AS16" s="14">
        <v>1.5722648838634098E-2</v>
      </c>
      <c r="AT16" s="14">
        <v>1.9920560830266699E-2</v>
      </c>
      <c r="AU16" s="14"/>
      <c r="AV16" s="14">
        <v>6.6341277749271997E-3</v>
      </c>
      <c r="AW16" s="14">
        <v>2.0820277883527499E-2</v>
      </c>
      <c r="AX16" s="14"/>
      <c r="AY16" s="14">
        <v>1.4731614677946399E-2</v>
      </c>
      <c r="AZ16" s="14">
        <v>3.2111493435670699E-2</v>
      </c>
      <c r="BA16" s="14"/>
      <c r="BB16" s="14">
        <v>1.6013573095681601E-2</v>
      </c>
      <c r="BC16" s="14">
        <v>1.8979076804771702E-2</v>
      </c>
    </row>
    <row r="17" spans="2:55" ht="29" x14ac:dyDescent="0.35">
      <c r="B17" s="15" t="s">
        <v>276</v>
      </c>
      <c r="C17" s="20">
        <v>1.3276767586176999E-2</v>
      </c>
      <c r="D17" s="20">
        <v>1.29281574112957E-2</v>
      </c>
      <c r="E17" s="20">
        <v>1.36562510683106E-2</v>
      </c>
      <c r="F17" s="20"/>
      <c r="G17" s="20">
        <v>1.8112687203315998E-2</v>
      </c>
      <c r="H17" s="20">
        <v>2.8095984070780401E-3</v>
      </c>
      <c r="I17" s="20">
        <v>2.92778514264946E-3</v>
      </c>
      <c r="J17" s="20">
        <v>1.0270523848872001E-2</v>
      </c>
      <c r="K17" s="20">
        <v>1.6425464100842498E-2</v>
      </c>
      <c r="L17" s="20">
        <v>2.73953123534844E-2</v>
      </c>
      <c r="M17" s="20"/>
      <c r="N17" s="20">
        <v>1.34716040536348E-2</v>
      </c>
      <c r="O17" s="20">
        <v>1.6571265470747599E-2</v>
      </c>
      <c r="P17" s="20">
        <v>9.2485875946939598E-3</v>
      </c>
      <c r="Q17" s="20">
        <v>1.3286199059576899E-2</v>
      </c>
      <c r="R17" s="20"/>
      <c r="S17" s="20">
        <v>3.4398667643097498E-3</v>
      </c>
      <c r="T17" s="20">
        <v>3.4303149071670401E-3</v>
      </c>
      <c r="U17" s="20">
        <v>1.55567081706028E-2</v>
      </c>
      <c r="V17" s="20">
        <v>1.1011056440341199E-2</v>
      </c>
      <c r="W17" s="20">
        <v>1.7987646438315699E-2</v>
      </c>
      <c r="X17" s="20">
        <v>1.4934811656553E-2</v>
      </c>
      <c r="Y17" s="20">
        <v>1.20960903740074E-2</v>
      </c>
      <c r="Z17" s="20">
        <v>2.0207954258449502E-2</v>
      </c>
      <c r="AA17" s="20">
        <v>7.8421166928446303E-3</v>
      </c>
      <c r="AB17" s="20">
        <v>3.2251633940586E-2</v>
      </c>
      <c r="AC17" s="20">
        <v>3.9434743903202098E-2</v>
      </c>
      <c r="AD17" s="20">
        <v>0</v>
      </c>
      <c r="AE17" s="20"/>
      <c r="AF17" s="20">
        <v>8.3857748462519005E-3</v>
      </c>
      <c r="AG17" s="20">
        <v>9.7372615404115303E-3</v>
      </c>
      <c r="AH17" s="20">
        <v>1.03477972396384E-2</v>
      </c>
      <c r="AI17" s="20">
        <v>2.3650507824038301E-2</v>
      </c>
      <c r="AJ17" s="20">
        <v>1.16300582489311E-2</v>
      </c>
      <c r="AK17" s="20"/>
      <c r="AL17" s="20">
        <v>1.14868710890126E-2</v>
      </c>
      <c r="AM17" s="20">
        <v>0</v>
      </c>
      <c r="AN17" s="20">
        <v>6.2481573485261802E-2</v>
      </c>
      <c r="AO17" s="20"/>
      <c r="AP17" s="20">
        <v>1.8801217750971801E-2</v>
      </c>
      <c r="AQ17" s="20">
        <v>8.3440899082518095E-3</v>
      </c>
      <c r="AR17" s="20"/>
      <c r="AS17" s="20">
        <v>1.09038137220809E-2</v>
      </c>
      <c r="AT17" s="20">
        <v>1.5707086410259401E-2</v>
      </c>
      <c r="AU17" s="20"/>
      <c r="AV17" s="20">
        <v>4.22080617164415E-3</v>
      </c>
      <c r="AW17" s="20">
        <v>1.6109803924954501E-2</v>
      </c>
      <c r="AX17" s="20"/>
      <c r="AY17" s="20">
        <v>1.16417926622506E-2</v>
      </c>
      <c r="AZ17" s="20">
        <v>2.0814755348326299E-2</v>
      </c>
      <c r="BA17" s="20"/>
      <c r="BB17" s="20">
        <v>1.1459399800838399E-2</v>
      </c>
      <c r="BC17" s="20">
        <v>4.3560387654509401E-3</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B2:S18"/>
  <sheetViews>
    <sheetView showGridLines="0" workbookViewId="0">
      <pane xSplit="2" topLeftCell="C1" activePane="topRight" state="frozen"/>
      <selection pane="topRight" activeCell="B18" sqref="B18"/>
    </sheetView>
  </sheetViews>
  <sheetFormatPr defaultColWidth="10.90625" defaultRowHeight="14.5" x14ac:dyDescent="0.35"/>
  <cols>
    <col min="2" max="2" width="25.7265625" customWidth="1"/>
    <col min="3" max="19" width="20.7265625" customWidth="1"/>
  </cols>
  <sheetData>
    <row r="2" spans="2:19" ht="40" customHeight="1" x14ac:dyDescent="0.35">
      <c r="D2" s="29" t="s">
        <v>296</v>
      </c>
      <c r="E2" s="26"/>
      <c r="F2" s="26"/>
      <c r="G2" s="26"/>
      <c r="H2" s="26"/>
      <c r="I2" s="26"/>
      <c r="J2" s="26"/>
      <c r="K2" s="26"/>
      <c r="L2" s="26"/>
      <c r="M2" s="26"/>
      <c r="N2" s="26"/>
      <c r="O2" s="26"/>
      <c r="P2" s="26"/>
      <c r="Q2" s="26"/>
      <c r="R2" s="26"/>
      <c r="S2" s="26"/>
    </row>
    <row r="6" spans="2:19" ht="50" customHeight="1" x14ac:dyDescent="0.35">
      <c r="B6" s="17" t="s">
        <v>14</v>
      </c>
      <c r="C6" s="17" t="s">
        <v>259</v>
      </c>
      <c r="D6" s="17" t="s">
        <v>260</v>
      </c>
      <c r="E6" s="17" t="s">
        <v>261</v>
      </c>
      <c r="F6" s="17" t="s">
        <v>262</v>
      </c>
      <c r="G6" s="17" t="s">
        <v>263</v>
      </c>
      <c r="H6" s="17" t="s">
        <v>264</v>
      </c>
      <c r="I6" s="17" t="s">
        <v>295</v>
      </c>
      <c r="J6" s="17" t="s">
        <v>266</v>
      </c>
      <c r="K6" s="17" t="s">
        <v>267</v>
      </c>
      <c r="L6" s="17" t="s">
        <v>268</v>
      </c>
      <c r="M6" s="17" t="s">
        <v>270</v>
      </c>
      <c r="N6" s="17" t="s">
        <v>271</v>
      </c>
      <c r="O6" s="17" t="s">
        <v>272</v>
      </c>
      <c r="P6" s="17" t="s">
        <v>273</v>
      </c>
      <c r="Q6" s="17" t="s">
        <v>274</v>
      </c>
      <c r="R6" s="17" t="s">
        <v>275</v>
      </c>
    </row>
    <row r="7" spans="2:19" x14ac:dyDescent="0.35">
      <c r="B7" s="15" t="s">
        <v>157</v>
      </c>
      <c r="C7" s="14">
        <v>0.42298507241677302</v>
      </c>
      <c r="D7" s="14">
        <v>0.40386851649907801</v>
      </c>
      <c r="E7" s="14">
        <v>0.39444217466773301</v>
      </c>
      <c r="F7" s="14">
        <v>0.42619511531848198</v>
      </c>
      <c r="G7" s="14">
        <v>0.24661651458740999</v>
      </c>
      <c r="H7" s="14">
        <v>0.26144529434466701</v>
      </c>
      <c r="I7" s="14">
        <v>0.28862452114299703</v>
      </c>
      <c r="J7" s="14">
        <v>0.45989938981925299</v>
      </c>
      <c r="K7" s="14">
        <v>0.318807269970726</v>
      </c>
      <c r="L7" s="14">
        <v>0.33543860288215999</v>
      </c>
      <c r="M7" s="14">
        <v>0.18617384656804101</v>
      </c>
      <c r="N7" s="14">
        <v>0.20688149419799401</v>
      </c>
      <c r="O7" s="14">
        <v>7.8593782122742498E-2</v>
      </c>
      <c r="P7" s="14">
        <v>0.11197542461556501</v>
      </c>
      <c r="Q7" s="14">
        <v>5.61217941980241E-2</v>
      </c>
      <c r="R7" s="14">
        <v>0.55650389034904302</v>
      </c>
    </row>
    <row r="8" spans="2:19" x14ac:dyDescent="0.35">
      <c r="B8" s="15" t="s">
        <v>158</v>
      </c>
      <c r="C8" s="14">
        <v>0.46018261602819199</v>
      </c>
      <c r="D8" s="14">
        <v>0.455711074376076</v>
      </c>
      <c r="E8" s="14">
        <v>0.39725467020132998</v>
      </c>
      <c r="F8" s="14">
        <v>0.43518047884378203</v>
      </c>
      <c r="G8" s="14">
        <v>0.47127462826454303</v>
      </c>
      <c r="H8" s="14">
        <v>0.50031024345755604</v>
      </c>
      <c r="I8" s="14">
        <v>0.51677079687974004</v>
      </c>
      <c r="J8" s="14">
        <v>0.343640412057103</v>
      </c>
      <c r="K8" s="14">
        <v>0.47803686313625698</v>
      </c>
      <c r="L8" s="14">
        <v>0.42557538173603698</v>
      </c>
      <c r="M8" s="14">
        <v>0.39394699405035299</v>
      </c>
      <c r="N8" s="14">
        <v>0.36950569357724</v>
      </c>
      <c r="O8" s="14">
        <v>0.143884236388715</v>
      </c>
      <c r="P8" s="14">
        <v>0.33664981137894001</v>
      </c>
      <c r="Q8" s="14">
        <v>0.11561497686438101</v>
      </c>
      <c r="R8" s="14">
        <v>0.358560284413941</v>
      </c>
    </row>
    <row r="9" spans="2:19" x14ac:dyDescent="0.35">
      <c r="B9" s="15" t="s">
        <v>159</v>
      </c>
      <c r="C9" s="14">
        <v>7.8230240849287896E-2</v>
      </c>
      <c r="D9" s="14">
        <v>0.101964516545251</v>
      </c>
      <c r="E9" s="14">
        <v>0.14538782596514299</v>
      </c>
      <c r="F9" s="14">
        <v>0.106396023894168</v>
      </c>
      <c r="G9" s="14">
        <v>0.18665685017294301</v>
      </c>
      <c r="H9" s="14">
        <v>0.164363757587418</v>
      </c>
      <c r="I9" s="14">
        <v>0.14627934764019401</v>
      </c>
      <c r="J9" s="14">
        <v>0.139364479977126</v>
      </c>
      <c r="K9" s="14">
        <v>0.161865905324515</v>
      </c>
      <c r="L9" s="14">
        <v>0.169491672260833</v>
      </c>
      <c r="M9" s="14">
        <v>0.257780698757686</v>
      </c>
      <c r="N9" s="14">
        <v>0.27720973359788298</v>
      </c>
      <c r="O9" s="14">
        <v>0.23211008760140101</v>
      </c>
      <c r="P9" s="14">
        <v>0.32905291115028301</v>
      </c>
      <c r="Q9" s="14">
        <v>0.18436925616913899</v>
      </c>
      <c r="R9" s="14">
        <v>6.2958575511485398E-2</v>
      </c>
    </row>
    <row r="10" spans="2:19" x14ac:dyDescent="0.35">
      <c r="B10" s="15" t="s">
        <v>160</v>
      </c>
      <c r="C10" s="14">
        <v>2.69263196064576E-2</v>
      </c>
      <c r="D10" s="14">
        <v>3.0289016235601301E-2</v>
      </c>
      <c r="E10" s="14">
        <v>4.8748095165765101E-2</v>
      </c>
      <c r="F10" s="14">
        <v>2.5516223738760901E-2</v>
      </c>
      <c r="G10" s="14">
        <v>7.9416925178632497E-2</v>
      </c>
      <c r="H10" s="14">
        <v>6.2556207194589999E-2</v>
      </c>
      <c r="I10" s="14">
        <v>3.6345825275995898E-2</v>
      </c>
      <c r="J10" s="14">
        <v>4.5119265210049199E-2</v>
      </c>
      <c r="K10" s="14">
        <v>3.1999852604739497E-2</v>
      </c>
      <c r="L10" s="14">
        <v>5.2497849124060303E-2</v>
      </c>
      <c r="M10" s="14">
        <v>0.11570452710837199</v>
      </c>
      <c r="N10" s="14">
        <v>0.13329058384046699</v>
      </c>
      <c r="O10" s="14">
        <v>0.49532673539343502</v>
      </c>
      <c r="P10" s="14">
        <v>0.200075670043878</v>
      </c>
      <c r="Q10" s="14">
        <v>0.58437774623937999</v>
      </c>
      <c r="R10" s="14">
        <v>1.57331969996664E-2</v>
      </c>
    </row>
    <row r="11" spans="2:19" x14ac:dyDescent="0.35">
      <c r="B11" s="15" t="s">
        <v>205</v>
      </c>
      <c r="C11" s="14">
        <v>1.16757510992892E-2</v>
      </c>
      <c r="D11" s="14">
        <v>8.1668763439932696E-3</v>
      </c>
      <c r="E11" s="14">
        <v>1.41672340000287E-2</v>
      </c>
      <c r="F11" s="14">
        <v>6.71215820480637E-3</v>
      </c>
      <c r="G11" s="14">
        <v>1.6035081796471201E-2</v>
      </c>
      <c r="H11" s="14">
        <v>1.13244974157695E-2</v>
      </c>
      <c r="I11" s="14">
        <v>1.19795090610733E-2</v>
      </c>
      <c r="J11" s="14">
        <v>1.1976452936468601E-2</v>
      </c>
      <c r="K11" s="14">
        <v>9.2901089637624206E-3</v>
      </c>
      <c r="L11" s="14">
        <v>1.6996493996910101E-2</v>
      </c>
      <c r="M11" s="14">
        <v>4.6393933515547797E-2</v>
      </c>
      <c r="N11" s="14">
        <v>1.3112494786417499E-2</v>
      </c>
      <c r="O11" s="14">
        <v>5.0085158493706303E-2</v>
      </c>
      <c r="P11" s="14">
        <v>2.2246182811334499E-2</v>
      </c>
      <c r="Q11" s="14">
        <v>5.9516226529076302E-2</v>
      </c>
      <c r="R11" s="14">
        <v>6.2440527258644397E-3</v>
      </c>
    </row>
    <row r="12" spans="2:19" x14ac:dyDescent="0.35">
      <c r="B12" s="16"/>
      <c r="C12" s="22">
        <f>SUM(C7:C8)</f>
        <v>0.88316768844496507</v>
      </c>
      <c r="D12" s="22">
        <f t="shared" ref="D12:R12" si="0">SUM(D7:D8)</f>
        <v>0.85957959087515401</v>
      </c>
      <c r="E12" s="22">
        <f t="shared" si="0"/>
        <v>0.791696844869063</v>
      </c>
      <c r="F12" s="22">
        <f t="shared" si="0"/>
        <v>0.86137559416226406</v>
      </c>
      <c r="G12" s="22">
        <f t="shared" si="0"/>
        <v>0.71789114285195299</v>
      </c>
      <c r="H12" s="22">
        <f t="shared" si="0"/>
        <v>0.76175553780222305</v>
      </c>
      <c r="I12" s="22">
        <f t="shared" si="0"/>
        <v>0.80539531802273712</v>
      </c>
      <c r="J12" s="22">
        <f t="shared" si="0"/>
        <v>0.80353980187635599</v>
      </c>
      <c r="K12" s="22">
        <f t="shared" si="0"/>
        <v>0.79684413310698299</v>
      </c>
      <c r="L12" s="22">
        <f t="shared" si="0"/>
        <v>0.76101398461819691</v>
      </c>
      <c r="M12" s="22">
        <f t="shared" si="0"/>
        <v>0.58012084061839397</v>
      </c>
      <c r="N12" s="22">
        <f t="shared" si="0"/>
        <v>0.57638718777523401</v>
      </c>
      <c r="O12" s="22">
        <f t="shared" si="0"/>
        <v>0.22247801851145749</v>
      </c>
      <c r="P12" s="22">
        <f t="shared" si="0"/>
        <v>0.44862523599450499</v>
      </c>
      <c r="Q12" s="22">
        <f t="shared" si="0"/>
        <v>0.17173677106240509</v>
      </c>
      <c r="R12" s="22">
        <f t="shared" si="0"/>
        <v>0.91506417476298396</v>
      </c>
    </row>
    <row r="13" spans="2:19" x14ac:dyDescent="0.35">
      <c r="B13" t="s">
        <v>81</v>
      </c>
    </row>
    <row r="14" spans="2:19" x14ac:dyDescent="0.35">
      <c r="B14" t="s">
        <v>630</v>
      </c>
    </row>
    <row r="18" spans="2:2" x14ac:dyDescent="0.35">
      <c r="B18" s="8" t="str">
        <f>HYPERLINK("#'Contents'!A1", "Return to Contents")</f>
        <v>Return to Contents</v>
      </c>
    </row>
  </sheetData>
  <mergeCells count="1">
    <mergeCell ref="D2:S2"/>
  </mergeCells>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84</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8.5512885935521508E-3</v>
      </c>
      <c r="D9" s="14">
        <v>1.39003093846241E-2</v>
      </c>
      <c r="E9" s="14">
        <v>3.35328212267241E-3</v>
      </c>
      <c r="F9" s="14"/>
      <c r="G9" s="14">
        <v>2.1093149092368299E-2</v>
      </c>
      <c r="H9" s="14">
        <v>1.18201012421451E-2</v>
      </c>
      <c r="I9" s="14">
        <v>1.52362815979235E-2</v>
      </c>
      <c r="J9" s="14">
        <v>0</v>
      </c>
      <c r="K9" s="14">
        <v>2.8561645206961598E-3</v>
      </c>
      <c r="L9" s="14">
        <v>2.91355339233678E-3</v>
      </c>
      <c r="M9" s="14"/>
      <c r="N9" s="14">
        <v>1.7149625387650601E-2</v>
      </c>
      <c r="O9" s="14">
        <v>0</v>
      </c>
      <c r="P9" s="14">
        <v>6.5079406654885898E-3</v>
      </c>
      <c r="Q9" s="14">
        <v>1.00240360961577E-2</v>
      </c>
      <c r="R9" s="14"/>
      <c r="S9" s="14">
        <v>1.7129138921275398E-2</v>
      </c>
      <c r="T9" s="14">
        <v>0</v>
      </c>
      <c r="U9" s="14">
        <v>0</v>
      </c>
      <c r="V9" s="14">
        <v>1.01781285820503E-2</v>
      </c>
      <c r="W9" s="14">
        <v>8.3417250360817204E-3</v>
      </c>
      <c r="X9" s="14">
        <v>2.9786781361887001E-2</v>
      </c>
      <c r="Y9" s="14">
        <v>4.719543901E-3</v>
      </c>
      <c r="Z9" s="14">
        <v>0</v>
      </c>
      <c r="AA9" s="14">
        <v>8.00945564160516E-3</v>
      </c>
      <c r="AB9" s="14">
        <v>8.0334681205921007E-3</v>
      </c>
      <c r="AC9" s="14">
        <v>0</v>
      </c>
      <c r="AD9" s="14">
        <v>0</v>
      </c>
      <c r="AE9" s="14"/>
      <c r="AF9" s="14">
        <v>9.9433100084303505E-3</v>
      </c>
      <c r="AG9" s="14">
        <v>1.0236219363588201E-2</v>
      </c>
      <c r="AH9" s="14">
        <v>9.7531634364937392E-3</v>
      </c>
      <c r="AI9" s="14">
        <v>1.0582053392582801E-2</v>
      </c>
      <c r="AJ9" s="14">
        <v>1.8285596295304799E-2</v>
      </c>
      <c r="AK9" s="14"/>
      <c r="AL9" s="14">
        <v>1.3391453387015799E-3</v>
      </c>
      <c r="AM9" s="14">
        <v>7.1936840757439197E-2</v>
      </c>
      <c r="AN9" s="14">
        <v>0</v>
      </c>
      <c r="AO9" s="14"/>
      <c r="AP9" s="14">
        <v>9.9270642856256093E-3</v>
      </c>
      <c r="AQ9" s="14">
        <v>7.6672408667782096E-3</v>
      </c>
      <c r="AR9" s="14"/>
      <c r="AS9" s="14">
        <v>8.5476402998367809E-3</v>
      </c>
      <c r="AT9" s="14">
        <v>9.1758647735109503E-3</v>
      </c>
      <c r="AU9" s="14"/>
      <c r="AV9" s="14">
        <v>1.8289808885835899E-2</v>
      </c>
      <c r="AW9" s="14">
        <v>5.1049840450788798E-3</v>
      </c>
      <c r="AX9" s="14"/>
      <c r="AY9" s="14">
        <v>9.5681330020156892E-3</v>
      </c>
      <c r="AZ9" s="14">
        <v>0</v>
      </c>
      <c r="BA9" s="14"/>
      <c r="BB9" s="14">
        <v>1.1175810113501701E-2</v>
      </c>
      <c r="BC9" s="14">
        <v>3.5844876167709502E-3</v>
      </c>
    </row>
    <row r="10" spans="2:55" x14ac:dyDescent="0.35">
      <c r="B10" s="15" t="s">
        <v>72</v>
      </c>
      <c r="C10" s="14">
        <v>5.2465253481061902E-2</v>
      </c>
      <c r="D10" s="14">
        <v>6.70263398281747E-2</v>
      </c>
      <c r="E10" s="14">
        <v>3.8401158476755799E-2</v>
      </c>
      <c r="F10" s="14"/>
      <c r="G10" s="14">
        <v>9.7074694393472202E-2</v>
      </c>
      <c r="H10" s="14">
        <v>0.104215371800519</v>
      </c>
      <c r="I10" s="14">
        <v>3.5773132956667501E-2</v>
      </c>
      <c r="J10" s="14">
        <v>3.0864190105813701E-2</v>
      </c>
      <c r="K10" s="14">
        <v>2.7171645653888701E-2</v>
      </c>
      <c r="L10" s="14">
        <v>2.86953384502311E-2</v>
      </c>
      <c r="M10" s="14"/>
      <c r="N10" s="14">
        <v>6.4099899635777002E-2</v>
      </c>
      <c r="O10" s="14">
        <v>5.3739508931624602E-2</v>
      </c>
      <c r="P10" s="14">
        <v>5.5907799308117803E-2</v>
      </c>
      <c r="Q10" s="14">
        <v>3.59726238502684E-2</v>
      </c>
      <c r="R10" s="14"/>
      <c r="S10" s="14">
        <v>8.7079066673354702E-2</v>
      </c>
      <c r="T10" s="14">
        <v>3.9146820148780501E-2</v>
      </c>
      <c r="U10" s="14">
        <v>4.7188250577523301E-2</v>
      </c>
      <c r="V10" s="14">
        <v>3.4356942125967897E-2</v>
      </c>
      <c r="W10" s="14">
        <v>5.6005056497391903E-2</v>
      </c>
      <c r="X10" s="14">
        <v>4.2586803906532598E-2</v>
      </c>
      <c r="Y10" s="14">
        <v>2.22261510110946E-2</v>
      </c>
      <c r="Z10" s="14">
        <v>4.5073697253807901E-2</v>
      </c>
      <c r="AA10" s="14">
        <v>9.4903606842003302E-2</v>
      </c>
      <c r="AB10" s="14">
        <v>2.8367057705970099E-2</v>
      </c>
      <c r="AC10" s="14">
        <v>2.8008571161354599E-2</v>
      </c>
      <c r="AD10" s="14">
        <v>8.56755794598624E-2</v>
      </c>
      <c r="AE10" s="14"/>
      <c r="AF10" s="14">
        <v>5.1314481326331297E-2</v>
      </c>
      <c r="AG10" s="14">
        <v>5.6735411266413002E-2</v>
      </c>
      <c r="AH10" s="14">
        <v>5.43942184923661E-2</v>
      </c>
      <c r="AI10" s="14">
        <v>4.21313377039381E-2</v>
      </c>
      <c r="AJ10" s="14">
        <v>6.2696322530476897E-2</v>
      </c>
      <c r="AK10" s="14"/>
      <c r="AL10" s="14">
        <v>3.5314071823861599E-2</v>
      </c>
      <c r="AM10" s="14">
        <v>0.21272587349950101</v>
      </c>
      <c r="AN10" s="14">
        <v>1.5278145523513101E-2</v>
      </c>
      <c r="AO10" s="14"/>
      <c r="AP10" s="14">
        <v>4.9500221657229102E-2</v>
      </c>
      <c r="AQ10" s="14">
        <v>5.1777203590823703E-2</v>
      </c>
      <c r="AR10" s="14"/>
      <c r="AS10" s="14">
        <v>5.9773209496217602E-2</v>
      </c>
      <c r="AT10" s="14">
        <v>3.7863996165453703E-2</v>
      </c>
      <c r="AU10" s="14"/>
      <c r="AV10" s="14">
        <v>8.3374884081701503E-2</v>
      </c>
      <c r="AW10" s="14">
        <v>3.9720001767754698E-2</v>
      </c>
      <c r="AX10" s="14"/>
      <c r="AY10" s="14">
        <v>6.1018826540438303E-2</v>
      </c>
      <c r="AZ10" s="14">
        <v>2.9687123050531099E-2</v>
      </c>
      <c r="BA10" s="14"/>
      <c r="BB10" s="14">
        <v>5.5959277621132897E-2</v>
      </c>
      <c r="BC10" s="14">
        <v>2.3755089774536699E-2</v>
      </c>
    </row>
    <row r="11" spans="2:55" x14ac:dyDescent="0.35">
      <c r="B11" s="15" t="s">
        <v>73</v>
      </c>
      <c r="C11" s="14">
        <v>9.6572891471463099E-2</v>
      </c>
      <c r="D11" s="14">
        <v>9.3740308601835701E-2</v>
      </c>
      <c r="E11" s="14">
        <v>9.9623057300269699E-2</v>
      </c>
      <c r="F11" s="14"/>
      <c r="G11" s="14">
        <v>0.104899849719348</v>
      </c>
      <c r="H11" s="14">
        <v>0.11860477341565701</v>
      </c>
      <c r="I11" s="14">
        <v>9.81917159738179E-2</v>
      </c>
      <c r="J11" s="14">
        <v>8.4517972585351903E-2</v>
      </c>
      <c r="K11" s="14">
        <v>6.6693721681693893E-2</v>
      </c>
      <c r="L11" s="14">
        <v>0.10156125465803</v>
      </c>
      <c r="M11" s="14"/>
      <c r="N11" s="14">
        <v>0.13788032909491699</v>
      </c>
      <c r="O11" s="14">
        <v>7.9509862839435605E-2</v>
      </c>
      <c r="P11" s="14">
        <v>0.103462940595364</v>
      </c>
      <c r="Q11" s="14">
        <v>6.4435545940918798E-2</v>
      </c>
      <c r="R11" s="14"/>
      <c r="S11" s="14">
        <v>0.13911628497641301</v>
      </c>
      <c r="T11" s="14">
        <v>8.6908231208693495E-2</v>
      </c>
      <c r="U11" s="14">
        <v>3.6844619763773297E-2</v>
      </c>
      <c r="V11" s="14">
        <v>4.3486770629980999E-2</v>
      </c>
      <c r="W11" s="14">
        <v>9.4639968701019206E-2</v>
      </c>
      <c r="X11" s="14">
        <v>8.5739005373129604E-2</v>
      </c>
      <c r="Y11" s="14">
        <v>7.2759072649831599E-2</v>
      </c>
      <c r="Z11" s="14">
        <v>6.8063414026426197E-2</v>
      </c>
      <c r="AA11" s="14">
        <v>9.9941084330553404E-2</v>
      </c>
      <c r="AB11" s="14">
        <v>0.134554267786647</v>
      </c>
      <c r="AC11" s="14">
        <v>0.14101251703380199</v>
      </c>
      <c r="AD11" s="14">
        <v>0.19539042455866701</v>
      </c>
      <c r="AE11" s="14"/>
      <c r="AF11" s="14">
        <v>0.133026248748879</v>
      </c>
      <c r="AG11" s="14">
        <v>9.3687103618190007E-2</v>
      </c>
      <c r="AH11" s="14">
        <v>0.134879739351114</v>
      </c>
      <c r="AI11" s="14">
        <v>6.8815105880748295E-2</v>
      </c>
      <c r="AJ11" s="14">
        <v>3.2171640692066503E-2</v>
      </c>
      <c r="AK11" s="14"/>
      <c r="AL11" s="14">
        <v>8.7279108851127205E-2</v>
      </c>
      <c r="AM11" s="14">
        <v>0.19971400486941099</v>
      </c>
      <c r="AN11" s="14">
        <v>4.7580416371413498E-2</v>
      </c>
      <c r="AO11" s="14"/>
      <c r="AP11" s="14">
        <v>9.5385566832923693E-2</v>
      </c>
      <c r="AQ11" s="14">
        <v>9.8494144475678003E-2</v>
      </c>
      <c r="AR11" s="14"/>
      <c r="AS11" s="14">
        <v>9.9386632849259998E-2</v>
      </c>
      <c r="AT11" s="14">
        <v>9.4575718437843903E-2</v>
      </c>
      <c r="AU11" s="14"/>
      <c r="AV11" s="14">
        <v>0.13135161495065201</v>
      </c>
      <c r="AW11" s="14">
        <v>8.6835506071865701E-2</v>
      </c>
      <c r="AX11" s="14"/>
      <c r="AY11" s="14">
        <v>0.108042865438619</v>
      </c>
      <c r="AZ11" s="14">
        <v>8.5403645986524293E-2</v>
      </c>
      <c r="BA11" s="14"/>
      <c r="BB11" s="14">
        <v>0.103560369382038</v>
      </c>
      <c r="BC11" s="14">
        <v>7.0990899661351997E-2</v>
      </c>
    </row>
    <row r="12" spans="2:55" x14ac:dyDescent="0.35">
      <c r="B12" s="15" t="s">
        <v>74</v>
      </c>
      <c r="C12" s="14">
        <v>0.131251994805445</v>
      </c>
      <c r="D12" s="14">
        <v>0.13805843263533499</v>
      </c>
      <c r="E12" s="14">
        <v>0.124991982683825</v>
      </c>
      <c r="F12" s="14"/>
      <c r="G12" s="14">
        <v>0.18432420693466001</v>
      </c>
      <c r="H12" s="14">
        <v>0.17223510919832699</v>
      </c>
      <c r="I12" s="14">
        <v>0.13386969457603101</v>
      </c>
      <c r="J12" s="14">
        <v>0.10615113119991899</v>
      </c>
      <c r="K12" s="14">
        <v>0.12301235181214</v>
      </c>
      <c r="L12" s="14">
        <v>8.6393572759664694E-2</v>
      </c>
      <c r="M12" s="14"/>
      <c r="N12" s="14">
        <v>0.15392250969840399</v>
      </c>
      <c r="O12" s="14">
        <v>0.15312127681619001</v>
      </c>
      <c r="P12" s="14">
        <v>0.137264409143838</v>
      </c>
      <c r="Q12" s="14">
        <v>7.9800298509532394E-2</v>
      </c>
      <c r="R12" s="14"/>
      <c r="S12" s="14">
        <v>0.20377604158645399</v>
      </c>
      <c r="T12" s="14">
        <v>0.13980960112014501</v>
      </c>
      <c r="U12" s="14">
        <v>0.12784684140903399</v>
      </c>
      <c r="V12" s="14">
        <v>0.15261159958978299</v>
      </c>
      <c r="W12" s="14">
        <v>7.7039352911116202E-2</v>
      </c>
      <c r="X12" s="14">
        <v>0.109958374441532</v>
      </c>
      <c r="Y12" s="14">
        <v>8.5832562530070197E-2</v>
      </c>
      <c r="Z12" s="14">
        <v>0.112601037566712</v>
      </c>
      <c r="AA12" s="14">
        <v>0.1262622990882</v>
      </c>
      <c r="AB12" s="14">
        <v>0.119098843365386</v>
      </c>
      <c r="AC12" s="14">
        <v>0.11887820081608701</v>
      </c>
      <c r="AD12" s="14">
        <v>0.112746393911326</v>
      </c>
      <c r="AE12" s="14"/>
      <c r="AF12" s="14">
        <v>0.13997268100902799</v>
      </c>
      <c r="AG12" s="14">
        <v>0.16824238655680501</v>
      </c>
      <c r="AH12" s="14">
        <v>9.3904347752661793E-2</v>
      </c>
      <c r="AI12" s="14">
        <v>0.11772186179179001</v>
      </c>
      <c r="AJ12" s="14">
        <v>0.112527166524838</v>
      </c>
      <c r="AK12" s="14"/>
      <c r="AL12" s="14">
        <v>0.13046779821072599</v>
      </c>
      <c r="AM12" s="14">
        <v>0.20392219415805299</v>
      </c>
      <c r="AN12" s="14">
        <v>1.3932441779674801E-2</v>
      </c>
      <c r="AO12" s="14"/>
      <c r="AP12" s="14">
        <v>0.13255204032850501</v>
      </c>
      <c r="AQ12" s="14">
        <v>0.12908073944715201</v>
      </c>
      <c r="AR12" s="14"/>
      <c r="AS12" s="14">
        <v>0.14360879711754199</v>
      </c>
      <c r="AT12" s="14">
        <v>0.114827405422725</v>
      </c>
      <c r="AU12" s="14"/>
      <c r="AV12" s="14">
        <v>0.20291120569292401</v>
      </c>
      <c r="AW12" s="14">
        <v>0.105784129445717</v>
      </c>
      <c r="AX12" s="14"/>
      <c r="AY12" s="14">
        <v>0.143145068028072</v>
      </c>
      <c r="AZ12" s="14">
        <v>7.2460180092297696E-2</v>
      </c>
      <c r="BA12" s="14"/>
      <c r="BB12" s="14">
        <v>0.14018887841800001</v>
      </c>
      <c r="BC12" s="14">
        <v>8.69097855726573E-2</v>
      </c>
    </row>
    <row r="13" spans="2:55" x14ac:dyDescent="0.35">
      <c r="B13" s="15" t="s">
        <v>75</v>
      </c>
      <c r="C13" s="14">
        <v>0.149912629755727</v>
      </c>
      <c r="D13" s="14">
        <v>0.13955131757504399</v>
      </c>
      <c r="E13" s="14">
        <v>0.16047138095826199</v>
      </c>
      <c r="F13" s="14"/>
      <c r="G13" s="14">
        <v>0.147192691602753</v>
      </c>
      <c r="H13" s="14">
        <v>0.159991251998513</v>
      </c>
      <c r="I13" s="14">
        <v>0.135562640372312</v>
      </c>
      <c r="J13" s="14">
        <v>0.153615989483391</v>
      </c>
      <c r="K13" s="14">
        <v>0.14177419029666899</v>
      </c>
      <c r="L13" s="14">
        <v>0.15758235247259</v>
      </c>
      <c r="M13" s="14"/>
      <c r="N13" s="14">
        <v>0.180101381839988</v>
      </c>
      <c r="O13" s="14">
        <v>0.16587209120677299</v>
      </c>
      <c r="P13" s="14">
        <v>0.12815475675697099</v>
      </c>
      <c r="Q13" s="14">
        <v>0.118909200367569</v>
      </c>
      <c r="R13" s="14"/>
      <c r="S13" s="14">
        <v>0.18601585787413999</v>
      </c>
      <c r="T13" s="14">
        <v>0.14786158463693899</v>
      </c>
      <c r="U13" s="14">
        <v>0.13915314023240699</v>
      </c>
      <c r="V13" s="14">
        <v>0.17247889366897701</v>
      </c>
      <c r="W13" s="14">
        <v>0.114861683555738</v>
      </c>
      <c r="X13" s="14">
        <v>0.130871085960828</v>
      </c>
      <c r="Y13" s="14">
        <v>0.17380417936610301</v>
      </c>
      <c r="Z13" s="14">
        <v>0.240585528659324</v>
      </c>
      <c r="AA13" s="14">
        <v>0.138246226586658</v>
      </c>
      <c r="AB13" s="14">
        <v>0.163302846903776</v>
      </c>
      <c r="AC13" s="14">
        <v>5.7269230168967601E-2</v>
      </c>
      <c r="AD13" s="14">
        <v>6.3503155699247402E-2</v>
      </c>
      <c r="AE13" s="14"/>
      <c r="AF13" s="14">
        <v>0.13978569422010401</v>
      </c>
      <c r="AG13" s="14">
        <v>0.17005791898013201</v>
      </c>
      <c r="AH13" s="14">
        <v>0.172442352167096</v>
      </c>
      <c r="AI13" s="14">
        <v>0.12430490477116</v>
      </c>
      <c r="AJ13" s="14">
        <v>0.174770601099659</v>
      </c>
      <c r="AK13" s="14"/>
      <c r="AL13" s="14">
        <v>0.158944449578337</v>
      </c>
      <c r="AM13" s="14">
        <v>0.11556972376449499</v>
      </c>
      <c r="AN13" s="14">
        <v>8.0934696024222597E-2</v>
      </c>
      <c r="AO13" s="14"/>
      <c r="AP13" s="14">
        <v>0.12890547402890401</v>
      </c>
      <c r="AQ13" s="14">
        <v>0.167436310115741</v>
      </c>
      <c r="AR13" s="14"/>
      <c r="AS13" s="14">
        <v>0.15359904636255201</v>
      </c>
      <c r="AT13" s="14">
        <v>0.151738834196917</v>
      </c>
      <c r="AU13" s="14"/>
      <c r="AV13" s="14">
        <v>0.16143533879934699</v>
      </c>
      <c r="AW13" s="14">
        <v>0.14792461719682101</v>
      </c>
      <c r="AX13" s="14"/>
      <c r="AY13" s="14">
        <v>0.145801176805094</v>
      </c>
      <c r="AZ13" s="14">
        <v>0.19571004863577901</v>
      </c>
      <c r="BA13" s="14"/>
      <c r="BB13" s="14">
        <v>0.14773797997018401</v>
      </c>
      <c r="BC13" s="14">
        <v>0.162743988737829</v>
      </c>
    </row>
    <row r="14" spans="2:55" x14ac:dyDescent="0.35">
      <c r="B14" s="15" t="s">
        <v>76</v>
      </c>
      <c r="C14" s="14">
        <v>0.25133013035701401</v>
      </c>
      <c r="D14" s="14">
        <v>0.23160028277487299</v>
      </c>
      <c r="E14" s="14">
        <v>0.27133548625771198</v>
      </c>
      <c r="F14" s="14"/>
      <c r="G14" s="14">
        <v>0.21494050830085201</v>
      </c>
      <c r="H14" s="14">
        <v>0.16385923027376501</v>
      </c>
      <c r="I14" s="14">
        <v>0.27954646314170201</v>
      </c>
      <c r="J14" s="14">
        <v>0.26279561048265898</v>
      </c>
      <c r="K14" s="14">
        <v>0.25718734639754598</v>
      </c>
      <c r="L14" s="14">
        <v>0.31081029015337303</v>
      </c>
      <c r="M14" s="14"/>
      <c r="N14" s="14">
        <v>0.24922582793787601</v>
      </c>
      <c r="O14" s="14">
        <v>0.270644161124167</v>
      </c>
      <c r="P14" s="14">
        <v>0.22506076856001</v>
      </c>
      <c r="Q14" s="14">
        <v>0.25667201719145499</v>
      </c>
      <c r="R14" s="14"/>
      <c r="S14" s="14">
        <v>0.18422762287653799</v>
      </c>
      <c r="T14" s="14">
        <v>0.25864824563168098</v>
      </c>
      <c r="U14" s="14">
        <v>0.32496124737812698</v>
      </c>
      <c r="V14" s="14">
        <v>0.19041164622995799</v>
      </c>
      <c r="W14" s="14">
        <v>0.26940632506228601</v>
      </c>
      <c r="X14" s="14">
        <v>0.25593177772484998</v>
      </c>
      <c r="Y14" s="14">
        <v>0.26503509253006802</v>
      </c>
      <c r="Z14" s="14">
        <v>0.22065007146660601</v>
      </c>
      <c r="AA14" s="14">
        <v>0.27226210751089103</v>
      </c>
      <c r="AB14" s="14">
        <v>0.28232498783980903</v>
      </c>
      <c r="AC14" s="14">
        <v>0.243084820772236</v>
      </c>
      <c r="AD14" s="14">
        <v>0.311055954764066</v>
      </c>
      <c r="AE14" s="14"/>
      <c r="AF14" s="14">
        <v>0.27971461835955203</v>
      </c>
      <c r="AG14" s="14">
        <v>0.218725727249791</v>
      </c>
      <c r="AH14" s="14">
        <v>0.273367257150122</v>
      </c>
      <c r="AI14" s="14">
        <v>0.28328786501890102</v>
      </c>
      <c r="AJ14" s="14">
        <v>0.20960610255058701</v>
      </c>
      <c r="AK14" s="14"/>
      <c r="AL14" s="14">
        <v>0.27633116963115301</v>
      </c>
      <c r="AM14" s="14">
        <v>0.120355853620761</v>
      </c>
      <c r="AN14" s="14">
        <v>0.123931121959842</v>
      </c>
      <c r="AO14" s="14"/>
      <c r="AP14" s="14">
        <v>0.24932802625874501</v>
      </c>
      <c r="AQ14" s="14">
        <v>0.25796250396206599</v>
      </c>
      <c r="AR14" s="14"/>
      <c r="AS14" s="14">
        <v>0.24560670888685401</v>
      </c>
      <c r="AT14" s="14">
        <v>0.25538164265899199</v>
      </c>
      <c r="AU14" s="14"/>
      <c r="AV14" s="14">
        <v>0.22913964307047399</v>
      </c>
      <c r="AW14" s="14">
        <v>0.26117560737919698</v>
      </c>
      <c r="AX14" s="14"/>
      <c r="AY14" s="14">
        <v>0.25742411369470503</v>
      </c>
      <c r="AZ14" s="14">
        <v>0.22962570991984399</v>
      </c>
      <c r="BA14" s="14"/>
      <c r="BB14" s="14">
        <v>0.26358613344543003</v>
      </c>
      <c r="BC14" s="14">
        <v>0.24659286877477099</v>
      </c>
    </row>
    <row r="15" spans="2:55" x14ac:dyDescent="0.35">
      <c r="B15" s="15" t="s">
        <v>77</v>
      </c>
      <c r="C15" s="14">
        <v>8.27374104684096E-2</v>
      </c>
      <c r="D15" s="14">
        <v>8.6922732163014202E-2</v>
      </c>
      <c r="E15" s="14">
        <v>7.5950945495014396E-2</v>
      </c>
      <c r="F15" s="14"/>
      <c r="G15" s="14">
        <v>5.7210146666838102E-2</v>
      </c>
      <c r="H15" s="14">
        <v>7.7777728999325196E-2</v>
      </c>
      <c r="I15" s="14">
        <v>7.1408241196406194E-2</v>
      </c>
      <c r="J15" s="14">
        <v>5.7283558528702802E-2</v>
      </c>
      <c r="K15" s="14">
        <v>0.104536468881747</v>
      </c>
      <c r="L15" s="14">
        <v>0.118991571484824</v>
      </c>
      <c r="M15" s="14"/>
      <c r="N15" s="14">
        <v>8.2911429106875004E-2</v>
      </c>
      <c r="O15" s="14">
        <v>7.61585718198909E-2</v>
      </c>
      <c r="P15" s="14">
        <v>9.5399541541661997E-2</v>
      </c>
      <c r="Q15" s="14">
        <v>7.8921363152275603E-2</v>
      </c>
      <c r="R15" s="14"/>
      <c r="S15" s="14">
        <v>6.0500629279639E-2</v>
      </c>
      <c r="T15" s="14">
        <v>0.103598707626297</v>
      </c>
      <c r="U15" s="14">
        <v>0.102570450940886</v>
      </c>
      <c r="V15" s="14">
        <v>6.5229236526952394E-2</v>
      </c>
      <c r="W15" s="14">
        <v>0.110325778651907</v>
      </c>
      <c r="X15" s="14">
        <v>7.6021058135712902E-2</v>
      </c>
      <c r="Y15" s="14">
        <v>0.114307037406119</v>
      </c>
      <c r="Z15" s="14">
        <v>8.7442886658581298E-2</v>
      </c>
      <c r="AA15" s="14">
        <v>5.3815932628076997E-2</v>
      </c>
      <c r="AB15" s="14">
        <v>5.6099017398362802E-2</v>
      </c>
      <c r="AC15" s="14">
        <v>0.119958478815496</v>
      </c>
      <c r="AD15" s="14">
        <v>8.4752937034395098E-2</v>
      </c>
      <c r="AE15" s="14"/>
      <c r="AF15" s="14">
        <v>9.1719033116969897E-2</v>
      </c>
      <c r="AG15" s="14">
        <v>7.5582717163648505E-2</v>
      </c>
      <c r="AH15" s="14">
        <v>9.35840953207773E-2</v>
      </c>
      <c r="AI15" s="14">
        <v>6.38257832485742E-2</v>
      </c>
      <c r="AJ15" s="14">
        <v>0.15818080112765501</v>
      </c>
      <c r="AK15" s="14"/>
      <c r="AL15" s="14">
        <v>9.4240588156445093E-2</v>
      </c>
      <c r="AM15" s="14">
        <v>1.53936754984205E-2</v>
      </c>
      <c r="AN15" s="14">
        <v>3.6650194355810801E-2</v>
      </c>
      <c r="AO15" s="14"/>
      <c r="AP15" s="14">
        <v>8.3410733573116694E-2</v>
      </c>
      <c r="AQ15" s="14">
        <v>8.3634729237797495E-2</v>
      </c>
      <c r="AR15" s="14"/>
      <c r="AS15" s="14">
        <v>6.9800360969405506E-2</v>
      </c>
      <c r="AT15" s="14">
        <v>0.10371038037477801</v>
      </c>
      <c r="AU15" s="14"/>
      <c r="AV15" s="14">
        <v>5.1551068014932699E-2</v>
      </c>
      <c r="AW15" s="14">
        <v>9.4514848724203002E-2</v>
      </c>
      <c r="AX15" s="14"/>
      <c r="AY15" s="14">
        <v>7.78822345021951E-2</v>
      </c>
      <c r="AZ15" s="14">
        <v>9.4909134685513596E-2</v>
      </c>
      <c r="BA15" s="14"/>
      <c r="BB15" s="14">
        <v>8.0933261812572502E-2</v>
      </c>
      <c r="BC15" s="14">
        <v>8.5540054121553799E-2</v>
      </c>
    </row>
    <row r="16" spans="2:55" x14ac:dyDescent="0.35">
      <c r="B16" s="15" t="s">
        <v>78</v>
      </c>
      <c r="C16" s="14">
        <v>0.126981099800061</v>
      </c>
      <c r="D16" s="14">
        <v>0.11374333697816701</v>
      </c>
      <c r="E16" s="14">
        <v>0.14028113695213501</v>
      </c>
      <c r="F16" s="14"/>
      <c r="G16" s="14">
        <v>6.4249166533887805E-2</v>
      </c>
      <c r="H16" s="14">
        <v>0.101445971933811</v>
      </c>
      <c r="I16" s="14">
        <v>0.142935026605296</v>
      </c>
      <c r="J16" s="14">
        <v>0.17990884006473301</v>
      </c>
      <c r="K16" s="14">
        <v>0.15449954705414401</v>
      </c>
      <c r="L16" s="14">
        <v>0.11491078021562599</v>
      </c>
      <c r="M16" s="14"/>
      <c r="N16" s="14">
        <v>8.0398231604402903E-2</v>
      </c>
      <c r="O16" s="14">
        <v>0.117490012847679</v>
      </c>
      <c r="P16" s="14">
        <v>0.14415369040400799</v>
      </c>
      <c r="Q16" s="14">
        <v>0.17108646293653401</v>
      </c>
      <c r="R16" s="14"/>
      <c r="S16" s="14">
        <v>9.5374017883362694E-2</v>
      </c>
      <c r="T16" s="14">
        <v>0.11093188325727101</v>
      </c>
      <c r="U16" s="14">
        <v>9.9884405843671101E-2</v>
      </c>
      <c r="V16" s="14">
        <v>0.20341484459390199</v>
      </c>
      <c r="W16" s="14">
        <v>0.14767340561622799</v>
      </c>
      <c r="X16" s="14">
        <v>0.11323085800306799</v>
      </c>
      <c r="Y16" s="14">
        <v>0.144555107060375</v>
      </c>
      <c r="Z16" s="14">
        <v>0.128347041554423</v>
      </c>
      <c r="AA16" s="14">
        <v>0.12841122888235301</v>
      </c>
      <c r="AB16" s="14">
        <v>0.118916646683262</v>
      </c>
      <c r="AC16" s="14">
        <v>0.16727538999150701</v>
      </c>
      <c r="AD16" s="14">
        <v>8.3492957484426006E-2</v>
      </c>
      <c r="AE16" s="14"/>
      <c r="AF16" s="14">
        <v>7.6610876354021501E-2</v>
      </c>
      <c r="AG16" s="14">
        <v>0.140544596483406</v>
      </c>
      <c r="AH16" s="14">
        <v>0.119640757780528</v>
      </c>
      <c r="AI16" s="14">
        <v>0.137126188480095</v>
      </c>
      <c r="AJ16" s="14">
        <v>0.12866211628038901</v>
      </c>
      <c r="AK16" s="14"/>
      <c r="AL16" s="14">
        <v>0.13959317808985899</v>
      </c>
      <c r="AM16" s="14">
        <v>3.9120180128963997E-2</v>
      </c>
      <c r="AN16" s="14">
        <v>0.101267851027909</v>
      </c>
      <c r="AO16" s="14"/>
      <c r="AP16" s="14">
        <v>0.12956397895330801</v>
      </c>
      <c r="AQ16" s="14">
        <v>0.124623238949319</v>
      </c>
      <c r="AR16" s="14"/>
      <c r="AS16" s="14">
        <v>0.115921494414729</v>
      </c>
      <c r="AT16" s="14">
        <v>0.139438700894715</v>
      </c>
      <c r="AU16" s="14"/>
      <c r="AV16" s="14">
        <v>8.0957038031560694E-2</v>
      </c>
      <c r="AW16" s="14">
        <v>0.14179081410234701</v>
      </c>
      <c r="AX16" s="14"/>
      <c r="AY16" s="14">
        <v>0.114145071443208</v>
      </c>
      <c r="AZ16" s="14">
        <v>0.15618499955356599</v>
      </c>
      <c r="BA16" s="14"/>
      <c r="BB16" s="14">
        <v>0.109319710442778</v>
      </c>
      <c r="BC16" s="14">
        <v>0.16957280688918999</v>
      </c>
    </row>
    <row r="17" spans="2:55" ht="29" x14ac:dyDescent="0.35">
      <c r="B17" s="15" t="s">
        <v>79</v>
      </c>
      <c r="C17" s="20">
        <v>0.100197301267267</v>
      </c>
      <c r="D17" s="20">
        <v>0.11545694005893201</v>
      </c>
      <c r="E17" s="20">
        <v>8.5591569753352997E-2</v>
      </c>
      <c r="F17" s="20"/>
      <c r="G17" s="20">
        <v>0.109015586755821</v>
      </c>
      <c r="H17" s="20">
        <v>9.0050461137938395E-2</v>
      </c>
      <c r="I17" s="20">
        <v>8.7476803579842999E-2</v>
      </c>
      <c r="J17" s="20">
        <v>0.12486270754942901</v>
      </c>
      <c r="K17" s="20">
        <v>0.122268563701476</v>
      </c>
      <c r="L17" s="20">
        <v>7.8141286413325406E-2</v>
      </c>
      <c r="M17" s="20"/>
      <c r="N17" s="20">
        <v>3.43107656941097E-2</v>
      </c>
      <c r="O17" s="20">
        <v>8.3464514414240201E-2</v>
      </c>
      <c r="P17" s="20">
        <v>0.104088153024541</v>
      </c>
      <c r="Q17" s="20">
        <v>0.18417845195529001</v>
      </c>
      <c r="R17" s="20"/>
      <c r="S17" s="20">
        <v>2.6781339928823599E-2</v>
      </c>
      <c r="T17" s="20">
        <v>0.113094926370193</v>
      </c>
      <c r="U17" s="20">
        <v>0.121551043854578</v>
      </c>
      <c r="V17" s="20">
        <v>0.12783193805242901</v>
      </c>
      <c r="W17" s="20">
        <v>0.12170670396823099</v>
      </c>
      <c r="X17" s="20">
        <v>0.15587425509246</v>
      </c>
      <c r="Y17" s="20">
        <v>0.11676125354533901</v>
      </c>
      <c r="Z17" s="20">
        <v>9.7236322814118703E-2</v>
      </c>
      <c r="AA17" s="20">
        <v>7.8148058489658098E-2</v>
      </c>
      <c r="AB17" s="20">
        <v>8.9302864196194001E-2</v>
      </c>
      <c r="AC17" s="20">
        <v>0.12451279124054999</v>
      </c>
      <c r="AD17" s="20">
        <v>6.3382597088010306E-2</v>
      </c>
      <c r="AE17" s="20"/>
      <c r="AF17" s="20">
        <v>7.7913056856684496E-2</v>
      </c>
      <c r="AG17" s="20">
        <v>6.6187919318027005E-2</v>
      </c>
      <c r="AH17" s="20">
        <v>4.8034068548840098E-2</v>
      </c>
      <c r="AI17" s="20">
        <v>0.15220489971221099</v>
      </c>
      <c r="AJ17" s="20">
        <v>0.10309965289902499</v>
      </c>
      <c r="AK17" s="20"/>
      <c r="AL17" s="20">
        <v>7.6490490319789398E-2</v>
      </c>
      <c r="AM17" s="20">
        <v>2.12616537029553E-2</v>
      </c>
      <c r="AN17" s="20">
        <v>0.580425132957614</v>
      </c>
      <c r="AO17" s="20"/>
      <c r="AP17" s="20">
        <v>0.12142689408164301</v>
      </c>
      <c r="AQ17" s="20">
        <v>7.9323889354644406E-2</v>
      </c>
      <c r="AR17" s="20"/>
      <c r="AS17" s="20">
        <v>0.103756109603603</v>
      </c>
      <c r="AT17" s="20">
        <v>9.3287457075063696E-2</v>
      </c>
      <c r="AU17" s="20"/>
      <c r="AV17" s="20">
        <v>4.0989398472572401E-2</v>
      </c>
      <c r="AW17" s="20">
        <v>0.117149491267016</v>
      </c>
      <c r="AX17" s="20"/>
      <c r="AY17" s="20">
        <v>8.2972510545652398E-2</v>
      </c>
      <c r="AZ17" s="20">
        <v>0.136019158075944</v>
      </c>
      <c r="BA17" s="20"/>
      <c r="BB17" s="20">
        <v>8.7538578794363206E-2</v>
      </c>
      <c r="BC17" s="20">
        <v>0.15031001885133799</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297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0.42298507241677302</v>
      </c>
      <c r="D9" s="14">
        <v>0.371504218512481</v>
      </c>
      <c r="E9" s="14">
        <v>0.472543163256337</v>
      </c>
      <c r="F9" s="14"/>
      <c r="G9" s="14">
        <v>0.32958292420556201</v>
      </c>
      <c r="H9" s="14">
        <v>0.40898749691793002</v>
      </c>
      <c r="I9" s="14">
        <v>0.37564077308671201</v>
      </c>
      <c r="J9" s="14">
        <v>0.41768874051803101</v>
      </c>
      <c r="K9" s="14">
        <v>0.47568702520404799</v>
      </c>
      <c r="L9" s="14">
        <v>0.50372907194935901</v>
      </c>
      <c r="M9" s="14"/>
      <c r="N9" s="14">
        <v>0.44000126159851399</v>
      </c>
      <c r="O9" s="14">
        <v>0.41050927061610998</v>
      </c>
      <c r="P9" s="14">
        <v>0.412459128749042</v>
      </c>
      <c r="Q9" s="14">
        <v>0.42613932466418603</v>
      </c>
      <c r="R9" s="14"/>
      <c r="S9" s="14">
        <v>0.43568518612663099</v>
      </c>
      <c r="T9" s="14">
        <v>0.48490687079529099</v>
      </c>
      <c r="U9" s="14">
        <v>0.39939394943525203</v>
      </c>
      <c r="V9" s="14">
        <v>0.40957867441698798</v>
      </c>
      <c r="W9" s="14">
        <v>0.34723348931842801</v>
      </c>
      <c r="X9" s="14">
        <v>0.42309508801827</v>
      </c>
      <c r="Y9" s="14">
        <v>0.39057160101768501</v>
      </c>
      <c r="Z9" s="14">
        <v>0.38342874982228298</v>
      </c>
      <c r="AA9" s="14">
        <v>0.414657023737807</v>
      </c>
      <c r="AB9" s="14">
        <v>0.45231737954747903</v>
      </c>
      <c r="AC9" s="14">
        <v>0.42966655015890998</v>
      </c>
      <c r="AD9" s="14">
        <v>0.44542839669886802</v>
      </c>
      <c r="AE9" s="14"/>
      <c r="AF9" s="14">
        <v>0.456977008694326</v>
      </c>
      <c r="AG9" s="14">
        <v>0.47544820600645099</v>
      </c>
      <c r="AH9" s="14">
        <v>0.37561120474340398</v>
      </c>
      <c r="AI9" s="14">
        <v>0.40246665602759402</v>
      </c>
      <c r="AJ9" s="14">
        <v>0.372959221840236</v>
      </c>
      <c r="AK9" s="14"/>
      <c r="AL9" s="14">
        <v>0.43138225259909502</v>
      </c>
      <c r="AM9" s="14">
        <v>0.49496982699189102</v>
      </c>
      <c r="AN9" s="14">
        <v>0.17498463262894701</v>
      </c>
      <c r="AO9" s="14"/>
      <c r="AP9" s="14">
        <v>0.360882122966451</v>
      </c>
      <c r="AQ9" s="14">
        <v>0.47455321219788998</v>
      </c>
      <c r="AR9" s="14"/>
      <c r="AS9" s="14">
        <v>0.40021629361183497</v>
      </c>
      <c r="AT9" s="14">
        <v>0.45837782207250699</v>
      </c>
      <c r="AU9" s="14"/>
      <c r="AV9" s="14">
        <v>0.44313810039866602</v>
      </c>
      <c r="AW9" s="14">
        <v>0.42110919488551801</v>
      </c>
      <c r="AX9" s="14"/>
      <c r="AY9" s="14">
        <v>0.42607449457199298</v>
      </c>
      <c r="AZ9" s="14">
        <v>0.44949727013764001</v>
      </c>
      <c r="BA9" s="14"/>
      <c r="BB9" s="14">
        <v>0.43142403179386102</v>
      </c>
      <c r="BC9" s="14">
        <v>0.46101570731421798</v>
      </c>
    </row>
    <row r="10" spans="2:55" x14ac:dyDescent="0.35">
      <c r="B10" s="15" t="s">
        <v>158</v>
      </c>
      <c r="C10" s="14">
        <v>0.46018261602819199</v>
      </c>
      <c r="D10" s="14">
        <v>0.50001405154272704</v>
      </c>
      <c r="E10" s="14">
        <v>0.422642669692819</v>
      </c>
      <c r="F10" s="14"/>
      <c r="G10" s="14">
        <v>0.47267322110495502</v>
      </c>
      <c r="H10" s="14">
        <v>0.46617599416518601</v>
      </c>
      <c r="I10" s="14">
        <v>0.50082151270543096</v>
      </c>
      <c r="J10" s="14">
        <v>0.513047678873497</v>
      </c>
      <c r="K10" s="14">
        <v>0.435351846635114</v>
      </c>
      <c r="L10" s="14">
        <v>0.38760517676068501</v>
      </c>
      <c r="M10" s="14"/>
      <c r="N10" s="14">
        <v>0.47138141066615202</v>
      </c>
      <c r="O10" s="14">
        <v>0.46396065209696502</v>
      </c>
      <c r="P10" s="14">
        <v>0.47302408568170001</v>
      </c>
      <c r="Q10" s="14">
        <v>0.432649444360794</v>
      </c>
      <c r="R10" s="14"/>
      <c r="S10" s="14">
        <v>0.44400141708980001</v>
      </c>
      <c r="T10" s="14">
        <v>0.39345749500729899</v>
      </c>
      <c r="U10" s="14">
        <v>0.48628184553001202</v>
      </c>
      <c r="V10" s="14">
        <v>0.47085000049891701</v>
      </c>
      <c r="W10" s="14">
        <v>0.52256298786719202</v>
      </c>
      <c r="X10" s="14">
        <v>0.45220259024961201</v>
      </c>
      <c r="Y10" s="14">
        <v>0.50293254006959498</v>
      </c>
      <c r="Z10" s="14">
        <v>0.517814835961391</v>
      </c>
      <c r="AA10" s="14">
        <v>0.46207609044687797</v>
      </c>
      <c r="AB10" s="14">
        <v>0.44220354981778198</v>
      </c>
      <c r="AC10" s="14">
        <v>0.48833309877264303</v>
      </c>
      <c r="AD10" s="14">
        <v>0.410985686833515</v>
      </c>
      <c r="AE10" s="14"/>
      <c r="AF10" s="14">
        <v>0.41767655453051</v>
      </c>
      <c r="AG10" s="14">
        <v>0.43023234748942002</v>
      </c>
      <c r="AH10" s="14">
        <v>0.54131629519179503</v>
      </c>
      <c r="AI10" s="14">
        <v>0.453145672291215</v>
      </c>
      <c r="AJ10" s="14">
        <v>0.53045361530911195</v>
      </c>
      <c r="AK10" s="14"/>
      <c r="AL10" s="14">
        <v>0.46447626627032201</v>
      </c>
      <c r="AM10" s="14">
        <v>0.432590553432942</v>
      </c>
      <c r="AN10" s="14">
        <v>0.44732502512414701</v>
      </c>
      <c r="AO10" s="14"/>
      <c r="AP10" s="14">
        <v>0.492683753244616</v>
      </c>
      <c r="AQ10" s="14">
        <v>0.43861837497981498</v>
      </c>
      <c r="AR10" s="14"/>
      <c r="AS10" s="14">
        <v>0.48424806518039898</v>
      </c>
      <c r="AT10" s="14">
        <v>0.422957043126101</v>
      </c>
      <c r="AU10" s="14"/>
      <c r="AV10" s="14">
        <v>0.447117440683028</v>
      </c>
      <c r="AW10" s="14">
        <v>0.46132975310903501</v>
      </c>
      <c r="AX10" s="14"/>
      <c r="AY10" s="14">
        <v>0.46189896441299799</v>
      </c>
      <c r="AZ10" s="14">
        <v>0.42915962381095701</v>
      </c>
      <c r="BA10" s="14"/>
      <c r="BB10" s="14">
        <v>0.45584556356728201</v>
      </c>
      <c r="BC10" s="14">
        <v>0.45893691923716001</v>
      </c>
    </row>
    <row r="11" spans="2:55" x14ac:dyDescent="0.35">
      <c r="B11" s="15" t="s">
        <v>159</v>
      </c>
      <c r="C11" s="14">
        <v>7.8230240849287896E-2</v>
      </c>
      <c r="D11" s="14">
        <v>8.0651366532014102E-2</v>
      </c>
      <c r="E11" s="14">
        <v>7.5109663781372696E-2</v>
      </c>
      <c r="F11" s="14"/>
      <c r="G11" s="14">
        <v>0.135537331066372</v>
      </c>
      <c r="H11" s="14">
        <v>9.3130562531184097E-2</v>
      </c>
      <c r="I11" s="14">
        <v>8.2843477652385103E-2</v>
      </c>
      <c r="J11" s="14">
        <v>4.7381854141635003E-2</v>
      </c>
      <c r="K11" s="14">
        <v>5.3178350128221301E-2</v>
      </c>
      <c r="L11" s="14">
        <v>6.6250815280395101E-2</v>
      </c>
      <c r="M11" s="14"/>
      <c r="N11" s="14">
        <v>6.5102177969647707E-2</v>
      </c>
      <c r="O11" s="14">
        <v>8.2914571484363597E-2</v>
      </c>
      <c r="P11" s="14">
        <v>7.8226160159281605E-2</v>
      </c>
      <c r="Q11" s="14">
        <v>8.8157393632349201E-2</v>
      </c>
      <c r="R11" s="14"/>
      <c r="S11" s="14">
        <v>8.3040434171190794E-2</v>
      </c>
      <c r="T11" s="14">
        <v>8.5714024273537498E-2</v>
      </c>
      <c r="U11" s="14">
        <v>7.3856528678316199E-2</v>
      </c>
      <c r="V11" s="14">
        <v>7.58323430164142E-2</v>
      </c>
      <c r="W11" s="14">
        <v>9.31354261627165E-2</v>
      </c>
      <c r="X11" s="14">
        <v>7.5288691044511996E-2</v>
      </c>
      <c r="Y11" s="14">
        <v>7.1986458088787605E-2</v>
      </c>
      <c r="Z11" s="14">
        <v>9.8756414216325999E-2</v>
      </c>
      <c r="AA11" s="14">
        <v>8.5550842613435596E-2</v>
      </c>
      <c r="AB11" s="14">
        <v>5.4133097550493302E-2</v>
      </c>
      <c r="AC11" s="14">
        <v>2.2248384788777099E-2</v>
      </c>
      <c r="AD11" s="14">
        <v>0.14358591646761801</v>
      </c>
      <c r="AE11" s="14"/>
      <c r="AF11" s="14">
        <v>9.5618975270491402E-2</v>
      </c>
      <c r="AG11" s="14">
        <v>6.3303439136379702E-2</v>
      </c>
      <c r="AH11" s="14">
        <v>5.48044322821633E-2</v>
      </c>
      <c r="AI11" s="14">
        <v>9.2106701483689601E-2</v>
      </c>
      <c r="AJ11" s="14">
        <v>6.2934756608263004E-2</v>
      </c>
      <c r="AK11" s="14"/>
      <c r="AL11" s="14">
        <v>7.5134709180498499E-2</v>
      </c>
      <c r="AM11" s="14">
        <v>4.9525242604050203E-2</v>
      </c>
      <c r="AN11" s="14">
        <v>0.17349012982613299</v>
      </c>
      <c r="AO11" s="14"/>
      <c r="AP11" s="14">
        <v>9.0692705721607397E-2</v>
      </c>
      <c r="AQ11" s="14">
        <v>6.3965398497802806E-2</v>
      </c>
      <c r="AR11" s="14"/>
      <c r="AS11" s="14">
        <v>7.9451692087739001E-2</v>
      </c>
      <c r="AT11" s="14">
        <v>7.3499680743135801E-2</v>
      </c>
      <c r="AU11" s="14"/>
      <c r="AV11" s="14">
        <v>7.6052816632368694E-2</v>
      </c>
      <c r="AW11" s="14">
        <v>7.8015290070863594E-2</v>
      </c>
      <c r="AX11" s="14"/>
      <c r="AY11" s="14">
        <v>7.5236749491380303E-2</v>
      </c>
      <c r="AZ11" s="14">
        <v>8.5233201784903206E-2</v>
      </c>
      <c r="BA11" s="14"/>
      <c r="BB11" s="14">
        <v>7.5889440606340702E-2</v>
      </c>
      <c r="BC11" s="14">
        <v>5.7492533300204603E-2</v>
      </c>
    </row>
    <row r="12" spans="2:55" x14ac:dyDescent="0.35">
      <c r="B12" s="15" t="s">
        <v>160</v>
      </c>
      <c r="C12" s="14">
        <v>2.69263196064576E-2</v>
      </c>
      <c r="D12" s="14">
        <v>3.6073731787241402E-2</v>
      </c>
      <c r="E12" s="14">
        <v>1.80733667043881E-2</v>
      </c>
      <c r="F12" s="14"/>
      <c r="G12" s="14">
        <v>3.3471372082235003E-2</v>
      </c>
      <c r="H12" s="14">
        <v>2.0653258757150801E-2</v>
      </c>
      <c r="I12" s="14">
        <v>2.97437427838038E-2</v>
      </c>
      <c r="J12" s="14">
        <v>1.3773855747055599E-2</v>
      </c>
      <c r="K12" s="14">
        <v>2.4076423026474399E-2</v>
      </c>
      <c r="L12" s="14">
        <v>3.8048884328114201E-2</v>
      </c>
      <c r="M12" s="14"/>
      <c r="N12" s="14">
        <v>1.8638415262226201E-2</v>
      </c>
      <c r="O12" s="14">
        <v>3.1971357427262502E-2</v>
      </c>
      <c r="P12" s="14">
        <v>2.18186196185166E-2</v>
      </c>
      <c r="Q12" s="14">
        <v>3.5330069013480098E-2</v>
      </c>
      <c r="R12" s="14"/>
      <c r="S12" s="14">
        <v>1.86568678401751E-2</v>
      </c>
      <c r="T12" s="14">
        <v>2.65652290067666E-2</v>
      </c>
      <c r="U12" s="14">
        <v>2.2506906426044099E-2</v>
      </c>
      <c r="V12" s="14">
        <v>3.2672423956826999E-2</v>
      </c>
      <c r="W12" s="14">
        <v>2.8913423963582301E-2</v>
      </c>
      <c r="X12" s="14">
        <v>3.81781595147445E-2</v>
      </c>
      <c r="Y12" s="14">
        <v>1.51108701054611E-2</v>
      </c>
      <c r="Z12" s="14">
        <v>0</v>
      </c>
      <c r="AA12" s="14">
        <v>3.3774946116854797E-2</v>
      </c>
      <c r="AB12" s="14">
        <v>4.7062132512303699E-2</v>
      </c>
      <c r="AC12" s="14">
        <v>3.0311222207508801E-2</v>
      </c>
      <c r="AD12" s="14">
        <v>0</v>
      </c>
      <c r="AE12" s="14"/>
      <c r="AF12" s="14">
        <v>1.9385151807855001E-2</v>
      </c>
      <c r="AG12" s="14">
        <v>2.2397853276339801E-2</v>
      </c>
      <c r="AH12" s="14">
        <v>2.3189557720020602E-2</v>
      </c>
      <c r="AI12" s="14">
        <v>4.8448102357344501E-2</v>
      </c>
      <c r="AJ12" s="14">
        <v>1.00096563014832E-2</v>
      </c>
      <c r="AK12" s="14"/>
      <c r="AL12" s="14">
        <v>2.00195597115892E-2</v>
      </c>
      <c r="AM12" s="14">
        <v>2.2914376971117301E-2</v>
      </c>
      <c r="AN12" s="14">
        <v>0.133243225463097</v>
      </c>
      <c r="AO12" s="14"/>
      <c r="AP12" s="14">
        <v>3.7887284314636602E-2</v>
      </c>
      <c r="AQ12" s="14">
        <v>1.6667040969875601E-2</v>
      </c>
      <c r="AR12" s="14"/>
      <c r="AS12" s="14">
        <v>2.2866729971908799E-2</v>
      </c>
      <c r="AT12" s="14">
        <v>3.4951310923628097E-2</v>
      </c>
      <c r="AU12" s="14"/>
      <c r="AV12" s="14">
        <v>2.30105026161154E-2</v>
      </c>
      <c r="AW12" s="14">
        <v>2.8280782833435901E-2</v>
      </c>
      <c r="AX12" s="14"/>
      <c r="AY12" s="14">
        <v>2.5441603353321102E-2</v>
      </c>
      <c r="AZ12" s="14">
        <v>3.6109904266500702E-2</v>
      </c>
      <c r="BA12" s="14"/>
      <c r="BB12" s="14">
        <v>2.5776337890829702E-2</v>
      </c>
      <c r="BC12" s="14">
        <v>1.7014723098791699E-2</v>
      </c>
    </row>
    <row r="13" spans="2:55" x14ac:dyDescent="0.35">
      <c r="B13" s="15" t="s">
        <v>205</v>
      </c>
      <c r="C13" s="20">
        <v>1.16757510992892E-2</v>
      </c>
      <c r="D13" s="20">
        <v>1.17566316255364E-2</v>
      </c>
      <c r="E13" s="20">
        <v>1.1631136565083199E-2</v>
      </c>
      <c r="F13" s="20"/>
      <c r="G13" s="20">
        <v>2.8735151540876101E-2</v>
      </c>
      <c r="H13" s="20">
        <v>1.10526876285494E-2</v>
      </c>
      <c r="I13" s="20">
        <v>1.0950493771669101E-2</v>
      </c>
      <c r="J13" s="20">
        <v>8.1078707197808908E-3</v>
      </c>
      <c r="K13" s="20">
        <v>1.17063550061415E-2</v>
      </c>
      <c r="L13" s="20">
        <v>4.36605168144635E-3</v>
      </c>
      <c r="M13" s="20"/>
      <c r="N13" s="20">
        <v>4.8767345034597996E-3</v>
      </c>
      <c r="O13" s="20">
        <v>1.06441483752982E-2</v>
      </c>
      <c r="P13" s="20">
        <v>1.4472005791459E-2</v>
      </c>
      <c r="Q13" s="20">
        <v>1.7723768329191199E-2</v>
      </c>
      <c r="R13" s="20"/>
      <c r="S13" s="20">
        <v>1.86160947722037E-2</v>
      </c>
      <c r="T13" s="20">
        <v>9.3563809171058696E-3</v>
      </c>
      <c r="U13" s="20">
        <v>1.7960769930375899E-2</v>
      </c>
      <c r="V13" s="20">
        <v>1.10665581108539E-2</v>
      </c>
      <c r="W13" s="20">
        <v>8.1546726880812204E-3</v>
      </c>
      <c r="X13" s="20">
        <v>1.1235471172861E-2</v>
      </c>
      <c r="Y13" s="20">
        <v>1.9398530718471401E-2</v>
      </c>
      <c r="Z13" s="20">
        <v>0</v>
      </c>
      <c r="AA13" s="20">
        <v>3.9410970850236498E-3</v>
      </c>
      <c r="AB13" s="20">
        <v>4.2838405719424098E-3</v>
      </c>
      <c r="AC13" s="20">
        <v>2.9440744072161899E-2</v>
      </c>
      <c r="AD13" s="20">
        <v>0</v>
      </c>
      <c r="AE13" s="20"/>
      <c r="AF13" s="20">
        <v>1.03423096968177E-2</v>
      </c>
      <c r="AG13" s="20">
        <v>8.6181540914101705E-3</v>
      </c>
      <c r="AH13" s="20">
        <v>5.0785100626178402E-3</v>
      </c>
      <c r="AI13" s="20">
        <v>3.8328678401574699E-3</v>
      </c>
      <c r="AJ13" s="20">
        <v>2.3642749940906101E-2</v>
      </c>
      <c r="AK13" s="20"/>
      <c r="AL13" s="20">
        <v>8.9872122384957003E-3</v>
      </c>
      <c r="AM13" s="20">
        <v>0</v>
      </c>
      <c r="AN13" s="20">
        <v>7.0956986957676604E-2</v>
      </c>
      <c r="AO13" s="20"/>
      <c r="AP13" s="20">
        <v>1.7854133752689402E-2</v>
      </c>
      <c r="AQ13" s="20">
        <v>6.1959733546158198E-3</v>
      </c>
      <c r="AR13" s="20"/>
      <c r="AS13" s="20">
        <v>1.32172191481179E-2</v>
      </c>
      <c r="AT13" s="20">
        <v>1.0214143134628199E-2</v>
      </c>
      <c r="AU13" s="20"/>
      <c r="AV13" s="20">
        <v>1.06811396698221E-2</v>
      </c>
      <c r="AW13" s="20">
        <v>1.1264979101147699E-2</v>
      </c>
      <c r="AX13" s="20"/>
      <c r="AY13" s="20">
        <v>1.1348188170307799E-2</v>
      </c>
      <c r="AZ13" s="20">
        <v>0</v>
      </c>
      <c r="BA13" s="20"/>
      <c r="BB13" s="20">
        <v>1.1064626141687E-2</v>
      </c>
      <c r="BC13" s="20">
        <v>5.5401170496255803E-3</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298</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0.40386851649907801</v>
      </c>
      <c r="D9" s="14">
        <v>0.39673461437455798</v>
      </c>
      <c r="E9" s="14">
        <v>0.41001936422395702</v>
      </c>
      <c r="F9" s="14"/>
      <c r="G9" s="14">
        <v>0.35185422780368902</v>
      </c>
      <c r="H9" s="14">
        <v>0.48201117899976897</v>
      </c>
      <c r="I9" s="14">
        <v>0.44211228478959702</v>
      </c>
      <c r="J9" s="14">
        <v>0.388396169675085</v>
      </c>
      <c r="K9" s="14">
        <v>0.372640692821744</v>
      </c>
      <c r="L9" s="14">
        <v>0.37675920151915698</v>
      </c>
      <c r="M9" s="14"/>
      <c r="N9" s="14">
        <v>0.47814728600060702</v>
      </c>
      <c r="O9" s="14">
        <v>0.37134276483696999</v>
      </c>
      <c r="P9" s="14">
        <v>0.37974184476998601</v>
      </c>
      <c r="Q9" s="14">
        <v>0.37785298394200101</v>
      </c>
      <c r="R9" s="14"/>
      <c r="S9" s="14">
        <v>0.43697138905652899</v>
      </c>
      <c r="T9" s="14">
        <v>0.41756113508951698</v>
      </c>
      <c r="U9" s="14">
        <v>0.44453209500943203</v>
      </c>
      <c r="V9" s="14">
        <v>0.38538458152552402</v>
      </c>
      <c r="W9" s="14">
        <v>0.34473750387401397</v>
      </c>
      <c r="X9" s="14">
        <v>0.38440795824131002</v>
      </c>
      <c r="Y9" s="14">
        <v>0.41516549011269899</v>
      </c>
      <c r="Z9" s="14">
        <v>0.36526376986531101</v>
      </c>
      <c r="AA9" s="14">
        <v>0.474099552459531</v>
      </c>
      <c r="AB9" s="14">
        <v>0.38467887393383798</v>
      </c>
      <c r="AC9" s="14">
        <v>0.35506498804921199</v>
      </c>
      <c r="AD9" s="14">
        <v>0.23760705273329</v>
      </c>
      <c r="AE9" s="14"/>
      <c r="AF9" s="14">
        <v>0.39302965015248897</v>
      </c>
      <c r="AG9" s="14">
        <v>0.44807742129391398</v>
      </c>
      <c r="AH9" s="14">
        <v>0.41719512739843201</v>
      </c>
      <c r="AI9" s="14">
        <v>0.42505304660350901</v>
      </c>
      <c r="AJ9" s="14">
        <v>0.37135229706576001</v>
      </c>
      <c r="AK9" s="14"/>
      <c r="AL9" s="14">
        <v>0.41360402473741198</v>
      </c>
      <c r="AM9" s="14">
        <v>0.441236510978051</v>
      </c>
      <c r="AN9" s="14">
        <v>0.19789444596976399</v>
      </c>
      <c r="AO9" s="14"/>
      <c r="AP9" s="14">
        <v>0.361442307638983</v>
      </c>
      <c r="AQ9" s="14">
        <v>0.44237802236224999</v>
      </c>
      <c r="AR9" s="14"/>
      <c r="AS9" s="14">
        <v>0.40771251464123998</v>
      </c>
      <c r="AT9" s="14">
        <v>0.40481867110157699</v>
      </c>
      <c r="AU9" s="14"/>
      <c r="AV9" s="14">
        <v>0.43894314672674301</v>
      </c>
      <c r="AW9" s="14">
        <v>0.395432425621143</v>
      </c>
      <c r="AX9" s="14"/>
      <c r="AY9" s="14">
        <v>0.42673002988994302</v>
      </c>
      <c r="AZ9" s="14">
        <v>0.39491730767157801</v>
      </c>
      <c r="BA9" s="14"/>
      <c r="BB9" s="14">
        <v>0.42055979030521601</v>
      </c>
      <c r="BC9" s="14">
        <v>0.43004067618880798</v>
      </c>
    </row>
    <row r="10" spans="2:55" x14ac:dyDescent="0.35">
      <c r="B10" s="15" t="s">
        <v>158</v>
      </c>
      <c r="C10" s="14">
        <v>0.455711074376076</v>
      </c>
      <c r="D10" s="14">
        <v>0.44800304089713799</v>
      </c>
      <c r="E10" s="14">
        <v>0.46363970097769702</v>
      </c>
      <c r="F10" s="14"/>
      <c r="G10" s="14">
        <v>0.44948024548488202</v>
      </c>
      <c r="H10" s="14">
        <v>0.41044494043867402</v>
      </c>
      <c r="I10" s="14">
        <v>0.436413869702652</v>
      </c>
      <c r="J10" s="14">
        <v>0.50227228062442597</v>
      </c>
      <c r="K10" s="14">
        <v>0.49960538403473198</v>
      </c>
      <c r="L10" s="14">
        <v>0.44526099377572398</v>
      </c>
      <c r="M10" s="14"/>
      <c r="N10" s="14">
        <v>0.42947326968844501</v>
      </c>
      <c r="O10" s="14">
        <v>0.49500638662242502</v>
      </c>
      <c r="P10" s="14">
        <v>0.47303246425279899</v>
      </c>
      <c r="Q10" s="14">
        <v>0.42961066088022898</v>
      </c>
      <c r="R10" s="14"/>
      <c r="S10" s="14">
        <v>0.44844159779687398</v>
      </c>
      <c r="T10" s="14">
        <v>0.42044234806760999</v>
      </c>
      <c r="U10" s="14">
        <v>0.43988132169069499</v>
      </c>
      <c r="V10" s="14">
        <v>0.45211641628516902</v>
      </c>
      <c r="W10" s="14">
        <v>0.52217874665449104</v>
      </c>
      <c r="X10" s="14">
        <v>0.42951197917580403</v>
      </c>
      <c r="Y10" s="14">
        <v>0.428924994414841</v>
      </c>
      <c r="Z10" s="14">
        <v>0.53315256092544705</v>
      </c>
      <c r="AA10" s="14">
        <v>0.37707609838828998</v>
      </c>
      <c r="AB10" s="14">
        <v>0.46655248515605502</v>
      </c>
      <c r="AC10" s="14">
        <v>0.55777404984114898</v>
      </c>
      <c r="AD10" s="14">
        <v>0.67018047531556002</v>
      </c>
      <c r="AE10" s="14"/>
      <c r="AF10" s="14">
        <v>0.46068650143117801</v>
      </c>
      <c r="AG10" s="14">
        <v>0.438852155867136</v>
      </c>
      <c r="AH10" s="14">
        <v>0.43893900279899001</v>
      </c>
      <c r="AI10" s="14">
        <v>0.39692083770293102</v>
      </c>
      <c r="AJ10" s="14">
        <v>0.50016272643098403</v>
      </c>
      <c r="AK10" s="14"/>
      <c r="AL10" s="14">
        <v>0.459496122507488</v>
      </c>
      <c r="AM10" s="14">
        <v>0.41063862908305299</v>
      </c>
      <c r="AN10" s="14">
        <v>0.48109004293758501</v>
      </c>
      <c r="AO10" s="14"/>
      <c r="AP10" s="14">
        <v>0.47201753169430899</v>
      </c>
      <c r="AQ10" s="14">
        <v>0.440130722877563</v>
      </c>
      <c r="AR10" s="14"/>
      <c r="AS10" s="14">
        <v>0.45910727788758499</v>
      </c>
      <c r="AT10" s="14">
        <v>0.44538009660025502</v>
      </c>
      <c r="AU10" s="14"/>
      <c r="AV10" s="14">
        <v>0.44734674032308203</v>
      </c>
      <c r="AW10" s="14">
        <v>0.457277715605381</v>
      </c>
      <c r="AX10" s="14"/>
      <c r="AY10" s="14">
        <v>0.43924590269580499</v>
      </c>
      <c r="AZ10" s="14">
        <v>0.44511056346386202</v>
      </c>
      <c r="BA10" s="14"/>
      <c r="BB10" s="14">
        <v>0.44298348201286503</v>
      </c>
      <c r="BC10" s="14">
        <v>0.45459042799035998</v>
      </c>
    </row>
    <row r="11" spans="2:55" x14ac:dyDescent="0.35">
      <c r="B11" s="15" t="s">
        <v>159</v>
      </c>
      <c r="C11" s="14">
        <v>0.101964516545251</v>
      </c>
      <c r="D11" s="14">
        <v>0.108278850166718</v>
      </c>
      <c r="E11" s="14">
        <v>9.6098834360326596E-2</v>
      </c>
      <c r="F11" s="14"/>
      <c r="G11" s="14">
        <v>0.13315990808369699</v>
      </c>
      <c r="H11" s="14">
        <v>8.9084823100711696E-2</v>
      </c>
      <c r="I11" s="14">
        <v>8.9027543053907796E-2</v>
      </c>
      <c r="J11" s="14">
        <v>7.3870567519865094E-2</v>
      </c>
      <c r="K11" s="14">
        <v>8.8436971511117804E-2</v>
      </c>
      <c r="L11" s="14">
        <v>0.13431210482294001</v>
      </c>
      <c r="M11" s="14"/>
      <c r="N11" s="14">
        <v>7.2863745954640499E-2</v>
      </c>
      <c r="O11" s="14">
        <v>0.102735524697325</v>
      </c>
      <c r="P11" s="14">
        <v>0.10118085232052899</v>
      </c>
      <c r="Q11" s="14">
        <v>0.13215650173022001</v>
      </c>
      <c r="R11" s="14"/>
      <c r="S11" s="14">
        <v>7.6204218316448802E-2</v>
      </c>
      <c r="T11" s="14">
        <v>0.110012804880027</v>
      </c>
      <c r="U11" s="14">
        <v>7.6702362274047198E-2</v>
      </c>
      <c r="V11" s="14">
        <v>0.11735005789707301</v>
      </c>
      <c r="W11" s="14">
        <v>7.7788480018764303E-2</v>
      </c>
      <c r="X11" s="14">
        <v>0.115810172767044</v>
      </c>
      <c r="Y11" s="14">
        <v>0.13753302724814001</v>
      </c>
      <c r="Z11" s="14">
        <v>8.0077486066142498E-2</v>
      </c>
      <c r="AA11" s="14">
        <v>0.13280483875826701</v>
      </c>
      <c r="AB11" s="14">
        <v>0.120657196205695</v>
      </c>
      <c r="AC11" s="14">
        <v>4.0096759240781703E-2</v>
      </c>
      <c r="AD11" s="14">
        <v>9.2212471951150093E-2</v>
      </c>
      <c r="AE11" s="14"/>
      <c r="AF11" s="14">
        <v>0.11047646490381299</v>
      </c>
      <c r="AG11" s="14">
        <v>8.5932012426080798E-2</v>
      </c>
      <c r="AH11" s="14">
        <v>0.118652625675965</v>
      </c>
      <c r="AI11" s="14">
        <v>0.115666241993315</v>
      </c>
      <c r="AJ11" s="14">
        <v>0.120358313676694</v>
      </c>
      <c r="AK11" s="14"/>
      <c r="AL11" s="14">
        <v>9.6148436524973596E-2</v>
      </c>
      <c r="AM11" s="14">
        <v>0.11407811277419901</v>
      </c>
      <c r="AN11" s="14">
        <v>0.16408041048291699</v>
      </c>
      <c r="AO11" s="14"/>
      <c r="AP11" s="14">
        <v>0.11547825034789599</v>
      </c>
      <c r="AQ11" s="14">
        <v>9.1855282938664698E-2</v>
      </c>
      <c r="AR11" s="14"/>
      <c r="AS11" s="14">
        <v>9.4543278671767095E-2</v>
      </c>
      <c r="AT11" s="14">
        <v>0.10883205591598</v>
      </c>
      <c r="AU11" s="14"/>
      <c r="AV11" s="14">
        <v>7.9941785857309794E-2</v>
      </c>
      <c r="AW11" s="14">
        <v>0.107216231990372</v>
      </c>
      <c r="AX11" s="14"/>
      <c r="AY11" s="14">
        <v>0.100040703968103</v>
      </c>
      <c r="AZ11" s="14">
        <v>9.9143537752900496E-2</v>
      </c>
      <c r="BA11" s="14"/>
      <c r="BB11" s="14">
        <v>0.101524767304028</v>
      </c>
      <c r="BC11" s="14">
        <v>6.3239963798855603E-2</v>
      </c>
    </row>
    <row r="12" spans="2:55" x14ac:dyDescent="0.35">
      <c r="B12" s="15" t="s">
        <v>160</v>
      </c>
      <c r="C12" s="14">
        <v>3.0289016235601301E-2</v>
      </c>
      <c r="D12" s="14">
        <v>3.7005476082742197E-2</v>
      </c>
      <c r="E12" s="14">
        <v>2.38197192544084E-2</v>
      </c>
      <c r="F12" s="14"/>
      <c r="G12" s="14">
        <v>4.8952945336352E-2</v>
      </c>
      <c r="H12" s="14">
        <v>1.5634545615278501E-2</v>
      </c>
      <c r="I12" s="14">
        <v>2.1485693706200001E-2</v>
      </c>
      <c r="J12" s="14">
        <v>2.9404230795022902E-2</v>
      </c>
      <c r="K12" s="14">
        <v>2.76596438060938E-2</v>
      </c>
      <c r="L12" s="14">
        <v>3.9575696880586403E-2</v>
      </c>
      <c r="M12" s="14"/>
      <c r="N12" s="14">
        <v>1.4514902839276001E-2</v>
      </c>
      <c r="O12" s="14">
        <v>2.5516695758424301E-2</v>
      </c>
      <c r="P12" s="14">
        <v>3.70123000750699E-2</v>
      </c>
      <c r="Q12" s="14">
        <v>4.6612538684240402E-2</v>
      </c>
      <c r="R12" s="14"/>
      <c r="S12" s="14">
        <v>2.6646433586563802E-2</v>
      </c>
      <c r="T12" s="14">
        <v>4.5560909232031002E-2</v>
      </c>
      <c r="U12" s="14">
        <v>2.27843479222174E-2</v>
      </c>
      <c r="V12" s="14">
        <v>3.8834341674800203E-2</v>
      </c>
      <c r="W12" s="14">
        <v>5.5295269452730902E-2</v>
      </c>
      <c r="X12" s="14">
        <v>5.4841511212422402E-2</v>
      </c>
      <c r="Y12" s="14">
        <v>1.18437899965306E-2</v>
      </c>
      <c r="Z12" s="14">
        <v>2.1506183143099999E-2</v>
      </c>
      <c r="AA12" s="14">
        <v>1.6019510393912001E-2</v>
      </c>
      <c r="AB12" s="14">
        <v>2.27664298591118E-2</v>
      </c>
      <c r="AC12" s="14">
        <v>1.81850758825567E-2</v>
      </c>
      <c r="AD12" s="14">
        <v>0</v>
      </c>
      <c r="AE12" s="14"/>
      <c r="AF12" s="14">
        <v>3.3581500833192099E-2</v>
      </c>
      <c r="AG12" s="14">
        <v>1.9626744045613102E-2</v>
      </c>
      <c r="AH12" s="14">
        <v>2.52132441266135E-2</v>
      </c>
      <c r="AI12" s="14">
        <v>6.2359873700245198E-2</v>
      </c>
      <c r="AJ12" s="14">
        <v>8.1266628265616904E-3</v>
      </c>
      <c r="AK12" s="14"/>
      <c r="AL12" s="14">
        <v>2.5018906420305E-2</v>
      </c>
      <c r="AM12" s="14">
        <v>2.9396802486905901E-2</v>
      </c>
      <c r="AN12" s="14">
        <v>0.107574722122406</v>
      </c>
      <c r="AO12" s="14"/>
      <c r="AP12" s="14">
        <v>3.8328132847624603E-2</v>
      </c>
      <c r="AQ12" s="14">
        <v>2.1010075973956498E-2</v>
      </c>
      <c r="AR12" s="14"/>
      <c r="AS12" s="14">
        <v>2.97975293745983E-2</v>
      </c>
      <c r="AT12" s="14">
        <v>3.3217502650780099E-2</v>
      </c>
      <c r="AU12" s="14"/>
      <c r="AV12" s="14">
        <v>2.9476941978372698E-2</v>
      </c>
      <c r="AW12" s="14">
        <v>3.0943582808970801E-2</v>
      </c>
      <c r="AX12" s="14"/>
      <c r="AY12" s="14">
        <v>2.6039267034723399E-2</v>
      </c>
      <c r="AZ12" s="14">
        <v>4.5369617291482402E-2</v>
      </c>
      <c r="BA12" s="14"/>
      <c r="BB12" s="14">
        <v>2.6727155838111898E-2</v>
      </c>
      <c r="BC12" s="14">
        <v>4.4181572769672203E-2</v>
      </c>
    </row>
    <row r="13" spans="2:55" x14ac:dyDescent="0.35">
      <c r="B13" s="15" t="s">
        <v>205</v>
      </c>
      <c r="C13" s="20">
        <v>8.1668763439932696E-3</v>
      </c>
      <c r="D13" s="20">
        <v>9.9780184788441501E-3</v>
      </c>
      <c r="E13" s="20">
        <v>6.4223811836115604E-3</v>
      </c>
      <c r="F13" s="20"/>
      <c r="G13" s="20">
        <v>1.6552673291379699E-2</v>
      </c>
      <c r="H13" s="20">
        <v>2.8245118455671602E-3</v>
      </c>
      <c r="I13" s="20">
        <v>1.0960608747643799E-2</v>
      </c>
      <c r="J13" s="20">
        <v>6.0567513856001403E-3</v>
      </c>
      <c r="K13" s="20">
        <v>1.1657307826312699E-2</v>
      </c>
      <c r="L13" s="20">
        <v>4.0920030015929804E-3</v>
      </c>
      <c r="M13" s="20"/>
      <c r="N13" s="20">
        <v>5.0007955170315197E-3</v>
      </c>
      <c r="O13" s="20">
        <v>5.3986280848555297E-3</v>
      </c>
      <c r="P13" s="20">
        <v>9.0325385816167007E-3</v>
      </c>
      <c r="Q13" s="20">
        <v>1.3767314763308801E-2</v>
      </c>
      <c r="R13" s="20"/>
      <c r="S13" s="20">
        <v>1.17363612435842E-2</v>
      </c>
      <c r="T13" s="20">
        <v>6.4228027308153701E-3</v>
      </c>
      <c r="U13" s="20">
        <v>1.6099873103608699E-2</v>
      </c>
      <c r="V13" s="20">
        <v>6.3146026174339502E-3</v>
      </c>
      <c r="W13" s="20">
        <v>0</v>
      </c>
      <c r="X13" s="20">
        <v>1.5428378603419401E-2</v>
      </c>
      <c r="Y13" s="20">
        <v>6.5326982277890697E-3</v>
      </c>
      <c r="Z13" s="20">
        <v>0</v>
      </c>
      <c r="AA13" s="20">
        <v>0</v>
      </c>
      <c r="AB13" s="20">
        <v>5.3450148452994601E-3</v>
      </c>
      <c r="AC13" s="20">
        <v>2.8879126986300501E-2</v>
      </c>
      <c r="AD13" s="20">
        <v>0</v>
      </c>
      <c r="AE13" s="20"/>
      <c r="AF13" s="20">
        <v>2.2258826793268198E-3</v>
      </c>
      <c r="AG13" s="20">
        <v>7.5116663672561996E-3</v>
      </c>
      <c r="AH13" s="20">
        <v>0</v>
      </c>
      <c r="AI13" s="20">
        <v>0</v>
      </c>
      <c r="AJ13" s="20">
        <v>0</v>
      </c>
      <c r="AK13" s="20"/>
      <c r="AL13" s="20">
        <v>5.7325098098211201E-3</v>
      </c>
      <c r="AM13" s="20">
        <v>4.6499446777901196E-3</v>
      </c>
      <c r="AN13" s="20">
        <v>4.9360378487327501E-2</v>
      </c>
      <c r="AO13" s="20"/>
      <c r="AP13" s="20">
        <v>1.2733777471187001E-2</v>
      </c>
      <c r="AQ13" s="20">
        <v>4.6258958475655599E-3</v>
      </c>
      <c r="AR13" s="20"/>
      <c r="AS13" s="20">
        <v>8.8393994248099194E-3</v>
      </c>
      <c r="AT13" s="20">
        <v>7.7516737314089904E-3</v>
      </c>
      <c r="AU13" s="20"/>
      <c r="AV13" s="20">
        <v>4.2913851144925604E-3</v>
      </c>
      <c r="AW13" s="20">
        <v>9.1300439741323503E-3</v>
      </c>
      <c r="AX13" s="20"/>
      <c r="AY13" s="20">
        <v>7.9440964114256499E-3</v>
      </c>
      <c r="AZ13" s="20">
        <v>1.5458973820177101E-2</v>
      </c>
      <c r="BA13" s="20"/>
      <c r="BB13" s="20">
        <v>8.2048045397787907E-3</v>
      </c>
      <c r="BC13" s="20">
        <v>7.9473592523040502E-3</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299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0.39444217466773301</v>
      </c>
      <c r="D9" s="14">
        <v>0.37038125514631298</v>
      </c>
      <c r="E9" s="14">
        <v>0.418158629977121</v>
      </c>
      <c r="F9" s="14"/>
      <c r="G9" s="14">
        <v>0.325986497960848</v>
      </c>
      <c r="H9" s="14">
        <v>0.37450544196670099</v>
      </c>
      <c r="I9" s="14">
        <v>0.341898425049807</v>
      </c>
      <c r="J9" s="14">
        <v>0.41141524291857801</v>
      </c>
      <c r="K9" s="14">
        <v>0.44623736085237398</v>
      </c>
      <c r="L9" s="14">
        <v>0.45025722023918502</v>
      </c>
      <c r="M9" s="14"/>
      <c r="N9" s="14">
        <v>0.37908375295668101</v>
      </c>
      <c r="O9" s="14">
        <v>0.371209840120998</v>
      </c>
      <c r="P9" s="14">
        <v>0.40524483269644401</v>
      </c>
      <c r="Q9" s="14">
        <v>0.42476077443036903</v>
      </c>
      <c r="R9" s="14"/>
      <c r="S9" s="14">
        <v>0.36982377936289901</v>
      </c>
      <c r="T9" s="14">
        <v>0.47251976572945997</v>
      </c>
      <c r="U9" s="14">
        <v>0.39309340993070702</v>
      </c>
      <c r="V9" s="14">
        <v>0.38690949090391202</v>
      </c>
      <c r="W9" s="14">
        <v>0.34306081803126198</v>
      </c>
      <c r="X9" s="14">
        <v>0.40116551148641</v>
      </c>
      <c r="Y9" s="14">
        <v>0.44340043757404801</v>
      </c>
      <c r="Z9" s="14">
        <v>0.35120253495459602</v>
      </c>
      <c r="AA9" s="14">
        <v>0.38485581871820301</v>
      </c>
      <c r="AB9" s="14">
        <v>0.36609277051517503</v>
      </c>
      <c r="AC9" s="14">
        <v>0.42866912235585403</v>
      </c>
      <c r="AD9" s="14">
        <v>0.28813468791471297</v>
      </c>
      <c r="AE9" s="14"/>
      <c r="AF9" s="14">
        <v>0.41555972961981502</v>
      </c>
      <c r="AG9" s="14">
        <v>0.41160348549012699</v>
      </c>
      <c r="AH9" s="14">
        <v>0.38464811768224</v>
      </c>
      <c r="AI9" s="14">
        <v>0.40807810275841</v>
      </c>
      <c r="AJ9" s="14">
        <v>0.36092370693911102</v>
      </c>
      <c r="AK9" s="14"/>
      <c r="AL9" s="14">
        <v>0.40044678126418298</v>
      </c>
      <c r="AM9" s="14">
        <v>0.382139045647027</v>
      </c>
      <c r="AN9" s="14">
        <v>0.32995339457771999</v>
      </c>
      <c r="AO9" s="14"/>
      <c r="AP9" s="14">
        <v>0.37057578657186702</v>
      </c>
      <c r="AQ9" s="14">
        <v>0.415244442844585</v>
      </c>
      <c r="AR9" s="14"/>
      <c r="AS9" s="14">
        <v>0.39251591695322102</v>
      </c>
      <c r="AT9" s="14">
        <v>0.395803879597106</v>
      </c>
      <c r="AU9" s="14"/>
      <c r="AV9" s="14">
        <v>0.40862366712363701</v>
      </c>
      <c r="AW9" s="14">
        <v>0.39055044685865598</v>
      </c>
      <c r="AX9" s="14"/>
      <c r="AY9" s="14">
        <v>0.39996608140984702</v>
      </c>
      <c r="AZ9" s="14">
        <v>0.44768388275299198</v>
      </c>
      <c r="BA9" s="14"/>
      <c r="BB9" s="14">
        <v>0.39931577894105802</v>
      </c>
      <c r="BC9" s="14">
        <v>0.41968503088641002</v>
      </c>
    </row>
    <row r="10" spans="2:55" x14ac:dyDescent="0.35">
      <c r="B10" s="15" t="s">
        <v>158</v>
      </c>
      <c r="C10" s="14">
        <v>0.39725467020132998</v>
      </c>
      <c r="D10" s="14">
        <v>0.42307734836856098</v>
      </c>
      <c r="E10" s="14">
        <v>0.37320869162796999</v>
      </c>
      <c r="F10" s="14"/>
      <c r="G10" s="14">
        <v>0.401588758954108</v>
      </c>
      <c r="H10" s="14">
        <v>0.43466188435827902</v>
      </c>
      <c r="I10" s="14">
        <v>0.43457278199623101</v>
      </c>
      <c r="J10" s="14">
        <v>0.41320632939275298</v>
      </c>
      <c r="K10" s="14">
        <v>0.35384872469290701</v>
      </c>
      <c r="L10" s="14">
        <v>0.34955299864263301</v>
      </c>
      <c r="M10" s="14"/>
      <c r="N10" s="14">
        <v>0.41488074026969501</v>
      </c>
      <c r="O10" s="14">
        <v>0.40680530189814301</v>
      </c>
      <c r="P10" s="14">
        <v>0.40077344103592499</v>
      </c>
      <c r="Q10" s="14">
        <v>0.36644281190058298</v>
      </c>
      <c r="R10" s="14"/>
      <c r="S10" s="14">
        <v>0.43769928361130001</v>
      </c>
      <c r="T10" s="14">
        <v>0.33346200448270102</v>
      </c>
      <c r="U10" s="14">
        <v>0.39899357466628699</v>
      </c>
      <c r="V10" s="14">
        <v>0.37298442883606397</v>
      </c>
      <c r="W10" s="14">
        <v>0.458962147005823</v>
      </c>
      <c r="X10" s="14">
        <v>0.364367330967588</v>
      </c>
      <c r="Y10" s="14">
        <v>0.355433913038806</v>
      </c>
      <c r="Z10" s="14">
        <v>0.42031190577155803</v>
      </c>
      <c r="AA10" s="14">
        <v>0.41435534876697999</v>
      </c>
      <c r="AB10" s="14">
        <v>0.40742115738073997</v>
      </c>
      <c r="AC10" s="14">
        <v>0.42142176844414198</v>
      </c>
      <c r="AD10" s="14">
        <v>0.45403002819930899</v>
      </c>
      <c r="AE10" s="14"/>
      <c r="AF10" s="14">
        <v>0.37843341103602601</v>
      </c>
      <c r="AG10" s="14">
        <v>0.41304803114093802</v>
      </c>
      <c r="AH10" s="14">
        <v>0.405070582663899</v>
      </c>
      <c r="AI10" s="14">
        <v>0.40223935875675298</v>
      </c>
      <c r="AJ10" s="14">
        <v>0.43275878723220601</v>
      </c>
      <c r="AK10" s="14"/>
      <c r="AL10" s="14">
        <v>0.39356080786301401</v>
      </c>
      <c r="AM10" s="14">
        <v>0.44500355008576598</v>
      </c>
      <c r="AN10" s="14">
        <v>0.36583002230439299</v>
      </c>
      <c r="AO10" s="14"/>
      <c r="AP10" s="14">
        <v>0.40540705514362402</v>
      </c>
      <c r="AQ10" s="14">
        <v>0.38667384145078898</v>
      </c>
      <c r="AR10" s="14"/>
      <c r="AS10" s="14">
        <v>0.407367894755713</v>
      </c>
      <c r="AT10" s="14">
        <v>0.38473090661502901</v>
      </c>
      <c r="AU10" s="14"/>
      <c r="AV10" s="14">
        <v>0.41548849711471397</v>
      </c>
      <c r="AW10" s="14">
        <v>0.39287818733428498</v>
      </c>
      <c r="AX10" s="14"/>
      <c r="AY10" s="14">
        <v>0.39171711683076399</v>
      </c>
      <c r="AZ10" s="14">
        <v>0.38691468286934499</v>
      </c>
      <c r="BA10" s="14"/>
      <c r="BB10" s="14">
        <v>0.39819210902760899</v>
      </c>
      <c r="BC10" s="14">
        <v>0.39128775372369501</v>
      </c>
    </row>
    <row r="11" spans="2:55" x14ac:dyDescent="0.35">
      <c r="B11" s="15" t="s">
        <v>159</v>
      </c>
      <c r="C11" s="14">
        <v>0.14538782596514299</v>
      </c>
      <c r="D11" s="14">
        <v>0.15498618987821899</v>
      </c>
      <c r="E11" s="14">
        <v>0.13545652284066001</v>
      </c>
      <c r="F11" s="14"/>
      <c r="G11" s="14">
        <v>0.18876865879069099</v>
      </c>
      <c r="H11" s="14">
        <v>0.13716488984474401</v>
      </c>
      <c r="I11" s="14">
        <v>0.16352700161532099</v>
      </c>
      <c r="J11" s="14">
        <v>0.12859350053017601</v>
      </c>
      <c r="K11" s="14">
        <v>0.118393383617194</v>
      </c>
      <c r="L11" s="14">
        <v>0.140422463797237</v>
      </c>
      <c r="M11" s="14"/>
      <c r="N11" s="14">
        <v>0.15664671670742</v>
      </c>
      <c r="O11" s="14">
        <v>0.153547396082336</v>
      </c>
      <c r="P11" s="14">
        <v>0.12754526990789899</v>
      </c>
      <c r="Q11" s="14">
        <v>0.13961436798476001</v>
      </c>
      <c r="R11" s="14"/>
      <c r="S11" s="14">
        <v>0.13488359625711799</v>
      </c>
      <c r="T11" s="14">
        <v>0.13237055911503001</v>
      </c>
      <c r="U11" s="14">
        <v>0.104266845367046</v>
      </c>
      <c r="V11" s="14">
        <v>0.16766227178524601</v>
      </c>
      <c r="W11" s="14">
        <v>0.13265421188110599</v>
      </c>
      <c r="X11" s="14">
        <v>0.15306236520758901</v>
      </c>
      <c r="Y11" s="14">
        <v>0.110868113262128</v>
      </c>
      <c r="Z11" s="14">
        <v>0.20692547825834701</v>
      </c>
      <c r="AA11" s="14">
        <v>0.155440390892646</v>
      </c>
      <c r="AB11" s="14">
        <v>0.176308154461567</v>
      </c>
      <c r="AC11" s="14">
        <v>0.11205506488747601</v>
      </c>
      <c r="AD11" s="14">
        <v>0.235240499290639</v>
      </c>
      <c r="AE11" s="14"/>
      <c r="AF11" s="14">
        <v>0.152645899533214</v>
      </c>
      <c r="AG11" s="14">
        <v>0.117301608098828</v>
      </c>
      <c r="AH11" s="14">
        <v>0.15412541631221</v>
      </c>
      <c r="AI11" s="14">
        <v>0.13928597641842599</v>
      </c>
      <c r="AJ11" s="14">
        <v>0.13314181213564699</v>
      </c>
      <c r="AK11" s="14"/>
      <c r="AL11" s="14">
        <v>0.14541835284308499</v>
      </c>
      <c r="AM11" s="14">
        <v>0.129545728616561</v>
      </c>
      <c r="AN11" s="14">
        <v>0.172980775438041</v>
      </c>
      <c r="AO11" s="14"/>
      <c r="AP11" s="14">
        <v>0.152481167881724</v>
      </c>
      <c r="AQ11" s="14">
        <v>0.143867720505235</v>
      </c>
      <c r="AR11" s="14"/>
      <c r="AS11" s="14">
        <v>0.141476038748137</v>
      </c>
      <c r="AT11" s="14">
        <v>0.14559662826146599</v>
      </c>
      <c r="AU11" s="14"/>
      <c r="AV11" s="14">
        <v>0.13399521643953999</v>
      </c>
      <c r="AW11" s="14">
        <v>0.14790966033035099</v>
      </c>
      <c r="AX11" s="14"/>
      <c r="AY11" s="14">
        <v>0.14530145340244399</v>
      </c>
      <c r="AZ11" s="14">
        <v>9.8854694679633898E-2</v>
      </c>
      <c r="BA11" s="14"/>
      <c r="BB11" s="14">
        <v>0.14486986829373899</v>
      </c>
      <c r="BC11" s="14">
        <v>0.100995752228557</v>
      </c>
    </row>
    <row r="12" spans="2:55" x14ac:dyDescent="0.35">
      <c r="B12" s="15" t="s">
        <v>160</v>
      </c>
      <c r="C12" s="14">
        <v>4.8748095165765101E-2</v>
      </c>
      <c r="D12" s="14">
        <v>3.8601051967356401E-2</v>
      </c>
      <c r="E12" s="14">
        <v>5.7782686579921597E-2</v>
      </c>
      <c r="F12" s="14"/>
      <c r="G12" s="14">
        <v>4.3658906684491197E-2</v>
      </c>
      <c r="H12" s="14">
        <v>5.1058804861449703E-2</v>
      </c>
      <c r="I12" s="14">
        <v>4.8997325508690598E-2</v>
      </c>
      <c r="J12" s="14">
        <v>3.8048917825906699E-2</v>
      </c>
      <c r="K12" s="14">
        <v>6.9780493103833302E-2</v>
      </c>
      <c r="L12" s="14">
        <v>4.4616275269174797E-2</v>
      </c>
      <c r="M12" s="14"/>
      <c r="N12" s="14">
        <v>4.1584884587925197E-2</v>
      </c>
      <c r="O12" s="14">
        <v>6.3205135729179698E-2</v>
      </c>
      <c r="P12" s="14">
        <v>4.2894184467282798E-2</v>
      </c>
      <c r="Q12" s="14">
        <v>4.69807234729092E-2</v>
      </c>
      <c r="R12" s="14"/>
      <c r="S12" s="14">
        <v>4.2789893612439601E-2</v>
      </c>
      <c r="T12" s="14">
        <v>5.2596634835534402E-2</v>
      </c>
      <c r="U12" s="14">
        <v>7.9005684871112494E-2</v>
      </c>
      <c r="V12" s="14">
        <v>5.2304276084744E-2</v>
      </c>
      <c r="W12" s="14">
        <v>4.8033347543528802E-2</v>
      </c>
      <c r="X12" s="14">
        <v>6.5776749745889707E-2</v>
      </c>
      <c r="Y12" s="14">
        <v>7.6134919219170899E-2</v>
      </c>
      <c r="Z12" s="14">
        <v>2.1560081015499399E-2</v>
      </c>
      <c r="AA12" s="14">
        <v>3.3542400844597101E-2</v>
      </c>
      <c r="AB12" s="14">
        <v>3.7811243273085798E-2</v>
      </c>
      <c r="AC12" s="14">
        <v>1.8228765604037099E-2</v>
      </c>
      <c r="AD12" s="14">
        <v>2.2594784595338601E-2</v>
      </c>
      <c r="AE12" s="14"/>
      <c r="AF12" s="14">
        <v>4.3199097589562301E-2</v>
      </c>
      <c r="AG12" s="14">
        <v>4.7579603446651401E-2</v>
      </c>
      <c r="AH12" s="14">
        <v>5.6155883341650503E-2</v>
      </c>
      <c r="AI12" s="14">
        <v>4.3263811939569803E-2</v>
      </c>
      <c r="AJ12" s="14">
        <v>5.2219301759756399E-2</v>
      </c>
      <c r="AK12" s="14"/>
      <c r="AL12" s="14">
        <v>4.7175761951898099E-2</v>
      </c>
      <c r="AM12" s="14">
        <v>3.8661730972855302E-2</v>
      </c>
      <c r="AN12" s="14">
        <v>8.9182332562172603E-2</v>
      </c>
      <c r="AO12" s="14"/>
      <c r="AP12" s="14">
        <v>5.5347692861653301E-2</v>
      </c>
      <c r="AQ12" s="14">
        <v>4.3090030879651499E-2</v>
      </c>
      <c r="AR12" s="14"/>
      <c r="AS12" s="14">
        <v>4.6729043059254599E-2</v>
      </c>
      <c r="AT12" s="14">
        <v>5.5299154775590401E-2</v>
      </c>
      <c r="AU12" s="14"/>
      <c r="AV12" s="14">
        <v>3.05682796127562E-2</v>
      </c>
      <c r="AW12" s="14">
        <v>5.44460412021575E-2</v>
      </c>
      <c r="AX12" s="14"/>
      <c r="AY12" s="14">
        <v>4.9075789917644101E-2</v>
      </c>
      <c r="AZ12" s="14">
        <v>4.5491419044828001E-2</v>
      </c>
      <c r="BA12" s="14"/>
      <c r="BB12" s="14">
        <v>4.7541872684978802E-2</v>
      </c>
      <c r="BC12" s="14">
        <v>5.0368306208220998E-2</v>
      </c>
    </row>
    <row r="13" spans="2:55" x14ac:dyDescent="0.35">
      <c r="B13" s="15" t="s">
        <v>205</v>
      </c>
      <c r="C13" s="20">
        <v>1.41672340000287E-2</v>
      </c>
      <c r="D13" s="20">
        <v>1.2954154639550099E-2</v>
      </c>
      <c r="E13" s="20">
        <v>1.53934689743273E-2</v>
      </c>
      <c r="F13" s="20"/>
      <c r="G13" s="20">
        <v>3.9997177609861503E-2</v>
      </c>
      <c r="H13" s="20">
        <v>2.60897896882616E-3</v>
      </c>
      <c r="I13" s="20">
        <v>1.10044658299513E-2</v>
      </c>
      <c r="J13" s="20">
        <v>8.7360093325859704E-3</v>
      </c>
      <c r="K13" s="20">
        <v>1.1740037733691399E-2</v>
      </c>
      <c r="L13" s="20">
        <v>1.51510420517714E-2</v>
      </c>
      <c r="M13" s="20"/>
      <c r="N13" s="20">
        <v>7.80390547827903E-3</v>
      </c>
      <c r="O13" s="20">
        <v>5.2323261693432398E-3</v>
      </c>
      <c r="P13" s="20">
        <v>2.3542271892448698E-2</v>
      </c>
      <c r="Q13" s="20">
        <v>2.2201322211378799E-2</v>
      </c>
      <c r="R13" s="20"/>
      <c r="S13" s="20">
        <v>1.48034471562432E-2</v>
      </c>
      <c r="T13" s="20">
        <v>9.05103583727466E-3</v>
      </c>
      <c r="U13" s="20">
        <v>2.4640485164847199E-2</v>
      </c>
      <c r="V13" s="20">
        <v>2.0139532390034201E-2</v>
      </c>
      <c r="W13" s="20">
        <v>1.7289475538279399E-2</v>
      </c>
      <c r="X13" s="20">
        <v>1.5628042592523299E-2</v>
      </c>
      <c r="Y13" s="20">
        <v>1.41626169058469E-2</v>
      </c>
      <c r="Z13" s="20">
        <v>0</v>
      </c>
      <c r="AA13" s="20">
        <v>1.1806040777573501E-2</v>
      </c>
      <c r="AB13" s="20">
        <v>1.2366674369431899E-2</v>
      </c>
      <c r="AC13" s="20">
        <v>1.96252787084908E-2</v>
      </c>
      <c r="AD13" s="20">
        <v>0</v>
      </c>
      <c r="AE13" s="20"/>
      <c r="AF13" s="20">
        <v>1.0161862221381599E-2</v>
      </c>
      <c r="AG13" s="20">
        <v>1.04672718234555E-2</v>
      </c>
      <c r="AH13" s="20">
        <v>0</v>
      </c>
      <c r="AI13" s="20">
        <v>7.1327501268412001E-3</v>
      </c>
      <c r="AJ13" s="20">
        <v>2.0956391933279701E-2</v>
      </c>
      <c r="AK13" s="20"/>
      <c r="AL13" s="20">
        <v>1.3398296077821E-2</v>
      </c>
      <c r="AM13" s="20">
        <v>4.6499446777901196E-3</v>
      </c>
      <c r="AN13" s="20">
        <v>4.2053475117673302E-2</v>
      </c>
      <c r="AO13" s="20"/>
      <c r="AP13" s="20">
        <v>1.6188297541131599E-2</v>
      </c>
      <c r="AQ13" s="20">
        <v>1.1123964319738401E-2</v>
      </c>
      <c r="AR13" s="20"/>
      <c r="AS13" s="20">
        <v>1.19111064836741E-2</v>
      </c>
      <c r="AT13" s="20">
        <v>1.85694307508085E-2</v>
      </c>
      <c r="AU13" s="20"/>
      <c r="AV13" s="20">
        <v>1.13243397093531E-2</v>
      </c>
      <c r="AW13" s="20">
        <v>1.421566427455E-2</v>
      </c>
      <c r="AX13" s="20"/>
      <c r="AY13" s="20">
        <v>1.3939558439301201E-2</v>
      </c>
      <c r="AZ13" s="20">
        <v>2.1055320653201499E-2</v>
      </c>
      <c r="BA13" s="20"/>
      <c r="BB13" s="20">
        <v>1.00803710526149E-2</v>
      </c>
      <c r="BC13" s="20">
        <v>3.7663156953117602E-2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300</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0.42619511531848198</v>
      </c>
      <c r="D9" s="14">
        <v>0.39026443990431597</v>
      </c>
      <c r="E9" s="14">
        <v>0.46154813478440798</v>
      </c>
      <c r="F9" s="14"/>
      <c r="G9" s="14">
        <v>0.249842883011161</v>
      </c>
      <c r="H9" s="14">
        <v>0.36461561898015798</v>
      </c>
      <c r="I9" s="14">
        <v>0.40635119000393899</v>
      </c>
      <c r="J9" s="14">
        <v>0.46333553017321899</v>
      </c>
      <c r="K9" s="14">
        <v>0.52037753429205302</v>
      </c>
      <c r="L9" s="14">
        <v>0.51607403460701895</v>
      </c>
      <c r="M9" s="14"/>
      <c r="N9" s="14">
        <v>0.41956440157798802</v>
      </c>
      <c r="O9" s="14">
        <v>0.40416628606277</v>
      </c>
      <c r="P9" s="14">
        <v>0.45937463257703798</v>
      </c>
      <c r="Q9" s="14">
        <v>0.43049131630221599</v>
      </c>
      <c r="R9" s="14"/>
      <c r="S9" s="14">
        <v>0.39855939940167101</v>
      </c>
      <c r="T9" s="14">
        <v>0.458733066477228</v>
      </c>
      <c r="U9" s="14">
        <v>0.432716816001811</v>
      </c>
      <c r="V9" s="14">
        <v>0.37692283826514</v>
      </c>
      <c r="W9" s="14">
        <v>0.40635249055256301</v>
      </c>
      <c r="X9" s="14">
        <v>0.37259702376237103</v>
      </c>
      <c r="Y9" s="14">
        <v>0.56272504206793605</v>
      </c>
      <c r="Z9" s="14">
        <v>0.407282071260336</v>
      </c>
      <c r="AA9" s="14">
        <v>0.42889237894507698</v>
      </c>
      <c r="AB9" s="14">
        <v>0.40629777618242402</v>
      </c>
      <c r="AC9" s="14">
        <v>0.496364760300955</v>
      </c>
      <c r="AD9" s="14">
        <v>0.34579151273932202</v>
      </c>
      <c r="AE9" s="14"/>
      <c r="AF9" s="14">
        <v>0.47943884309001</v>
      </c>
      <c r="AG9" s="14">
        <v>0.43731563002865997</v>
      </c>
      <c r="AH9" s="14">
        <v>0.41334139646887602</v>
      </c>
      <c r="AI9" s="14">
        <v>0.47515864906873101</v>
      </c>
      <c r="AJ9" s="14">
        <v>0.32845542422545998</v>
      </c>
      <c r="AK9" s="14"/>
      <c r="AL9" s="14">
        <v>0.44537054738145099</v>
      </c>
      <c r="AM9" s="14">
        <v>0.350634430699513</v>
      </c>
      <c r="AN9" s="14">
        <v>0.28443255993556799</v>
      </c>
      <c r="AO9" s="14"/>
      <c r="AP9" s="14">
        <v>0.37727802696653301</v>
      </c>
      <c r="AQ9" s="14">
        <v>0.47157746499953401</v>
      </c>
      <c r="AR9" s="14"/>
      <c r="AS9" s="14">
        <v>0.40258446995546499</v>
      </c>
      <c r="AT9" s="14">
        <v>0.46420965130951503</v>
      </c>
      <c r="AU9" s="14"/>
      <c r="AV9" s="14">
        <v>0.39031609031377801</v>
      </c>
      <c r="AW9" s="14">
        <v>0.44239987108814899</v>
      </c>
      <c r="AX9" s="14"/>
      <c r="AY9" s="14">
        <v>0.42816073809998201</v>
      </c>
      <c r="AZ9" s="14">
        <v>0.491644521847105</v>
      </c>
      <c r="BA9" s="14"/>
      <c r="BB9" s="14">
        <v>0.43266944931935702</v>
      </c>
      <c r="BC9" s="14">
        <v>0.44660095811539402</v>
      </c>
    </row>
    <row r="10" spans="2:55" x14ac:dyDescent="0.35">
      <c r="B10" s="15" t="s">
        <v>158</v>
      </c>
      <c r="C10" s="14">
        <v>0.43518047884378203</v>
      </c>
      <c r="D10" s="14">
        <v>0.46134550262386997</v>
      </c>
      <c r="E10" s="14">
        <v>0.40895536575321301</v>
      </c>
      <c r="F10" s="14"/>
      <c r="G10" s="14">
        <v>0.485643039069589</v>
      </c>
      <c r="H10" s="14">
        <v>0.44108207540487598</v>
      </c>
      <c r="I10" s="14">
        <v>0.461066830215978</v>
      </c>
      <c r="J10" s="14">
        <v>0.45205160971345898</v>
      </c>
      <c r="K10" s="14">
        <v>0.39805572380736698</v>
      </c>
      <c r="L10" s="14">
        <v>0.387073191714358</v>
      </c>
      <c r="M10" s="14"/>
      <c r="N10" s="14">
        <v>0.437041317495513</v>
      </c>
      <c r="O10" s="14">
        <v>0.45598811787695798</v>
      </c>
      <c r="P10" s="14">
        <v>0.43184352503585099</v>
      </c>
      <c r="Q10" s="14">
        <v>0.411947481820298</v>
      </c>
      <c r="R10" s="14"/>
      <c r="S10" s="14">
        <v>0.435959752789286</v>
      </c>
      <c r="T10" s="14">
        <v>0.39775735015469499</v>
      </c>
      <c r="U10" s="14">
        <v>0.41681855937078099</v>
      </c>
      <c r="V10" s="14">
        <v>0.50365806523908196</v>
      </c>
      <c r="W10" s="14">
        <v>0.44838151161121997</v>
      </c>
      <c r="X10" s="14">
        <v>0.45866017999568498</v>
      </c>
      <c r="Y10" s="14">
        <v>0.31407636754993601</v>
      </c>
      <c r="Z10" s="14">
        <v>0.45163839521010102</v>
      </c>
      <c r="AA10" s="14">
        <v>0.44806581747065799</v>
      </c>
      <c r="AB10" s="14">
        <v>0.442300691891713</v>
      </c>
      <c r="AC10" s="14">
        <v>0.407238972505234</v>
      </c>
      <c r="AD10" s="14">
        <v>0.61347209941662295</v>
      </c>
      <c r="AE10" s="14"/>
      <c r="AF10" s="14">
        <v>0.41586994962891299</v>
      </c>
      <c r="AG10" s="14">
        <v>0.41414054213929202</v>
      </c>
      <c r="AH10" s="14">
        <v>0.47643770354551102</v>
      </c>
      <c r="AI10" s="14">
        <v>0.40487258057346598</v>
      </c>
      <c r="AJ10" s="14">
        <v>0.53216146252388097</v>
      </c>
      <c r="AK10" s="14"/>
      <c r="AL10" s="14">
        <v>0.43026666729141499</v>
      </c>
      <c r="AM10" s="14">
        <v>0.483238849720038</v>
      </c>
      <c r="AN10" s="14">
        <v>0.42073321142814102</v>
      </c>
      <c r="AO10" s="14"/>
      <c r="AP10" s="14">
        <v>0.45193764831514199</v>
      </c>
      <c r="AQ10" s="14">
        <v>0.42108236536536497</v>
      </c>
      <c r="AR10" s="14"/>
      <c r="AS10" s="14">
        <v>0.44551753081604301</v>
      </c>
      <c r="AT10" s="14">
        <v>0.41972475636358397</v>
      </c>
      <c r="AU10" s="14"/>
      <c r="AV10" s="14">
        <v>0.48092502266412201</v>
      </c>
      <c r="AW10" s="14">
        <v>0.42319334262963798</v>
      </c>
      <c r="AX10" s="14"/>
      <c r="AY10" s="14">
        <v>0.429951679830337</v>
      </c>
      <c r="AZ10" s="14">
        <v>0.42616008654168502</v>
      </c>
      <c r="BA10" s="14"/>
      <c r="BB10" s="14">
        <v>0.42931112594405502</v>
      </c>
      <c r="BC10" s="14">
        <v>0.45743262843683202</v>
      </c>
    </row>
    <row r="11" spans="2:55" x14ac:dyDescent="0.35">
      <c r="B11" s="15" t="s">
        <v>159</v>
      </c>
      <c r="C11" s="14">
        <v>0.106396023894168</v>
      </c>
      <c r="D11" s="14">
        <v>0.11201402281223299</v>
      </c>
      <c r="E11" s="14">
        <v>0.10122333613364699</v>
      </c>
      <c r="F11" s="14"/>
      <c r="G11" s="14">
        <v>0.19991022378746001</v>
      </c>
      <c r="H11" s="14">
        <v>0.15465662576813199</v>
      </c>
      <c r="I11" s="14">
        <v>9.9050724830478595E-2</v>
      </c>
      <c r="J11" s="14">
        <v>6.0995476245144502E-2</v>
      </c>
      <c r="K11" s="14">
        <v>5.9800729120246698E-2</v>
      </c>
      <c r="L11" s="14">
        <v>7.9161214727410903E-2</v>
      </c>
      <c r="M11" s="14"/>
      <c r="N11" s="14">
        <v>0.116550263725374</v>
      </c>
      <c r="O11" s="14">
        <v>0.102029789079806</v>
      </c>
      <c r="P11" s="14">
        <v>8.1201839039692997E-2</v>
      </c>
      <c r="Q11" s="14">
        <v>0.120988916100677</v>
      </c>
      <c r="R11" s="14"/>
      <c r="S11" s="14">
        <v>0.10994041064405</v>
      </c>
      <c r="T11" s="14">
        <v>0.123603377860557</v>
      </c>
      <c r="U11" s="14">
        <v>0.102695323233679</v>
      </c>
      <c r="V11" s="14">
        <v>0.10196549390476201</v>
      </c>
      <c r="W11" s="14">
        <v>0.120935217001369</v>
      </c>
      <c r="X11" s="14">
        <v>0.107307144515753</v>
      </c>
      <c r="Y11" s="14">
        <v>8.6056846265716594E-2</v>
      </c>
      <c r="Z11" s="14">
        <v>0.119139316680101</v>
      </c>
      <c r="AA11" s="14">
        <v>0.107116567389289</v>
      </c>
      <c r="AB11" s="14">
        <v>0.116320320057928</v>
      </c>
      <c r="AC11" s="14">
        <v>8.6282486814868706E-2</v>
      </c>
      <c r="AD11" s="14">
        <v>4.0736387844055102E-2</v>
      </c>
      <c r="AE11" s="14"/>
      <c r="AF11" s="14">
        <v>7.5264410358611797E-2</v>
      </c>
      <c r="AG11" s="14">
        <v>0.119171971776987</v>
      </c>
      <c r="AH11" s="14">
        <v>7.3573144526328696E-2</v>
      </c>
      <c r="AI11" s="14">
        <v>9.9241146668831298E-2</v>
      </c>
      <c r="AJ11" s="14">
        <v>9.8143779179152596E-2</v>
      </c>
      <c r="AK11" s="14"/>
      <c r="AL11" s="14">
        <v>9.6268116263970097E-2</v>
      </c>
      <c r="AM11" s="14">
        <v>0.13992024827698099</v>
      </c>
      <c r="AN11" s="14">
        <v>0.192568247282288</v>
      </c>
      <c r="AO11" s="14"/>
      <c r="AP11" s="14">
        <v>0.124676365428126</v>
      </c>
      <c r="AQ11" s="14">
        <v>8.9104151263147802E-2</v>
      </c>
      <c r="AR11" s="14"/>
      <c r="AS11" s="14">
        <v>0.113805698164057</v>
      </c>
      <c r="AT11" s="14">
        <v>9.0279711710309796E-2</v>
      </c>
      <c r="AU11" s="14"/>
      <c r="AV11" s="14">
        <v>0.10559734345553</v>
      </c>
      <c r="AW11" s="14">
        <v>0.101405285523701</v>
      </c>
      <c r="AX11" s="14"/>
      <c r="AY11" s="14">
        <v>0.110513600136406</v>
      </c>
      <c r="AZ11" s="14">
        <v>5.2804286560860898E-2</v>
      </c>
      <c r="BA11" s="14"/>
      <c r="BB11" s="14">
        <v>0.108024602020123</v>
      </c>
      <c r="BC11" s="14">
        <v>8.1747222381287205E-2</v>
      </c>
    </row>
    <row r="12" spans="2:55" x14ac:dyDescent="0.35">
      <c r="B12" s="15" t="s">
        <v>160</v>
      </c>
      <c r="C12" s="14">
        <v>2.5516223738760901E-2</v>
      </c>
      <c r="D12" s="14">
        <v>2.9345164947081E-2</v>
      </c>
      <c r="E12" s="14">
        <v>2.1852463607409001E-2</v>
      </c>
      <c r="F12" s="14"/>
      <c r="G12" s="14">
        <v>4.8277387433150902E-2</v>
      </c>
      <c r="H12" s="14">
        <v>2.90113497533518E-2</v>
      </c>
      <c r="I12" s="14">
        <v>3.0229076826910398E-2</v>
      </c>
      <c r="J12" s="14">
        <v>2.1348766887998499E-2</v>
      </c>
      <c r="K12" s="14">
        <v>1.2800732178113399E-2</v>
      </c>
      <c r="L12" s="14">
        <v>1.5676715990247898E-2</v>
      </c>
      <c r="M12" s="14"/>
      <c r="N12" s="14">
        <v>2.3763069965746699E-2</v>
      </c>
      <c r="O12" s="14">
        <v>3.2527957426112197E-2</v>
      </c>
      <c r="P12" s="14">
        <v>2.1133487315233599E-2</v>
      </c>
      <c r="Q12" s="14">
        <v>2.4172406988097001E-2</v>
      </c>
      <c r="R12" s="14"/>
      <c r="S12" s="14">
        <v>4.27935851133978E-2</v>
      </c>
      <c r="T12" s="14">
        <v>1.40059802270834E-2</v>
      </c>
      <c r="U12" s="14">
        <v>3.7108972409345402E-2</v>
      </c>
      <c r="V12" s="14">
        <v>1.74536025910162E-2</v>
      </c>
      <c r="W12" s="14">
        <v>2.4330780834847202E-2</v>
      </c>
      <c r="X12" s="14">
        <v>4.0514763639461403E-2</v>
      </c>
      <c r="Y12" s="14">
        <v>3.0609045888621698E-2</v>
      </c>
      <c r="Z12" s="14">
        <v>2.19402168494621E-2</v>
      </c>
      <c r="AA12" s="14">
        <v>7.67930344569406E-3</v>
      </c>
      <c r="AB12" s="14">
        <v>3.5081211867935502E-2</v>
      </c>
      <c r="AC12" s="14">
        <v>1.0113780378942099E-2</v>
      </c>
      <c r="AD12" s="14">
        <v>0</v>
      </c>
      <c r="AE12" s="14"/>
      <c r="AF12" s="14">
        <v>2.6382295776774901E-2</v>
      </c>
      <c r="AG12" s="14">
        <v>2.33592773178188E-2</v>
      </c>
      <c r="AH12" s="14">
        <v>3.1514514021953502E-2</v>
      </c>
      <c r="AI12" s="14">
        <v>2.0727623688971301E-2</v>
      </c>
      <c r="AJ12" s="14">
        <v>3.19444175062212E-2</v>
      </c>
      <c r="AK12" s="14"/>
      <c r="AL12" s="14">
        <v>2.2378362761954099E-2</v>
      </c>
      <c r="AM12" s="14">
        <v>2.6206471303467399E-2</v>
      </c>
      <c r="AN12" s="14">
        <v>6.9371364772971497E-2</v>
      </c>
      <c r="AO12" s="14"/>
      <c r="AP12" s="14">
        <v>3.4795514144510799E-2</v>
      </c>
      <c r="AQ12" s="14">
        <v>1.67069181987974E-2</v>
      </c>
      <c r="AR12" s="14"/>
      <c r="AS12" s="14">
        <v>3.06241064534492E-2</v>
      </c>
      <c r="AT12" s="14">
        <v>1.9719231813263901E-2</v>
      </c>
      <c r="AU12" s="14"/>
      <c r="AV12" s="14">
        <v>1.62705590176166E-2</v>
      </c>
      <c r="AW12" s="14">
        <v>2.7930786549499001E-2</v>
      </c>
      <c r="AX12" s="14"/>
      <c r="AY12" s="14">
        <v>2.4431569265773698E-2</v>
      </c>
      <c r="AZ12" s="14">
        <v>2.9391105050349701E-2</v>
      </c>
      <c r="BA12" s="14"/>
      <c r="BB12" s="14">
        <v>2.3538737823406701E-2</v>
      </c>
      <c r="BC12" s="14">
        <v>1.4219191066486199E-2</v>
      </c>
    </row>
    <row r="13" spans="2:55" x14ac:dyDescent="0.35">
      <c r="B13" s="15" t="s">
        <v>205</v>
      </c>
      <c r="C13" s="20">
        <v>6.71215820480637E-3</v>
      </c>
      <c r="D13" s="20">
        <v>7.0308697125007497E-3</v>
      </c>
      <c r="E13" s="20">
        <v>6.4206997213225201E-3</v>
      </c>
      <c r="F13" s="20"/>
      <c r="G13" s="20">
        <v>1.63264666986387E-2</v>
      </c>
      <c r="H13" s="20">
        <v>1.06343300934824E-2</v>
      </c>
      <c r="I13" s="20">
        <v>3.3021781226939399E-3</v>
      </c>
      <c r="J13" s="20">
        <v>2.2686169801786199E-3</v>
      </c>
      <c r="K13" s="20">
        <v>8.9652806022203699E-3</v>
      </c>
      <c r="L13" s="20">
        <v>2.0148429609642602E-3</v>
      </c>
      <c r="M13" s="20"/>
      <c r="N13" s="20">
        <v>3.0809472353774598E-3</v>
      </c>
      <c r="O13" s="20">
        <v>5.2878495543537598E-3</v>
      </c>
      <c r="P13" s="20">
        <v>6.4465160321844801E-3</v>
      </c>
      <c r="Q13" s="20">
        <v>1.23998787887123E-2</v>
      </c>
      <c r="R13" s="20"/>
      <c r="S13" s="20">
        <v>1.2746852051595099E-2</v>
      </c>
      <c r="T13" s="20">
        <v>5.9002252804359499E-3</v>
      </c>
      <c r="U13" s="20">
        <v>1.06603289843841E-2</v>
      </c>
      <c r="V13" s="20">
        <v>0</v>
      </c>
      <c r="W13" s="20">
        <v>0</v>
      </c>
      <c r="X13" s="20">
        <v>2.0920888086729199E-2</v>
      </c>
      <c r="Y13" s="20">
        <v>6.5326982277890697E-3</v>
      </c>
      <c r="Z13" s="20">
        <v>0</v>
      </c>
      <c r="AA13" s="20">
        <v>8.2459327492821807E-3</v>
      </c>
      <c r="AB13" s="20">
        <v>0</v>
      </c>
      <c r="AC13" s="20">
        <v>0</v>
      </c>
      <c r="AD13" s="20">
        <v>0</v>
      </c>
      <c r="AE13" s="20"/>
      <c r="AF13" s="20">
        <v>3.0445011456894698E-3</v>
      </c>
      <c r="AG13" s="20">
        <v>6.0125787372427896E-3</v>
      </c>
      <c r="AH13" s="20">
        <v>5.1332414373315904E-3</v>
      </c>
      <c r="AI13" s="20">
        <v>0</v>
      </c>
      <c r="AJ13" s="20">
        <v>9.2949165652849997E-3</v>
      </c>
      <c r="AK13" s="20"/>
      <c r="AL13" s="20">
        <v>5.7163063012102599E-3</v>
      </c>
      <c r="AM13" s="20">
        <v>0</v>
      </c>
      <c r="AN13" s="20">
        <v>3.2894616581031703E-2</v>
      </c>
      <c r="AO13" s="20"/>
      <c r="AP13" s="20">
        <v>1.1312445145688599E-2</v>
      </c>
      <c r="AQ13" s="20">
        <v>1.5291001731552001E-3</v>
      </c>
      <c r="AR13" s="20"/>
      <c r="AS13" s="20">
        <v>7.4681946109855096E-3</v>
      </c>
      <c r="AT13" s="20">
        <v>6.0666488033274801E-3</v>
      </c>
      <c r="AU13" s="20"/>
      <c r="AV13" s="20">
        <v>6.8909845489532199E-3</v>
      </c>
      <c r="AW13" s="20">
        <v>5.0707142090129003E-3</v>
      </c>
      <c r="AX13" s="20"/>
      <c r="AY13" s="20">
        <v>6.9424126675009202E-3</v>
      </c>
      <c r="AZ13" s="20">
        <v>0</v>
      </c>
      <c r="BA13" s="20"/>
      <c r="BB13" s="20">
        <v>6.4560848930584501E-3</v>
      </c>
      <c r="BC13" s="20">
        <v>0</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301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0.24661651458740999</v>
      </c>
      <c r="D9" s="14">
        <v>0.23022392444829001</v>
      </c>
      <c r="E9" s="14">
        <v>0.26334925626212302</v>
      </c>
      <c r="F9" s="14"/>
      <c r="G9" s="14">
        <v>0.28031582283019202</v>
      </c>
      <c r="H9" s="14">
        <v>0.30070534281257399</v>
      </c>
      <c r="I9" s="14">
        <v>0.24125081804198401</v>
      </c>
      <c r="J9" s="14">
        <v>0.22292652072563701</v>
      </c>
      <c r="K9" s="14">
        <v>0.23896220174490701</v>
      </c>
      <c r="L9" s="14">
        <v>0.20880628614300401</v>
      </c>
      <c r="M9" s="14"/>
      <c r="N9" s="14">
        <v>0.249435864254682</v>
      </c>
      <c r="O9" s="14">
        <v>0.23994312294564499</v>
      </c>
      <c r="P9" s="14">
        <v>0.27743389399806201</v>
      </c>
      <c r="Q9" s="14">
        <v>0.225392779633448</v>
      </c>
      <c r="R9" s="14"/>
      <c r="S9" s="14">
        <v>0.22060948620847301</v>
      </c>
      <c r="T9" s="14">
        <v>0.22112368418146799</v>
      </c>
      <c r="U9" s="14">
        <v>0.27463549513380298</v>
      </c>
      <c r="V9" s="14">
        <v>0.211426991497803</v>
      </c>
      <c r="W9" s="14">
        <v>0.25886670383273103</v>
      </c>
      <c r="X9" s="14">
        <v>0.26344567776642702</v>
      </c>
      <c r="Y9" s="14">
        <v>0.30835469607445198</v>
      </c>
      <c r="Z9" s="14">
        <v>0.21667081521093901</v>
      </c>
      <c r="AA9" s="14">
        <v>0.292071713814398</v>
      </c>
      <c r="AB9" s="14">
        <v>0.25298636983360401</v>
      </c>
      <c r="AC9" s="14">
        <v>0.26150699097083502</v>
      </c>
      <c r="AD9" s="14">
        <v>9.6351716931403805E-2</v>
      </c>
      <c r="AE9" s="14"/>
      <c r="AF9" s="14">
        <v>0.26510734094539601</v>
      </c>
      <c r="AG9" s="14">
        <v>0.27835262558924301</v>
      </c>
      <c r="AH9" s="14">
        <v>0.19690760480741601</v>
      </c>
      <c r="AI9" s="14">
        <v>0.28761023098928901</v>
      </c>
      <c r="AJ9" s="14">
        <v>0.21697171998266301</v>
      </c>
      <c r="AK9" s="14"/>
      <c r="AL9" s="14">
        <v>0.243626794697483</v>
      </c>
      <c r="AM9" s="14">
        <v>0.30107719496109803</v>
      </c>
      <c r="AN9" s="14">
        <v>0.193200551032572</v>
      </c>
      <c r="AO9" s="14"/>
      <c r="AP9" s="14">
        <v>0.23918479185965999</v>
      </c>
      <c r="AQ9" s="14">
        <v>0.25137113729899502</v>
      </c>
      <c r="AR9" s="14"/>
      <c r="AS9" s="14">
        <v>0.27047885585973203</v>
      </c>
      <c r="AT9" s="14">
        <v>0.217009861999964</v>
      </c>
      <c r="AU9" s="14"/>
      <c r="AV9" s="14">
        <v>0.32193343731434598</v>
      </c>
      <c r="AW9" s="14">
        <v>0.221490154576969</v>
      </c>
      <c r="AX9" s="14"/>
      <c r="AY9" s="14">
        <v>0.26370200129165999</v>
      </c>
      <c r="AZ9" s="14">
        <v>0.21808936388661501</v>
      </c>
      <c r="BA9" s="14"/>
      <c r="BB9" s="14">
        <v>0.26328397167573703</v>
      </c>
      <c r="BC9" s="14">
        <v>0.22094340271711099</v>
      </c>
    </row>
    <row r="10" spans="2:55" x14ac:dyDescent="0.35">
      <c r="B10" s="15" t="s">
        <v>158</v>
      </c>
      <c r="C10" s="14">
        <v>0.47127462826454303</v>
      </c>
      <c r="D10" s="14">
        <v>0.45527879615178501</v>
      </c>
      <c r="E10" s="14">
        <v>0.48635521690043798</v>
      </c>
      <c r="F10" s="14"/>
      <c r="G10" s="14">
        <v>0.39920739069622502</v>
      </c>
      <c r="H10" s="14">
        <v>0.53226029041068201</v>
      </c>
      <c r="I10" s="14">
        <v>0.53804734440343904</v>
      </c>
      <c r="J10" s="14">
        <v>0.49310407844355703</v>
      </c>
      <c r="K10" s="14">
        <v>0.42834504761462799</v>
      </c>
      <c r="L10" s="14">
        <v>0.425782190587701</v>
      </c>
      <c r="M10" s="14"/>
      <c r="N10" s="14">
        <v>0.51888092588607404</v>
      </c>
      <c r="O10" s="14">
        <v>0.49055110214109399</v>
      </c>
      <c r="P10" s="14">
        <v>0.42512878530596099</v>
      </c>
      <c r="Q10" s="14">
        <v>0.44023677652204601</v>
      </c>
      <c r="R10" s="14"/>
      <c r="S10" s="14">
        <v>0.47961999845284897</v>
      </c>
      <c r="T10" s="14">
        <v>0.455709653919256</v>
      </c>
      <c r="U10" s="14">
        <v>0.39707711104537602</v>
      </c>
      <c r="V10" s="14">
        <v>0.49509633413433901</v>
      </c>
      <c r="W10" s="14">
        <v>0.429260453726381</v>
      </c>
      <c r="X10" s="14">
        <v>0.46633498858810302</v>
      </c>
      <c r="Y10" s="14">
        <v>0.40648837338934302</v>
      </c>
      <c r="Z10" s="14">
        <v>0.50203304898136603</v>
      </c>
      <c r="AA10" s="14">
        <v>0.47414248905712802</v>
      </c>
      <c r="AB10" s="14">
        <v>0.50677761917157405</v>
      </c>
      <c r="AC10" s="14">
        <v>0.53554251707286604</v>
      </c>
      <c r="AD10" s="14">
        <v>0.64444048803558496</v>
      </c>
      <c r="AE10" s="14"/>
      <c r="AF10" s="14">
        <v>0.44686661683318202</v>
      </c>
      <c r="AG10" s="14">
        <v>0.473950006243333</v>
      </c>
      <c r="AH10" s="14">
        <v>0.52511880594032401</v>
      </c>
      <c r="AI10" s="14">
        <v>0.436737489004761</v>
      </c>
      <c r="AJ10" s="14">
        <v>0.478789663420434</v>
      </c>
      <c r="AK10" s="14"/>
      <c r="AL10" s="14">
        <v>0.48102754445240697</v>
      </c>
      <c r="AM10" s="14">
        <v>0.45444967523165403</v>
      </c>
      <c r="AN10" s="14">
        <v>0.36094110181139799</v>
      </c>
      <c r="AO10" s="14"/>
      <c r="AP10" s="14">
        <v>0.458261366061401</v>
      </c>
      <c r="AQ10" s="14">
        <v>0.48256472288314201</v>
      </c>
      <c r="AR10" s="14"/>
      <c r="AS10" s="14">
        <v>0.46322339379708399</v>
      </c>
      <c r="AT10" s="14">
        <v>0.47877131784466898</v>
      </c>
      <c r="AU10" s="14"/>
      <c r="AV10" s="14">
        <v>0.49384933910657802</v>
      </c>
      <c r="AW10" s="14">
        <v>0.46601971411167598</v>
      </c>
      <c r="AX10" s="14"/>
      <c r="AY10" s="14">
        <v>0.47511996730895101</v>
      </c>
      <c r="AZ10" s="14">
        <v>0.492705649514741</v>
      </c>
      <c r="BA10" s="14"/>
      <c r="BB10" s="14">
        <v>0.47434297633458</v>
      </c>
      <c r="BC10" s="14">
        <v>0.45614533102968202</v>
      </c>
    </row>
    <row r="11" spans="2:55" x14ac:dyDescent="0.35">
      <c r="B11" s="15" t="s">
        <v>159</v>
      </c>
      <c r="C11" s="14">
        <v>0.18665685017294301</v>
      </c>
      <c r="D11" s="14">
        <v>0.19570802478570301</v>
      </c>
      <c r="E11" s="14">
        <v>0.177350783585324</v>
      </c>
      <c r="F11" s="14"/>
      <c r="G11" s="14">
        <v>0.25298092615180301</v>
      </c>
      <c r="H11" s="14">
        <v>0.128160237105893</v>
      </c>
      <c r="I11" s="14">
        <v>0.13852579003382401</v>
      </c>
      <c r="J11" s="14">
        <v>0.177978271042537</v>
      </c>
      <c r="K11" s="14">
        <v>0.21552921734747399</v>
      </c>
      <c r="L11" s="14">
        <v>0.21748210402450099</v>
      </c>
      <c r="M11" s="14"/>
      <c r="N11" s="14">
        <v>0.156566342430597</v>
      </c>
      <c r="O11" s="14">
        <v>0.179662116165997</v>
      </c>
      <c r="P11" s="14">
        <v>0.21094218532421499</v>
      </c>
      <c r="Q11" s="14">
        <v>0.204425908239526</v>
      </c>
      <c r="R11" s="14"/>
      <c r="S11" s="14">
        <v>0.23040422607421401</v>
      </c>
      <c r="T11" s="14">
        <v>0.21791962194785799</v>
      </c>
      <c r="U11" s="14">
        <v>0.16410922028824601</v>
      </c>
      <c r="V11" s="14">
        <v>0.20311023014285601</v>
      </c>
      <c r="W11" s="14">
        <v>0.22392623408968601</v>
      </c>
      <c r="X11" s="14">
        <v>0.15926540780256199</v>
      </c>
      <c r="Y11" s="14">
        <v>0.19933932439676799</v>
      </c>
      <c r="Z11" s="14">
        <v>0.203204291428842</v>
      </c>
      <c r="AA11" s="14">
        <v>0.150589751366216</v>
      </c>
      <c r="AB11" s="14">
        <v>0.15436148681419501</v>
      </c>
      <c r="AC11" s="14">
        <v>0.102502952590112</v>
      </c>
      <c r="AD11" s="14">
        <v>0.167003386846933</v>
      </c>
      <c r="AE11" s="14"/>
      <c r="AF11" s="14">
        <v>0.20039019159434501</v>
      </c>
      <c r="AG11" s="14">
        <v>0.170567277503129</v>
      </c>
      <c r="AH11" s="14">
        <v>0.17476825379436201</v>
      </c>
      <c r="AI11" s="14">
        <v>0.18944562285462899</v>
      </c>
      <c r="AJ11" s="14">
        <v>0.19540428314074099</v>
      </c>
      <c r="AK11" s="14"/>
      <c r="AL11" s="14">
        <v>0.18317150036853599</v>
      </c>
      <c r="AM11" s="14">
        <v>0.19366658743395701</v>
      </c>
      <c r="AN11" s="14">
        <v>0.22432189814473499</v>
      </c>
      <c r="AO11" s="14"/>
      <c r="AP11" s="14">
        <v>0.18490945954461499</v>
      </c>
      <c r="AQ11" s="14">
        <v>0.18822385184274201</v>
      </c>
      <c r="AR11" s="14"/>
      <c r="AS11" s="14">
        <v>0.170402382978662</v>
      </c>
      <c r="AT11" s="14">
        <v>0.20847942578137801</v>
      </c>
      <c r="AU11" s="14"/>
      <c r="AV11" s="14">
        <v>0.123783540406096</v>
      </c>
      <c r="AW11" s="14">
        <v>0.20359350298295201</v>
      </c>
      <c r="AX11" s="14"/>
      <c r="AY11" s="14">
        <v>0.17332902501601699</v>
      </c>
      <c r="AZ11" s="14">
        <v>0.19418439128089701</v>
      </c>
      <c r="BA11" s="14"/>
      <c r="BB11" s="14">
        <v>0.16979173361858799</v>
      </c>
      <c r="BC11" s="14">
        <v>0.21720947701517501</v>
      </c>
    </row>
    <row r="12" spans="2:55" x14ac:dyDescent="0.35">
      <c r="B12" s="15" t="s">
        <v>160</v>
      </c>
      <c r="C12" s="14">
        <v>7.9416925178632497E-2</v>
      </c>
      <c r="D12" s="14">
        <v>0.101475517790799</v>
      </c>
      <c r="E12" s="14">
        <v>5.8111040323872001E-2</v>
      </c>
      <c r="F12" s="14"/>
      <c r="G12" s="14">
        <v>3.5144488091548701E-2</v>
      </c>
      <c r="H12" s="14">
        <v>2.8478478534847598E-2</v>
      </c>
      <c r="I12" s="14">
        <v>6.7261694709777706E-2</v>
      </c>
      <c r="J12" s="14">
        <v>8.9299752890978495E-2</v>
      </c>
      <c r="K12" s="14">
        <v>9.4916328793437102E-2</v>
      </c>
      <c r="L12" s="14">
        <v>0.14186753468612401</v>
      </c>
      <c r="M12" s="14"/>
      <c r="N12" s="14">
        <v>7.5116867428647802E-2</v>
      </c>
      <c r="O12" s="14">
        <v>8.1027901188093096E-2</v>
      </c>
      <c r="P12" s="14">
        <v>6.9437290836903295E-2</v>
      </c>
      <c r="Q12" s="14">
        <v>8.9864055819620897E-2</v>
      </c>
      <c r="R12" s="14"/>
      <c r="S12" s="14">
        <v>5.7576383181291997E-2</v>
      </c>
      <c r="T12" s="14">
        <v>9.6358259466053697E-2</v>
      </c>
      <c r="U12" s="14">
        <v>0.12801508379836701</v>
      </c>
      <c r="V12" s="14">
        <v>7.1065306603995806E-2</v>
      </c>
      <c r="W12" s="14">
        <v>8.7946608351203104E-2</v>
      </c>
      <c r="X12" s="14">
        <v>8.41961622087911E-2</v>
      </c>
      <c r="Y12" s="14">
        <v>6.3948986517580297E-2</v>
      </c>
      <c r="Z12" s="14">
        <v>6.81466321236609E-2</v>
      </c>
      <c r="AA12" s="14">
        <v>7.9073079387616693E-2</v>
      </c>
      <c r="AB12" s="14">
        <v>7.8509006204243101E-2</v>
      </c>
      <c r="AC12" s="14">
        <v>6.1454632000944802E-2</v>
      </c>
      <c r="AD12" s="14">
        <v>5.9688076058137703E-2</v>
      </c>
      <c r="AE12" s="14"/>
      <c r="AF12" s="14">
        <v>8.2826048559662899E-2</v>
      </c>
      <c r="AG12" s="14">
        <v>6.3598199066765199E-2</v>
      </c>
      <c r="AH12" s="14">
        <v>9.1357052783638801E-2</v>
      </c>
      <c r="AI12" s="14">
        <v>8.2823527519760604E-2</v>
      </c>
      <c r="AJ12" s="14">
        <v>6.8798173841327595E-2</v>
      </c>
      <c r="AK12" s="14"/>
      <c r="AL12" s="14">
        <v>7.7482201627494002E-2</v>
      </c>
      <c r="AM12" s="14">
        <v>4.6986198684868197E-2</v>
      </c>
      <c r="AN12" s="14">
        <v>0.16459380844907501</v>
      </c>
      <c r="AO12" s="14"/>
      <c r="AP12" s="14">
        <v>9.4299736352546404E-2</v>
      </c>
      <c r="AQ12" s="14">
        <v>6.7383853292120405E-2</v>
      </c>
      <c r="AR12" s="14"/>
      <c r="AS12" s="14">
        <v>7.8136777818156006E-2</v>
      </c>
      <c r="AT12" s="14">
        <v>8.3652006313024704E-2</v>
      </c>
      <c r="AU12" s="14"/>
      <c r="AV12" s="14">
        <v>4.8637213311267302E-2</v>
      </c>
      <c r="AW12" s="14">
        <v>9.1549911122650499E-2</v>
      </c>
      <c r="AX12" s="14"/>
      <c r="AY12" s="14">
        <v>7.3211528171769402E-2</v>
      </c>
      <c r="AZ12" s="14">
        <v>7.2983221347020996E-2</v>
      </c>
      <c r="BA12" s="14"/>
      <c r="BB12" s="14">
        <v>7.9556523920327304E-2</v>
      </c>
      <c r="BC12" s="14">
        <v>7.5691660904851202E-2</v>
      </c>
    </row>
    <row r="13" spans="2:55" x14ac:dyDescent="0.35">
      <c r="B13" s="15" t="s">
        <v>205</v>
      </c>
      <c r="C13" s="20">
        <v>1.6035081796471201E-2</v>
      </c>
      <c r="D13" s="20">
        <v>1.7313736823423201E-2</v>
      </c>
      <c r="E13" s="20">
        <v>1.48337029282429E-2</v>
      </c>
      <c r="F13" s="20"/>
      <c r="G13" s="20">
        <v>3.2351372230230803E-2</v>
      </c>
      <c r="H13" s="20">
        <v>1.0395651136002999E-2</v>
      </c>
      <c r="I13" s="20">
        <v>1.49143528109754E-2</v>
      </c>
      <c r="J13" s="20">
        <v>1.6691376897289799E-2</v>
      </c>
      <c r="K13" s="20">
        <v>2.2247204499554099E-2</v>
      </c>
      <c r="L13" s="20">
        <v>6.0618845586703296E-3</v>
      </c>
      <c r="M13" s="20"/>
      <c r="N13" s="20">
        <v>0</v>
      </c>
      <c r="O13" s="20">
        <v>8.8157575591710294E-3</v>
      </c>
      <c r="P13" s="20">
        <v>1.70578445348584E-2</v>
      </c>
      <c r="Q13" s="20">
        <v>4.0080479785358898E-2</v>
      </c>
      <c r="R13" s="20"/>
      <c r="S13" s="20">
        <v>1.1789906083171899E-2</v>
      </c>
      <c r="T13" s="20">
        <v>8.8887804853642702E-3</v>
      </c>
      <c r="U13" s="20">
        <v>3.61630897342071E-2</v>
      </c>
      <c r="V13" s="20">
        <v>1.9301137621006801E-2</v>
      </c>
      <c r="W13" s="20">
        <v>0</v>
      </c>
      <c r="X13" s="20">
        <v>2.6757763634116999E-2</v>
      </c>
      <c r="Y13" s="20">
        <v>2.1868619621856301E-2</v>
      </c>
      <c r="Z13" s="20">
        <v>9.9452122551923292E-3</v>
      </c>
      <c r="AA13" s="20">
        <v>4.1229663746410903E-3</v>
      </c>
      <c r="AB13" s="20">
        <v>7.3655179763845403E-3</v>
      </c>
      <c r="AC13" s="20">
        <v>3.89929073652426E-2</v>
      </c>
      <c r="AD13" s="20">
        <v>3.2516332127941201E-2</v>
      </c>
      <c r="AE13" s="20"/>
      <c r="AF13" s="20">
        <v>4.8098020674140398E-3</v>
      </c>
      <c r="AG13" s="20">
        <v>1.35318915975306E-2</v>
      </c>
      <c r="AH13" s="20">
        <v>1.18482826742597E-2</v>
      </c>
      <c r="AI13" s="20">
        <v>3.3831296315605399E-3</v>
      </c>
      <c r="AJ13" s="20">
        <v>4.0036159614834498E-2</v>
      </c>
      <c r="AK13" s="20"/>
      <c r="AL13" s="20">
        <v>1.46919588540798E-2</v>
      </c>
      <c r="AM13" s="20">
        <v>3.8203436884230099E-3</v>
      </c>
      <c r="AN13" s="20">
        <v>5.6942640562219399E-2</v>
      </c>
      <c r="AO13" s="20"/>
      <c r="AP13" s="20">
        <v>2.3344646181777499E-2</v>
      </c>
      <c r="AQ13" s="20">
        <v>1.0456434683000599E-2</v>
      </c>
      <c r="AR13" s="20"/>
      <c r="AS13" s="20">
        <v>1.7758589546365701E-2</v>
      </c>
      <c r="AT13" s="20">
        <v>1.2087388060964901E-2</v>
      </c>
      <c r="AU13" s="20"/>
      <c r="AV13" s="20">
        <v>1.17964698617122E-2</v>
      </c>
      <c r="AW13" s="20">
        <v>1.7346717205751899E-2</v>
      </c>
      <c r="AX13" s="20"/>
      <c r="AY13" s="20">
        <v>1.46374782116036E-2</v>
      </c>
      <c r="AZ13" s="20">
        <v>2.2037373970726502E-2</v>
      </c>
      <c r="BA13" s="20"/>
      <c r="BB13" s="20">
        <v>1.30247944507674E-2</v>
      </c>
      <c r="BC13" s="20">
        <v>3.0010128333180699E-2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302</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0.26144529434466701</v>
      </c>
      <c r="D9" s="14">
        <v>0.20810838323032199</v>
      </c>
      <c r="E9" s="14">
        <v>0.31234034420735801</v>
      </c>
      <c r="F9" s="14"/>
      <c r="G9" s="14">
        <v>0.28378463877684401</v>
      </c>
      <c r="H9" s="14">
        <v>0.314032868711975</v>
      </c>
      <c r="I9" s="14">
        <v>0.27285577755313301</v>
      </c>
      <c r="J9" s="14">
        <v>0.25911574714504598</v>
      </c>
      <c r="K9" s="14">
        <v>0.241920691406005</v>
      </c>
      <c r="L9" s="14">
        <v>0.20932378890376999</v>
      </c>
      <c r="M9" s="14"/>
      <c r="N9" s="14">
        <v>0.26802509550647302</v>
      </c>
      <c r="O9" s="14">
        <v>0.25929916088294702</v>
      </c>
      <c r="P9" s="14">
        <v>0.26840181392332901</v>
      </c>
      <c r="Q9" s="14">
        <v>0.250408575949364</v>
      </c>
      <c r="R9" s="14"/>
      <c r="S9" s="14">
        <v>0.31325814664690299</v>
      </c>
      <c r="T9" s="14">
        <v>0.25817693450106999</v>
      </c>
      <c r="U9" s="14">
        <v>0.25579351830972202</v>
      </c>
      <c r="V9" s="14">
        <v>0.24985132529979101</v>
      </c>
      <c r="W9" s="14">
        <v>0.27983947063222098</v>
      </c>
      <c r="X9" s="14">
        <v>0.29373628419584102</v>
      </c>
      <c r="Y9" s="14">
        <v>0.24665723651177901</v>
      </c>
      <c r="Z9" s="14">
        <v>0.19931835277620699</v>
      </c>
      <c r="AA9" s="14">
        <v>0.26729861328056898</v>
      </c>
      <c r="AB9" s="14">
        <v>0.22314864250285299</v>
      </c>
      <c r="AC9" s="14">
        <v>0.30698397591791998</v>
      </c>
      <c r="AD9" s="14">
        <v>8.5488986057801294E-2</v>
      </c>
      <c r="AE9" s="14"/>
      <c r="AF9" s="14">
        <v>0.28439153832502401</v>
      </c>
      <c r="AG9" s="14">
        <v>0.30494310721136703</v>
      </c>
      <c r="AH9" s="14">
        <v>0.21669918635107399</v>
      </c>
      <c r="AI9" s="14">
        <v>0.23684281175764099</v>
      </c>
      <c r="AJ9" s="14">
        <v>0.28131013652735098</v>
      </c>
      <c r="AK9" s="14"/>
      <c r="AL9" s="14">
        <v>0.26182073972643</v>
      </c>
      <c r="AM9" s="14">
        <v>0.33564277659655001</v>
      </c>
      <c r="AN9" s="14">
        <v>0.12476465326000701</v>
      </c>
      <c r="AO9" s="14"/>
      <c r="AP9" s="14">
        <v>0.25464922310890398</v>
      </c>
      <c r="AQ9" s="14">
        <v>0.26748642419236901</v>
      </c>
      <c r="AR9" s="14"/>
      <c r="AS9" s="14">
        <v>0.27380417754851299</v>
      </c>
      <c r="AT9" s="14">
        <v>0.245356133838495</v>
      </c>
      <c r="AU9" s="14"/>
      <c r="AV9" s="14">
        <v>0.336172126230047</v>
      </c>
      <c r="AW9" s="14">
        <v>0.23827553347585401</v>
      </c>
      <c r="AX9" s="14"/>
      <c r="AY9" s="14">
        <v>0.28173181549732901</v>
      </c>
      <c r="AZ9" s="14">
        <v>0.24339399898024699</v>
      </c>
      <c r="BA9" s="14"/>
      <c r="BB9" s="14">
        <v>0.28066573178996101</v>
      </c>
      <c r="BC9" s="14">
        <v>0.25629851127522502</v>
      </c>
    </row>
    <row r="10" spans="2:55" x14ac:dyDescent="0.35">
      <c r="B10" s="15" t="s">
        <v>158</v>
      </c>
      <c r="C10" s="14">
        <v>0.50031024345755604</v>
      </c>
      <c r="D10" s="14">
        <v>0.50755449456522606</v>
      </c>
      <c r="E10" s="14">
        <v>0.49470890036827803</v>
      </c>
      <c r="F10" s="14"/>
      <c r="G10" s="14">
        <v>0.48838745434937603</v>
      </c>
      <c r="H10" s="14">
        <v>0.499497275223313</v>
      </c>
      <c r="I10" s="14">
        <v>0.54170238589234299</v>
      </c>
      <c r="J10" s="14">
        <v>0.50859387894031705</v>
      </c>
      <c r="K10" s="14">
        <v>0.52118474594658704</v>
      </c>
      <c r="L10" s="14">
        <v>0.45445581112196298</v>
      </c>
      <c r="M10" s="14"/>
      <c r="N10" s="14">
        <v>0.51543076500211205</v>
      </c>
      <c r="O10" s="14">
        <v>0.48847143605850801</v>
      </c>
      <c r="P10" s="14">
        <v>0.52785838900318804</v>
      </c>
      <c r="Q10" s="14">
        <v>0.47024717856637199</v>
      </c>
      <c r="R10" s="14"/>
      <c r="S10" s="14">
        <v>0.49875623922512702</v>
      </c>
      <c r="T10" s="14">
        <v>0.49821634061050701</v>
      </c>
      <c r="U10" s="14">
        <v>0.48816948428371998</v>
      </c>
      <c r="V10" s="14">
        <v>0.50420633131179404</v>
      </c>
      <c r="W10" s="14">
        <v>0.50626800627067303</v>
      </c>
      <c r="X10" s="14">
        <v>0.48841598917928303</v>
      </c>
      <c r="Y10" s="14">
        <v>0.48398679488513202</v>
      </c>
      <c r="Z10" s="14">
        <v>0.62448204568561705</v>
      </c>
      <c r="AA10" s="14">
        <v>0.46349543711628499</v>
      </c>
      <c r="AB10" s="14">
        <v>0.54226338134665097</v>
      </c>
      <c r="AC10" s="14">
        <v>0.46361842324381197</v>
      </c>
      <c r="AD10" s="14">
        <v>0.50697147064370696</v>
      </c>
      <c r="AE10" s="14"/>
      <c r="AF10" s="14">
        <v>0.48286214620224399</v>
      </c>
      <c r="AG10" s="14">
        <v>0.50121434843947199</v>
      </c>
      <c r="AH10" s="14">
        <v>0.54350280006725904</v>
      </c>
      <c r="AI10" s="14">
        <v>0.49781292251384401</v>
      </c>
      <c r="AJ10" s="14">
        <v>0.52120500775733403</v>
      </c>
      <c r="AK10" s="14"/>
      <c r="AL10" s="14">
        <v>0.51497609168922498</v>
      </c>
      <c r="AM10" s="14">
        <v>0.50739162968060203</v>
      </c>
      <c r="AN10" s="14">
        <v>0.27710011732259698</v>
      </c>
      <c r="AO10" s="14"/>
      <c r="AP10" s="14">
        <v>0.501154973157939</v>
      </c>
      <c r="AQ10" s="14">
        <v>0.49555563188638402</v>
      </c>
      <c r="AR10" s="14"/>
      <c r="AS10" s="14">
        <v>0.51782627965886197</v>
      </c>
      <c r="AT10" s="14">
        <v>0.46641164326683698</v>
      </c>
      <c r="AU10" s="14"/>
      <c r="AV10" s="14">
        <v>0.481601588354021</v>
      </c>
      <c r="AW10" s="14">
        <v>0.50380170681720804</v>
      </c>
      <c r="AX10" s="14"/>
      <c r="AY10" s="14">
        <v>0.49813241142699199</v>
      </c>
      <c r="AZ10" s="14">
        <v>0.53332921032996805</v>
      </c>
      <c r="BA10" s="14"/>
      <c r="BB10" s="14">
        <v>0.49483316820999101</v>
      </c>
      <c r="BC10" s="14">
        <v>0.495431902687752</v>
      </c>
    </row>
    <row r="11" spans="2:55" x14ac:dyDescent="0.35">
      <c r="B11" s="15" t="s">
        <v>159</v>
      </c>
      <c r="C11" s="14">
        <v>0.164363757587418</v>
      </c>
      <c r="D11" s="14">
        <v>0.18446739286491701</v>
      </c>
      <c r="E11" s="14">
        <v>0.14423018991988501</v>
      </c>
      <c r="F11" s="14"/>
      <c r="G11" s="14">
        <v>0.15672869327000399</v>
      </c>
      <c r="H11" s="14">
        <v>0.149660107115759</v>
      </c>
      <c r="I11" s="14">
        <v>0.13501923443512401</v>
      </c>
      <c r="J11" s="14">
        <v>0.174191964147899</v>
      </c>
      <c r="K11" s="14">
        <v>0.14471452219233799</v>
      </c>
      <c r="L11" s="14">
        <v>0.210509444953068</v>
      </c>
      <c r="M11" s="14"/>
      <c r="N11" s="14">
        <v>0.14630941674481401</v>
      </c>
      <c r="O11" s="14">
        <v>0.19279339194379899</v>
      </c>
      <c r="P11" s="14">
        <v>0.14049537913239099</v>
      </c>
      <c r="Q11" s="14">
        <v>0.17657466537393501</v>
      </c>
      <c r="R11" s="14"/>
      <c r="S11" s="14">
        <v>0.13652561807706101</v>
      </c>
      <c r="T11" s="14">
        <v>0.17683299678161901</v>
      </c>
      <c r="U11" s="14">
        <v>0.161606223151391</v>
      </c>
      <c r="V11" s="14">
        <v>0.16786587021629701</v>
      </c>
      <c r="W11" s="14">
        <v>0.13721635597609499</v>
      </c>
      <c r="X11" s="14">
        <v>0.14150912254439299</v>
      </c>
      <c r="Y11" s="14">
        <v>0.16637865597793899</v>
      </c>
      <c r="Z11" s="14">
        <v>0.16620644961918399</v>
      </c>
      <c r="AA11" s="14">
        <v>0.197779316915315</v>
      </c>
      <c r="AB11" s="14">
        <v>0.170345926760961</v>
      </c>
      <c r="AC11" s="14">
        <v>0.13953954479776501</v>
      </c>
      <c r="AD11" s="14">
        <v>0.26088847234465601</v>
      </c>
      <c r="AE11" s="14"/>
      <c r="AF11" s="14">
        <v>0.153128448246029</v>
      </c>
      <c r="AG11" s="14">
        <v>0.13689777001442299</v>
      </c>
      <c r="AH11" s="14">
        <v>0.160578161000096</v>
      </c>
      <c r="AI11" s="14">
        <v>0.201179316098689</v>
      </c>
      <c r="AJ11" s="14">
        <v>0.151580287490057</v>
      </c>
      <c r="AK11" s="14"/>
      <c r="AL11" s="14">
        <v>0.15581615120350301</v>
      </c>
      <c r="AM11" s="14">
        <v>0.13912444762509499</v>
      </c>
      <c r="AN11" s="14">
        <v>0.33181234110962299</v>
      </c>
      <c r="AO11" s="14"/>
      <c r="AP11" s="14">
        <v>0.16228081821979901</v>
      </c>
      <c r="AQ11" s="14">
        <v>0.16831941498418601</v>
      </c>
      <c r="AR11" s="14"/>
      <c r="AS11" s="14">
        <v>0.14256227091599299</v>
      </c>
      <c r="AT11" s="14">
        <v>0.20164072590690399</v>
      </c>
      <c r="AU11" s="14"/>
      <c r="AV11" s="14">
        <v>0.13986077475559</v>
      </c>
      <c r="AW11" s="14">
        <v>0.17186583835581301</v>
      </c>
      <c r="AX11" s="14"/>
      <c r="AY11" s="14">
        <v>0.15165373468545501</v>
      </c>
      <c r="AZ11" s="14">
        <v>0.16462666887043301</v>
      </c>
      <c r="BA11" s="14"/>
      <c r="BB11" s="14">
        <v>0.14762817153270799</v>
      </c>
      <c r="BC11" s="14">
        <v>0.19928223427448399</v>
      </c>
    </row>
    <row r="12" spans="2:55" x14ac:dyDescent="0.35">
      <c r="B12" s="15" t="s">
        <v>160</v>
      </c>
      <c r="C12" s="14">
        <v>6.2556207194589999E-2</v>
      </c>
      <c r="D12" s="14">
        <v>8.3546403882214806E-2</v>
      </c>
      <c r="E12" s="14">
        <v>4.2243958945200701E-2</v>
      </c>
      <c r="F12" s="14"/>
      <c r="G12" s="14">
        <v>3.8839764589253402E-2</v>
      </c>
      <c r="H12" s="14">
        <v>3.4245798144833701E-2</v>
      </c>
      <c r="I12" s="14">
        <v>4.3292869060900997E-2</v>
      </c>
      <c r="J12" s="14">
        <v>5.2740124775609597E-2</v>
      </c>
      <c r="K12" s="14">
        <v>7.3587539689144998E-2</v>
      </c>
      <c r="L12" s="14">
        <v>0.117682335625865</v>
      </c>
      <c r="M12" s="14"/>
      <c r="N12" s="14">
        <v>6.61378107150353E-2</v>
      </c>
      <c r="O12" s="14">
        <v>5.5981867303181297E-2</v>
      </c>
      <c r="P12" s="14">
        <v>5.3827501887814898E-2</v>
      </c>
      <c r="Q12" s="14">
        <v>7.3693148796931507E-2</v>
      </c>
      <c r="R12" s="14"/>
      <c r="S12" s="14">
        <v>3.9670089967737798E-2</v>
      </c>
      <c r="T12" s="14">
        <v>5.7486390070866401E-2</v>
      </c>
      <c r="U12" s="14">
        <v>8.3770445270783006E-2</v>
      </c>
      <c r="V12" s="14">
        <v>6.7712858257742703E-2</v>
      </c>
      <c r="W12" s="14">
        <v>6.1390461639902999E-2</v>
      </c>
      <c r="X12" s="14">
        <v>6.4222808261970299E-2</v>
      </c>
      <c r="Y12" s="14">
        <v>8.8738611681352095E-2</v>
      </c>
      <c r="Z12" s="14">
        <v>0</v>
      </c>
      <c r="AA12" s="14">
        <v>6.8094269346936798E-2</v>
      </c>
      <c r="AB12" s="14">
        <v>6.4242049389534803E-2</v>
      </c>
      <c r="AC12" s="14">
        <v>5.7235524175080099E-2</v>
      </c>
      <c r="AD12" s="14">
        <v>0.11413473882589401</v>
      </c>
      <c r="AE12" s="14"/>
      <c r="AF12" s="14">
        <v>7.4440940868761393E-2</v>
      </c>
      <c r="AG12" s="14">
        <v>4.4498491098638598E-2</v>
      </c>
      <c r="AH12" s="14">
        <v>7.3275186897576006E-2</v>
      </c>
      <c r="AI12" s="14">
        <v>5.7503525922029099E-2</v>
      </c>
      <c r="AJ12" s="14">
        <v>2.7946684697203201E-2</v>
      </c>
      <c r="AK12" s="14"/>
      <c r="AL12" s="14">
        <v>5.7843209744468702E-2</v>
      </c>
      <c r="AM12" s="14">
        <v>1.7841146097753401E-2</v>
      </c>
      <c r="AN12" s="14">
        <v>0.209380247745554</v>
      </c>
      <c r="AO12" s="14"/>
      <c r="AP12" s="14">
        <v>6.5046979328247601E-2</v>
      </c>
      <c r="AQ12" s="14">
        <v>6.1569910662703897E-2</v>
      </c>
      <c r="AR12" s="14"/>
      <c r="AS12" s="14">
        <v>5.3730486620020002E-2</v>
      </c>
      <c r="AT12" s="14">
        <v>7.8102229107479298E-2</v>
      </c>
      <c r="AU12" s="14"/>
      <c r="AV12" s="14">
        <v>3.3500865742223697E-2</v>
      </c>
      <c r="AW12" s="14">
        <v>7.3542698471311896E-2</v>
      </c>
      <c r="AX12" s="14"/>
      <c r="AY12" s="14">
        <v>5.8841237037054003E-2</v>
      </c>
      <c r="AZ12" s="14">
        <v>4.8460332335010702E-2</v>
      </c>
      <c r="BA12" s="14"/>
      <c r="BB12" s="14">
        <v>6.8003576263474794E-2</v>
      </c>
      <c r="BC12" s="14">
        <v>3.65365828077907E-2</v>
      </c>
    </row>
    <row r="13" spans="2:55" x14ac:dyDescent="0.35">
      <c r="B13" s="15" t="s">
        <v>205</v>
      </c>
      <c r="C13" s="20">
        <v>1.13244974157695E-2</v>
      </c>
      <c r="D13" s="20">
        <v>1.6323325457320299E-2</v>
      </c>
      <c r="E13" s="20">
        <v>6.4766065592780503E-3</v>
      </c>
      <c r="F13" s="20"/>
      <c r="G13" s="20">
        <v>3.2259449014521803E-2</v>
      </c>
      <c r="H13" s="20">
        <v>2.5639508041194899E-3</v>
      </c>
      <c r="I13" s="20">
        <v>7.1297330584996097E-3</v>
      </c>
      <c r="J13" s="20">
        <v>5.3582849911284897E-3</v>
      </c>
      <c r="K13" s="20">
        <v>1.8592500765924998E-2</v>
      </c>
      <c r="L13" s="20">
        <v>8.0286193953339295E-3</v>
      </c>
      <c r="M13" s="20"/>
      <c r="N13" s="20">
        <v>4.0969120315649497E-3</v>
      </c>
      <c r="O13" s="20">
        <v>3.45414381156513E-3</v>
      </c>
      <c r="P13" s="20">
        <v>9.4169160532769705E-3</v>
      </c>
      <c r="Q13" s="20">
        <v>2.90764313133972E-2</v>
      </c>
      <c r="R13" s="20"/>
      <c r="S13" s="20">
        <v>1.1789906083171899E-2</v>
      </c>
      <c r="T13" s="20">
        <v>9.2873380359373894E-3</v>
      </c>
      <c r="U13" s="20">
        <v>1.06603289843841E-2</v>
      </c>
      <c r="V13" s="20">
        <v>1.0363614914375201E-2</v>
      </c>
      <c r="W13" s="20">
        <v>1.5285705481108001E-2</v>
      </c>
      <c r="X13" s="20">
        <v>1.2115795818512701E-2</v>
      </c>
      <c r="Y13" s="20">
        <v>1.4238700943798499E-2</v>
      </c>
      <c r="Z13" s="20">
        <v>9.9931519189914095E-3</v>
      </c>
      <c r="AA13" s="20">
        <v>3.33236334089475E-3</v>
      </c>
      <c r="AB13" s="20">
        <v>0</v>
      </c>
      <c r="AC13" s="20">
        <v>3.2622531865422598E-2</v>
      </c>
      <c r="AD13" s="20">
        <v>3.2516332127941201E-2</v>
      </c>
      <c r="AE13" s="20"/>
      <c r="AF13" s="20">
        <v>5.1769263579416703E-3</v>
      </c>
      <c r="AG13" s="20">
        <v>1.24462832360995E-2</v>
      </c>
      <c r="AH13" s="20">
        <v>5.9446656839950802E-3</v>
      </c>
      <c r="AI13" s="20">
        <v>6.6614237077965502E-3</v>
      </c>
      <c r="AJ13" s="20">
        <v>1.7957883528054198E-2</v>
      </c>
      <c r="AK13" s="20"/>
      <c r="AL13" s="20">
        <v>9.5438076363725498E-3</v>
      </c>
      <c r="AM13" s="20">
        <v>0</v>
      </c>
      <c r="AN13" s="20">
        <v>5.6942640562219399E-2</v>
      </c>
      <c r="AO13" s="20"/>
      <c r="AP13" s="20">
        <v>1.68680061851103E-2</v>
      </c>
      <c r="AQ13" s="20">
        <v>7.0686182743575502E-3</v>
      </c>
      <c r="AR13" s="20"/>
      <c r="AS13" s="20">
        <v>1.2076785256612099E-2</v>
      </c>
      <c r="AT13" s="20">
        <v>8.4892678802851E-3</v>
      </c>
      <c r="AU13" s="20"/>
      <c r="AV13" s="20">
        <v>8.8646449181174203E-3</v>
      </c>
      <c r="AW13" s="20">
        <v>1.2514222879812799E-2</v>
      </c>
      <c r="AX13" s="20"/>
      <c r="AY13" s="20">
        <v>9.6408013531705493E-3</v>
      </c>
      <c r="AZ13" s="20">
        <v>1.01897894843401E-2</v>
      </c>
      <c r="BA13" s="20"/>
      <c r="BB13" s="20">
        <v>8.8693522038659801E-3</v>
      </c>
      <c r="BC13" s="20">
        <v>1.24507689547485E-2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303</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0.28862452114299703</v>
      </c>
      <c r="D9" s="14">
        <v>0.245230781520692</v>
      </c>
      <c r="E9" s="14">
        <v>0.33082959563569703</v>
      </c>
      <c r="F9" s="14"/>
      <c r="G9" s="14">
        <v>0.26758544001566797</v>
      </c>
      <c r="H9" s="14">
        <v>0.30480455239823501</v>
      </c>
      <c r="I9" s="14">
        <v>0.30503907609779901</v>
      </c>
      <c r="J9" s="14">
        <v>0.31263622038368</v>
      </c>
      <c r="K9" s="14">
        <v>0.26332350068947602</v>
      </c>
      <c r="L9" s="14">
        <v>0.27339385888983803</v>
      </c>
      <c r="M9" s="14"/>
      <c r="N9" s="14">
        <v>0.27952673527629102</v>
      </c>
      <c r="O9" s="14">
        <v>0.27770999046779499</v>
      </c>
      <c r="P9" s="14">
        <v>0.29652610078901598</v>
      </c>
      <c r="Q9" s="14">
        <v>0.30129537481455998</v>
      </c>
      <c r="R9" s="14"/>
      <c r="S9" s="14">
        <v>0.25406291020713001</v>
      </c>
      <c r="T9" s="14">
        <v>0.32716878362083801</v>
      </c>
      <c r="U9" s="14">
        <v>0.32656102447115798</v>
      </c>
      <c r="V9" s="14">
        <v>0.337633712113666</v>
      </c>
      <c r="W9" s="14">
        <v>0.262930614960659</v>
      </c>
      <c r="X9" s="14">
        <v>0.35410572529798701</v>
      </c>
      <c r="Y9" s="14">
        <v>0.32082479873576503</v>
      </c>
      <c r="Z9" s="14">
        <v>0.25508013633395399</v>
      </c>
      <c r="AA9" s="14">
        <v>0.29149181770718202</v>
      </c>
      <c r="AB9" s="14">
        <v>0.23992292545331001</v>
      </c>
      <c r="AC9" s="14">
        <v>0.266593088027411</v>
      </c>
      <c r="AD9" s="14">
        <v>3.2516332127941201E-2</v>
      </c>
      <c r="AE9" s="14"/>
      <c r="AF9" s="14">
        <v>0.29573478976232198</v>
      </c>
      <c r="AG9" s="14">
        <v>0.341513832474729</v>
      </c>
      <c r="AH9" s="14">
        <v>0.25365200300514201</v>
      </c>
      <c r="AI9" s="14">
        <v>0.27278073887654902</v>
      </c>
      <c r="AJ9" s="14">
        <v>0.270914422556366</v>
      </c>
      <c r="AK9" s="14"/>
      <c r="AL9" s="14">
        <v>0.28883040676734201</v>
      </c>
      <c r="AM9" s="14">
        <v>0.35087201794758499</v>
      </c>
      <c r="AN9" s="14">
        <v>0.17552432627671799</v>
      </c>
      <c r="AO9" s="14"/>
      <c r="AP9" s="14">
        <v>0.277890090988199</v>
      </c>
      <c r="AQ9" s="14">
        <v>0.29583990154819001</v>
      </c>
      <c r="AR9" s="14"/>
      <c r="AS9" s="14">
        <v>0.29175597704580902</v>
      </c>
      <c r="AT9" s="14">
        <v>0.286951206941994</v>
      </c>
      <c r="AU9" s="14"/>
      <c r="AV9" s="14">
        <v>0.29857021574654102</v>
      </c>
      <c r="AW9" s="14">
        <v>0.28793373466744698</v>
      </c>
      <c r="AX9" s="14"/>
      <c r="AY9" s="14">
        <v>0.29749236340956398</v>
      </c>
      <c r="AZ9" s="14">
        <v>0.32365261198293699</v>
      </c>
      <c r="BA9" s="14"/>
      <c r="BB9" s="14">
        <v>0.29362745705611498</v>
      </c>
      <c r="BC9" s="14">
        <v>0.27295059538334898</v>
      </c>
    </row>
    <row r="10" spans="2:55" x14ac:dyDescent="0.35">
      <c r="B10" s="15" t="s">
        <v>158</v>
      </c>
      <c r="C10" s="14">
        <v>0.51677079687974004</v>
      </c>
      <c r="D10" s="14">
        <v>0.53007261482268897</v>
      </c>
      <c r="E10" s="14">
        <v>0.50436357858584902</v>
      </c>
      <c r="F10" s="14"/>
      <c r="G10" s="14">
        <v>0.50308869599222605</v>
      </c>
      <c r="H10" s="14">
        <v>0.52900790173602896</v>
      </c>
      <c r="I10" s="14">
        <v>0.49250605323194802</v>
      </c>
      <c r="J10" s="14">
        <v>0.512553951746197</v>
      </c>
      <c r="K10" s="14">
        <v>0.566426513865811</v>
      </c>
      <c r="L10" s="14">
        <v>0.50566522141679504</v>
      </c>
      <c r="M10" s="14"/>
      <c r="N10" s="14">
        <v>0.53097564229560701</v>
      </c>
      <c r="O10" s="14">
        <v>0.51669400935412801</v>
      </c>
      <c r="P10" s="14">
        <v>0.51486795277295705</v>
      </c>
      <c r="Q10" s="14">
        <v>0.50319629757712503</v>
      </c>
      <c r="R10" s="14"/>
      <c r="S10" s="14">
        <v>0.53908326596850997</v>
      </c>
      <c r="T10" s="14">
        <v>0.50434174002255905</v>
      </c>
      <c r="U10" s="14">
        <v>0.47538173838717901</v>
      </c>
      <c r="V10" s="14">
        <v>0.447333079304085</v>
      </c>
      <c r="W10" s="14">
        <v>0.59524501784968697</v>
      </c>
      <c r="X10" s="14">
        <v>0.44070809618403201</v>
      </c>
      <c r="Y10" s="14">
        <v>0.49108900634684499</v>
      </c>
      <c r="Z10" s="14">
        <v>0.61758975273314198</v>
      </c>
      <c r="AA10" s="14">
        <v>0.50984303586668001</v>
      </c>
      <c r="AB10" s="14">
        <v>0.58333069326367404</v>
      </c>
      <c r="AC10" s="14">
        <v>0.51700647044744896</v>
      </c>
      <c r="AD10" s="14">
        <v>0.58785051586750903</v>
      </c>
      <c r="AE10" s="14"/>
      <c r="AF10" s="14">
        <v>0.494766545077376</v>
      </c>
      <c r="AG10" s="14">
        <v>0.49721169124666298</v>
      </c>
      <c r="AH10" s="14">
        <v>0.54473856978378898</v>
      </c>
      <c r="AI10" s="14">
        <v>0.50965078477672698</v>
      </c>
      <c r="AJ10" s="14">
        <v>0.59846489057824803</v>
      </c>
      <c r="AK10" s="14"/>
      <c r="AL10" s="14">
        <v>0.523419667983128</v>
      </c>
      <c r="AM10" s="14">
        <v>0.49002439977457901</v>
      </c>
      <c r="AN10" s="14">
        <v>0.46858327742393302</v>
      </c>
      <c r="AO10" s="14"/>
      <c r="AP10" s="14">
        <v>0.53068965507264998</v>
      </c>
      <c r="AQ10" s="14">
        <v>0.503897871964337</v>
      </c>
      <c r="AR10" s="14"/>
      <c r="AS10" s="14">
        <v>0.53037165831757505</v>
      </c>
      <c r="AT10" s="14">
        <v>0.49787468817042002</v>
      </c>
      <c r="AU10" s="14"/>
      <c r="AV10" s="14">
        <v>0.51150565516177504</v>
      </c>
      <c r="AW10" s="14">
        <v>0.51824714795376103</v>
      </c>
      <c r="AX10" s="14"/>
      <c r="AY10" s="14">
        <v>0.51139433635591203</v>
      </c>
      <c r="AZ10" s="14">
        <v>0.49427173658657197</v>
      </c>
      <c r="BA10" s="14"/>
      <c r="BB10" s="14">
        <v>0.52769184777615796</v>
      </c>
      <c r="BC10" s="14">
        <v>0.51956898554780295</v>
      </c>
    </row>
    <row r="11" spans="2:55" x14ac:dyDescent="0.35">
      <c r="B11" s="15" t="s">
        <v>159</v>
      </c>
      <c r="C11" s="14">
        <v>0.14627934764019401</v>
      </c>
      <c r="D11" s="14">
        <v>0.17203164810484201</v>
      </c>
      <c r="E11" s="14">
        <v>0.121563441089684</v>
      </c>
      <c r="F11" s="14"/>
      <c r="G11" s="14">
        <v>0.16362689063340899</v>
      </c>
      <c r="H11" s="14">
        <v>0.14717793500180101</v>
      </c>
      <c r="I11" s="14">
        <v>0.144947219904562</v>
      </c>
      <c r="J11" s="14">
        <v>0.13645658008506101</v>
      </c>
      <c r="K11" s="14">
        <v>0.121360682696652</v>
      </c>
      <c r="L11" s="14">
        <v>0.15985294417700599</v>
      </c>
      <c r="M11" s="14"/>
      <c r="N11" s="14">
        <v>0.15321714994913699</v>
      </c>
      <c r="O11" s="14">
        <v>0.169033978813347</v>
      </c>
      <c r="P11" s="14">
        <v>0.133531900148051</v>
      </c>
      <c r="Q11" s="14">
        <v>0.12749523317652101</v>
      </c>
      <c r="R11" s="14"/>
      <c r="S11" s="14">
        <v>0.16706988262018399</v>
      </c>
      <c r="T11" s="14">
        <v>0.13828011549934999</v>
      </c>
      <c r="U11" s="14">
        <v>0.123030276033571</v>
      </c>
      <c r="V11" s="14">
        <v>0.18323614766787399</v>
      </c>
      <c r="W11" s="14">
        <v>9.2382129355510906E-2</v>
      </c>
      <c r="X11" s="14">
        <v>0.138870419288356</v>
      </c>
      <c r="Y11" s="14">
        <v>0.12622711780857601</v>
      </c>
      <c r="Z11" s="14">
        <v>0.117276178267031</v>
      </c>
      <c r="AA11" s="14">
        <v>0.15892011513968199</v>
      </c>
      <c r="AB11" s="14">
        <v>0.139712221612244</v>
      </c>
      <c r="AC11" s="14">
        <v>0.18131905072961901</v>
      </c>
      <c r="AD11" s="14">
        <v>0.18969786534244401</v>
      </c>
      <c r="AE11" s="14"/>
      <c r="AF11" s="14">
        <v>0.17688876395185801</v>
      </c>
      <c r="AG11" s="14">
        <v>0.127580469934618</v>
      </c>
      <c r="AH11" s="14">
        <v>0.15221715373783701</v>
      </c>
      <c r="AI11" s="14">
        <v>0.160580092988306</v>
      </c>
      <c r="AJ11" s="14">
        <v>9.2619904560453298E-2</v>
      </c>
      <c r="AK11" s="14"/>
      <c r="AL11" s="14">
        <v>0.14475386599376899</v>
      </c>
      <c r="AM11" s="14">
        <v>0.123440694755622</v>
      </c>
      <c r="AN11" s="14">
        <v>0.208604825089648</v>
      </c>
      <c r="AO11" s="14"/>
      <c r="AP11" s="14">
        <v>0.136110369527149</v>
      </c>
      <c r="AQ11" s="14">
        <v>0.158011653903322</v>
      </c>
      <c r="AR11" s="14"/>
      <c r="AS11" s="14">
        <v>0.139331241922098</v>
      </c>
      <c r="AT11" s="14">
        <v>0.153890496495208</v>
      </c>
      <c r="AU11" s="14"/>
      <c r="AV11" s="14">
        <v>0.14875236649807799</v>
      </c>
      <c r="AW11" s="14">
        <v>0.14432075484579099</v>
      </c>
      <c r="AX11" s="14"/>
      <c r="AY11" s="14">
        <v>0.14553134087265701</v>
      </c>
      <c r="AZ11" s="14">
        <v>0.14749384729350001</v>
      </c>
      <c r="BA11" s="14"/>
      <c r="BB11" s="14">
        <v>0.13294224983854899</v>
      </c>
      <c r="BC11" s="14">
        <v>0.14620845716252601</v>
      </c>
    </row>
    <row r="12" spans="2:55" x14ac:dyDescent="0.35">
      <c r="B12" s="15" t="s">
        <v>160</v>
      </c>
      <c r="C12" s="14">
        <v>3.6345825275995898E-2</v>
      </c>
      <c r="D12" s="14">
        <v>4.1602328281015698E-2</v>
      </c>
      <c r="E12" s="14">
        <v>3.0333308289716799E-2</v>
      </c>
      <c r="F12" s="14"/>
      <c r="G12" s="14">
        <v>3.9145844312491303E-2</v>
      </c>
      <c r="H12" s="14">
        <v>1.9009610863934899E-2</v>
      </c>
      <c r="I12" s="14">
        <v>4.8060435550778401E-2</v>
      </c>
      <c r="J12" s="14">
        <v>3.29491295950168E-2</v>
      </c>
      <c r="K12" s="14">
        <v>2.7241773580645098E-2</v>
      </c>
      <c r="L12" s="14">
        <v>4.8025598056522602E-2</v>
      </c>
      <c r="M12" s="14"/>
      <c r="N12" s="14">
        <v>3.1783933806831297E-2</v>
      </c>
      <c r="O12" s="14">
        <v>3.24779973790634E-2</v>
      </c>
      <c r="P12" s="14">
        <v>3.4775692833245803E-2</v>
      </c>
      <c r="Q12" s="14">
        <v>4.69608608597962E-2</v>
      </c>
      <c r="R12" s="14"/>
      <c r="S12" s="14">
        <v>3.0094750426431401E-2</v>
      </c>
      <c r="T12" s="14">
        <v>1.8007514463139199E-2</v>
      </c>
      <c r="U12" s="14">
        <v>5.0386475943244399E-2</v>
      </c>
      <c r="V12" s="14">
        <v>2.7460379584618499E-2</v>
      </c>
      <c r="W12" s="14">
        <v>4.0481428222042801E-2</v>
      </c>
      <c r="X12" s="14">
        <v>5.5664216967730197E-2</v>
      </c>
      <c r="Y12" s="14">
        <v>4.7620376165015202E-2</v>
      </c>
      <c r="Z12" s="14">
        <v>1.0053932665872499E-2</v>
      </c>
      <c r="AA12" s="14">
        <v>3.1882151532984897E-2</v>
      </c>
      <c r="AB12" s="14">
        <v>2.8084094558316699E-2</v>
      </c>
      <c r="AC12" s="14">
        <v>9.1072400065657696E-3</v>
      </c>
      <c r="AD12" s="14">
        <v>0.15741895453416399</v>
      </c>
      <c r="AE12" s="14"/>
      <c r="AF12" s="14">
        <v>2.2493438755277002E-2</v>
      </c>
      <c r="AG12" s="14">
        <v>2.5397678575300401E-2</v>
      </c>
      <c r="AH12" s="14">
        <v>4.9392273473232398E-2</v>
      </c>
      <c r="AI12" s="14">
        <v>3.5318619298654499E-2</v>
      </c>
      <c r="AJ12" s="14">
        <v>3.8000782304931799E-2</v>
      </c>
      <c r="AK12" s="14"/>
      <c r="AL12" s="14">
        <v>3.09774766386571E-2</v>
      </c>
      <c r="AM12" s="14">
        <v>3.5662887522213603E-2</v>
      </c>
      <c r="AN12" s="14">
        <v>0.11467246749884299</v>
      </c>
      <c r="AO12" s="14"/>
      <c r="AP12" s="14">
        <v>3.73597396126076E-2</v>
      </c>
      <c r="AQ12" s="14">
        <v>3.5569511880665101E-2</v>
      </c>
      <c r="AR12" s="14"/>
      <c r="AS12" s="14">
        <v>2.8712841723216701E-2</v>
      </c>
      <c r="AT12" s="14">
        <v>4.8790764040610397E-2</v>
      </c>
      <c r="AU12" s="14"/>
      <c r="AV12" s="14">
        <v>3.7164859975942398E-2</v>
      </c>
      <c r="AW12" s="14">
        <v>3.5931670443327103E-2</v>
      </c>
      <c r="AX12" s="14"/>
      <c r="AY12" s="14">
        <v>3.6490983165199997E-2</v>
      </c>
      <c r="AZ12" s="14">
        <v>2.3492577856605901E-2</v>
      </c>
      <c r="BA12" s="14"/>
      <c r="BB12" s="14">
        <v>3.4694745810877399E-2</v>
      </c>
      <c r="BC12" s="14">
        <v>5.2837207194285897E-2</v>
      </c>
    </row>
    <row r="13" spans="2:55" x14ac:dyDescent="0.35">
      <c r="B13" s="15" t="s">
        <v>205</v>
      </c>
      <c r="C13" s="20">
        <v>1.19795090610733E-2</v>
      </c>
      <c r="D13" s="20">
        <v>1.1062627270761601E-2</v>
      </c>
      <c r="E13" s="20">
        <v>1.2910076399053101E-2</v>
      </c>
      <c r="F13" s="20"/>
      <c r="G13" s="20">
        <v>2.6553129046205801E-2</v>
      </c>
      <c r="H13" s="20">
        <v>0</v>
      </c>
      <c r="I13" s="20">
        <v>9.4472152149118801E-3</v>
      </c>
      <c r="J13" s="20">
        <v>5.4041181900464103E-3</v>
      </c>
      <c r="K13" s="20">
        <v>2.1647529167416201E-2</v>
      </c>
      <c r="L13" s="20">
        <v>1.30623774598381E-2</v>
      </c>
      <c r="M13" s="20"/>
      <c r="N13" s="20">
        <v>4.4965386721345802E-3</v>
      </c>
      <c r="O13" s="20">
        <v>4.0840239856670896E-3</v>
      </c>
      <c r="P13" s="20">
        <v>2.0298353456730801E-2</v>
      </c>
      <c r="Q13" s="20">
        <v>2.1052233571997599E-2</v>
      </c>
      <c r="R13" s="20"/>
      <c r="S13" s="20">
        <v>9.6891907777449608E-3</v>
      </c>
      <c r="T13" s="20">
        <v>1.22018463941134E-2</v>
      </c>
      <c r="U13" s="20">
        <v>2.4640485164847199E-2</v>
      </c>
      <c r="V13" s="20">
        <v>4.3366813297562E-3</v>
      </c>
      <c r="W13" s="20">
        <v>8.9608096121008406E-3</v>
      </c>
      <c r="X13" s="20">
        <v>1.06515422618952E-2</v>
      </c>
      <c r="Y13" s="20">
        <v>1.4238700943798499E-2</v>
      </c>
      <c r="Z13" s="20">
        <v>0</v>
      </c>
      <c r="AA13" s="20">
        <v>7.8628797534713891E-3</v>
      </c>
      <c r="AB13" s="20">
        <v>8.9500651124555398E-3</v>
      </c>
      <c r="AC13" s="20">
        <v>2.5974150788955899E-2</v>
      </c>
      <c r="AD13" s="20">
        <v>3.2516332127941201E-2</v>
      </c>
      <c r="AE13" s="20"/>
      <c r="AF13" s="20">
        <v>1.0116462453167101E-2</v>
      </c>
      <c r="AG13" s="20">
        <v>8.2963277686889502E-3</v>
      </c>
      <c r="AH13" s="20">
        <v>0</v>
      </c>
      <c r="AI13" s="20">
        <v>2.1669764059763199E-2</v>
      </c>
      <c r="AJ13" s="20">
        <v>0</v>
      </c>
      <c r="AK13" s="20"/>
      <c r="AL13" s="20">
        <v>1.2018582617103901E-2</v>
      </c>
      <c r="AM13" s="20">
        <v>0</v>
      </c>
      <c r="AN13" s="20">
        <v>3.2615103710857803E-2</v>
      </c>
      <c r="AO13" s="20"/>
      <c r="AP13" s="20">
        <v>1.7950144799394399E-2</v>
      </c>
      <c r="AQ13" s="20">
        <v>6.6810607034852101E-3</v>
      </c>
      <c r="AR13" s="20"/>
      <c r="AS13" s="20">
        <v>9.8282809913017403E-3</v>
      </c>
      <c r="AT13" s="20">
        <v>1.2492844351768E-2</v>
      </c>
      <c r="AU13" s="20"/>
      <c r="AV13" s="20">
        <v>4.0069026176637896E-3</v>
      </c>
      <c r="AW13" s="20">
        <v>1.3566692089673101E-2</v>
      </c>
      <c r="AX13" s="20"/>
      <c r="AY13" s="20">
        <v>9.0909761966670704E-3</v>
      </c>
      <c r="AZ13" s="20">
        <v>1.10892262803858E-2</v>
      </c>
      <c r="BA13" s="20"/>
      <c r="BB13" s="20">
        <v>1.1043699518300599E-2</v>
      </c>
      <c r="BC13" s="20">
        <v>8.4347547120357004E-3</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304</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0.45989938981925299</v>
      </c>
      <c r="D9" s="14">
        <v>0.423456487084658</v>
      </c>
      <c r="E9" s="14">
        <v>0.49589916464260603</v>
      </c>
      <c r="F9" s="14"/>
      <c r="G9" s="14">
        <v>0.38146745318105202</v>
      </c>
      <c r="H9" s="14">
        <v>0.424860834963462</v>
      </c>
      <c r="I9" s="14">
        <v>0.40674030006384798</v>
      </c>
      <c r="J9" s="14">
        <v>0.504179069336117</v>
      </c>
      <c r="K9" s="14">
        <v>0.51981965943793895</v>
      </c>
      <c r="L9" s="14">
        <v>0.50751548411370795</v>
      </c>
      <c r="M9" s="14"/>
      <c r="N9" s="14">
        <v>0.427649524187177</v>
      </c>
      <c r="O9" s="14">
        <v>0.47296864993384602</v>
      </c>
      <c r="P9" s="14">
        <v>0.472949301655535</v>
      </c>
      <c r="Q9" s="14">
        <v>0.46733272605558301</v>
      </c>
      <c r="R9" s="14"/>
      <c r="S9" s="14">
        <v>0.423086608564606</v>
      </c>
      <c r="T9" s="14">
        <v>0.49245481900451699</v>
      </c>
      <c r="U9" s="14">
        <v>0.39144261430139998</v>
      </c>
      <c r="V9" s="14">
        <v>0.44714605486217501</v>
      </c>
      <c r="W9" s="14">
        <v>0.50149004425006205</v>
      </c>
      <c r="X9" s="14">
        <v>0.45556183415802598</v>
      </c>
      <c r="Y9" s="14">
        <v>0.547418068316882</v>
      </c>
      <c r="Z9" s="14">
        <v>0.40482221095547399</v>
      </c>
      <c r="AA9" s="14">
        <v>0.48073459718641198</v>
      </c>
      <c r="AB9" s="14">
        <v>0.445068497605424</v>
      </c>
      <c r="AC9" s="14">
        <v>0.44509554639187299</v>
      </c>
      <c r="AD9" s="14">
        <v>0.46031464833881103</v>
      </c>
      <c r="AE9" s="14"/>
      <c r="AF9" s="14">
        <v>0.49458386336666998</v>
      </c>
      <c r="AG9" s="14">
        <v>0.480020473107581</v>
      </c>
      <c r="AH9" s="14">
        <v>0.384580693148942</v>
      </c>
      <c r="AI9" s="14">
        <v>0.49934191405321599</v>
      </c>
      <c r="AJ9" s="14">
        <v>0.41765145333758702</v>
      </c>
      <c r="AK9" s="14"/>
      <c r="AL9" s="14">
        <v>0.46137238256095697</v>
      </c>
      <c r="AM9" s="14">
        <v>0.478021814155487</v>
      </c>
      <c r="AN9" s="14">
        <v>0.40667296936348801</v>
      </c>
      <c r="AO9" s="14"/>
      <c r="AP9" s="14">
        <v>0.392210713092076</v>
      </c>
      <c r="AQ9" s="14">
        <v>0.52104895595391998</v>
      </c>
      <c r="AR9" s="14"/>
      <c r="AS9" s="14">
        <v>0.41861278033403898</v>
      </c>
      <c r="AT9" s="14">
        <v>0.51744086885726104</v>
      </c>
      <c r="AU9" s="14"/>
      <c r="AV9" s="14">
        <v>0.43397199558079802</v>
      </c>
      <c r="AW9" s="14">
        <v>0.47145467537170199</v>
      </c>
      <c r="AX9" s="14"/>
      <c r="AY9" s="14">
        <v>0.45024402454145601</v>
      </c>
      <c r="AZ9" s="14">
        <v>0.61584275290899604</v>
      </c>
      <c r="BA9" s="14"/>
      <c r="BB9" s="14">
        <v>0.45259774921363699</v>
      </c>
      <c r="BC9" s="14">
        <v>0.54411969731795495</v>
      </c>
    </row>
    <row r="10" spans="2:55" x14ac:dyDescent="0.35">
      <c r="B10" s="15" t="s">
        <v>158</v>
      </c>
      <c r="C10" s="14">
        <v>0.343640412057103</v>
      </c>
      <c r="D10" s="14">
        <v>0.36841991839680199</v>
      </c>
      <c r="E10" s="14">
        <v>0.319468615230874</v>
      </c>
      <c r="F10" s="14"/>
      <c r="G10" s="14">
        <v>0.38168707313954198</v>
      </c>
      <c r="H10" s="14">
        <v>0.41192283080938802</v>
      </c>
      <c r="I10" s="14">
        <v>0.41035345404517298</v>
      </c>
      <c r="J10" s="14">
        <v>0.32139062091808701</v>
      </c>
      <c r="K10" s="14">
        <v>0.29667056817145199</v>
      </c>
      <c r="L10" s="14">
        <v>0.25790822718426298</v>
      </c>
      <c r="M10" s="14"/>
      <c r="N10" s="14">
        <v>0.34920978369990702</v>
      </c>
      <c r="O10" s="14">
        <v>0.32843241456518102</v>
      </c>
      <c r="P10" s="14">
        <v>0.355304300581683</v>
      </c>
      <c r="Q10" s="14">
        <v>0.34395404864885099</v>
      </c>
      <c r="R10" s="14"/>
      <c r="S10" s="14">
        <v>0.39198698961815098</v>
      </c>
      <c r="T10" s="14">
        <v>0.325458293785862</v>
      </c>
      <c r="U10" s="14">
        <v>0.33364294015621199</v>
      </c>
      <c r="V10" s="14">
        <v>0.36439829825979397</v>
      </c>
      <c r="W10" s="14">
        <v>0.34328947529657</v>
      </c>
      <c r="X10" s="14">
        <v>0.32051451900567302</v>
      </c>
      <c r="Y10" s="14">
        <v>0.29376368501901101</v>
      </c>
      <c r="Z10" s="14">
        <v>0.39250470723069503</v>
      </c>
      <c r="AA10" s="14">
        <v>0.34718070790759697</v>
      </c>
      <c r="AB10" s="14">
        <v>0.32824933218978097</v>
      </c>
      <c r="AC10" s="14">
        <v>0.30053718061571</v>
      </c>
      <c r="AD10" s="14">
        <v>0.40343678073702299</v>
      </c>
      <c r="AE10" s="14"/>
      <c r="AF10" s="14">
        <v>0.31725007854356102</v>
      </c>
      <c r="AG10" s="14">
        <v>0.326757951303141</v>
      </c>
      <c r="AH10" s="14">
        <v>0.359088490433565</v>
      </c>
      <c r="AI10" s="14">
        <v>0.33191432346456101</v>
      </c>
      <c r="AJ10" s="14">
        <v>0.440013666752817</v>
      </c>
      <c r="AK10" s="14"/>
      <c r="AL10" s="14">
        <v>0.33736869896775201</v>
      </c>
      <c r="AM10" s="14">
        <v>0.379412677570101</v>
      </c>
      <c r="AN10" s="14">
        <v>0.37043928250610603</v>
      </c>
      <c r="AO10" s="14"/>
      <c r="AP10" s="14">
        <v>0.37063865358278603</v>
      </c>
      <c r="AQ10" s="14">
        <v>0.31954703290539999</v>
      </c>
      <c r="AR10" s="14"/>
      <c r="AS10" s="14">
        <v>0.38333816751637401</v>
      </c>
      <c r="AT10" s="14">
        <v>0.285118391995068</v>
      </c>
      <c r="AU10" s="14"/>
      <c r="AV10" s="14">
        <v>0.40169092074194701</v>
      </c>
      <c r="AW10" s="14">
        <v>0.32407612537619801</v>
      </c>
      <c r="AX10" s="14"/>
      <c r="AY10" s="14">
        <v>0.35304231779397399</v>
      </c>
      <c r="AZ10" s="14">
        <v>0.219757825412986</v>
      </c>
      <c r="BA10" s="14"/>
      <c r="BB10" s="14">
        <v>0.351042173346377</v>
      </c>
      <c r="BC10" s="14">
        <v>0.26491644820073101</v>
      </c>
    </row>
    <row r="11" spans="2:55" x14ac:dyDescent="0.35">
      <c r="B11" s="15" t="s">
        <v>159</v>
      </c>
      <c r="C11" s="14">
        <v>0.139364479977126</v>
      </c>
      <c r="D11" s="14">
        <v>0.14754682276688899</v>
      </c>
      <c r="E11" s="14">
        <v>0.131784809928057</v>
      </c>
      <c r="F11" s="14"/>
      <c r="G11" s="14">
        <v>0.159931400236209</v>
      </c>
      <c r="H11" s="14">
        <v>0.12759569246522801</v>
      </c>
      <c r="I11" s="14">
        <v>0.126618335473177</v>
      </c>
      <c r="J11" s="14">
        <v>0.12830832329174499</v>
      </c>
      <c r="K11" s="14">
        <v>0.128211725258329</v>
      </c>
      <c r="L11" s="14">
        <v>0.16222901952098301</v>
      </c>
      <c r="M11" s="14"/>
      <c r="N11" s="14">
        <v>0.16453879786897299</v>
      </c>
      <c r="O11" s="14">
        <v>0.137558113356511</v>
      </c>
      <c r="P11" s="14">
        <v>0.12255414003651301</v>
      </c>
      <c r="Q11" s="14">
        <v>0.12994639508839401</v>
      </c>
      <c r="R11" s="14"/>
      <c r="S11" s="14">
        <v>0.13864334710419501</v>
      </c>
      <c r="T11" s="14">
        <v>0.118250950068212</v>
      </c>
      <c r="U11" s="14">
        <v>0.17372309155997401</v>
      </c>
      <c r="V11" s="14">
        <v>0.143588714340601</v>
      </c>
      <c r="W11" s="14">
        <v>9.8695885480256096E-2</v>
      </c>
      <c r="X11" s="14">
        <v>0.147333128266085</v>
      </c>
      <c r="Y11" s="14">
        <v>0.12996085510989</v>
      </c>
      <c r="Z11" s="14">
        <v>0.14796551310991199</v>
      </c>
      <c r="AA11" s="14">
        <v>0.130352169532479</v>
      </c>
      <c r="AB11" s="14">
        <v>0.155116702124665</v>
      </c>
      <c r="AC11" s="14">
        <v>0.177837611162144</v>
      </c>
      <c r="AD11" s="14">
        <v>0.13624857092416501</v>
      </c>
      <c r="AE11" s="14"/>
      <c r="AF11" s="14">
        <v>0.151010759055801</v>
      </c>
      <c r="AG11" s="14">
        <v>0.131906704582579</v>
      </c>
      <c r="AH11" s="14">
        <v>0.15982035756749299</v>
      </c>
      <c r="AI11" s="14">
        <v>0.114471867754024</v>
      </c>
      <c r="AJ11" s="14">
        <v>0.10352404002913899</v>
      </c>
      <c r="AK11" s="14"/>
      <c r="AL11" s="14">
        <v>0.14208902992283401</v>
      </c>
      <c r="AM11" s="14">
        <v>0.114712734540415</v>
      </c>
      <c r="AN11" s="14">
        <v>0.14384488648589699</v>
      </c>
      <c r="AO11" s="14"/>
      <c r="AP11" s="14">
        <v>0.15590426265916901</v>
      </c>
      <c r="AQ11" s="14">
        <v>0.121642390898101</v>
      </c>
      <c r="AR11" s="14"/>
      <c r="AS11" s="14">
        <v>0.14025370125575601</v>
      </c>
      <c r="AT11" s="14">
        <v>0.138302054934869</v>
      </c>
      <c r="AU11" s="14"/>
      <c r="AV11" s="14">
        <v>0.121403316168865</v>
      </c>
      <c r="AW11" s="14">
        <v>0.142231235618207</v>
      </c>
      <c r="AX11" s="14"/>
      <c r="AY11" s="14">
        <v>0.14310707968314801</v>
      </c>
      <c r="AZ11" s="14">
        <v>0.134398328670635</v>
      </c>
      <c r="BA11" s="14"/>
      <c r="BB11" s="14">
        <v>0.139422524983385</v>
      </c>
      <c r="BC11" s="14">
        <v>0.124504010491372</v>
      </c>
    </row>
    <row r="12" spans="2:55" x14ac:dyDescent="0.35">
      <c r="B12" s="15" t="s">
        <v>160</v>
      </c>
      <c r="C12" s="14">
        <v>4.5119265210049199E-2</v>
      </c>
      <c r="D12" s="14">
        <v>4.65120456661334E-2</v>
      </c>
      <c r="E12" s="14">
        <v>4.2874851319335897E-2</v>
      </c>
      <c r="F12" s="14"/>
      <c r="G12" s="14">
        <v>4.6799535903749301E-2</v>
      </c>
      <c r="H12" s="14">
        <v>2.9828132026909801E-2</v>
      </c>
      <c r="I12" s="14">
        <v>4.0911015641269997E-2</v>
      </c>
      <c r="J12" s="14">
        <v>3.6382578835709299E-2</v>
      </c>
      <c r="K12" s="14">
        <v>4.3572500154894903E-2</v>
      </c>
      <c r="L12" s="14">
        <v>6.8092140802816503E-2</v>
      </c>
      <c r="M12" s="14"/>
      <c r="N12" s="14">
        <v>5.2114514297889998E-2</v>
      </c>
      <c r="O12" s="14">
        <v>4.4992513735350202E-2</v>
      </c>
      <c r="P12" s="14">
        <v>3.6108850135978102E-2</v>
      </c>
      <c r="Q12" s="14">
        <v>4.5976027218299201E-2</v>
      </c>
      <c r="R12" s="14"/>
      <c r="S12" s="14">
        <v>3.1194842087014198E-2</v>
      </c>
      <c r="T12" s="14">
        <v>5.3316313733150503E-2</v>
      </c>
      <c r="U12" s="14">
        <v>7.9611506384866901E-2</v>
      </c>
      <c r="V12" s="14">
        <v>3.9776402611815101E-2</v>
      </c>
      <c r="W12" s="14">
        <v>3.96776578618925E-2</v>
      </c>
      <c r="X12" s="14">
        <v>6.1495539860821499E-2</v>
      </c>
      <c r="Y12" s="14">
        <v>2.2324693326427902E-2</v>
      </c>
      <c r="Z12" s="14">
        <v>5.4707568703918803E-2</v>
      </c>
      <c r="AA12" s="14">
        <v>3.41123151510433E-2</v>
      </c>
      <c r="AB12" s="14">
        <v>5.5601426325259398E-2</v>
      </c>
      <c r="AC12" s="14">
        <v>5.6875127017766799E-2</v>
      </c>
      <c r="AD12" s="14">
        <v>0</v>
      </c>
      <c r="AE12" s="14"/>
      <c r="AF12" s="14">
        <v>3.4862276236756397E-2</v>
      </c>
      <c r="AG12" s="14">
        <v>4.6447748589354299E-2</v>
      </c>
      <c r="AH12" s="14">
        <v>8.1439898579277206E-2</v>
      </c>
      <c r="AI12" s="14">
        <v>4.1734874865161302E-2</v>
      </c>
      <c r="AJ12" s="14">
        <v>3.8810839880456999E-2</v>
      </c>
      <c r="AK12" s="14"/>
      <c r="AL12" s="14">
        <v>4.7211208843279902E-2</v>
      </c>
      <c r="AM12" s="14">
        <v>2.3202829056206201E-2</v>
      </c>
      <c r="AN12" s="14">
        <v>5.3847348007840898E-2</v>
      </c>
      <c r="AO12" s="14"/>
      <c r="AP12" s="14">
        <v>6.2599087827906894E-2</v>
      </c>
      <c r="AQ12" s="14">
        <v>3.1981833799884798E-2</v>
      </c>
      <c r="AR12" s="14"/>
      <c r="AS12" s="14">
        <v>4.4641240387266801E-2</v>
      </c>
      <c r="AT12" s="14">
        <v>4.9101319624183702E-2</v>
      </c>
      <c r="AU12" s="14"/>
      <c r="AV12" s="14">
        <v>3.4280060692790597E-2</v>
      </c>
      <c r="AW12" s="14">
        <v>4.9621867173058401E-2</v>
      </c>
      <c r="AX12" s="14"/>
      <c r="AY12" s="14">
        <v>4.1539708247422702E-2</v>
      </c>
      <c r="AZ12" s="14">
        <v>1.47543641045334E-2</v>
      </c>
      <c r="BA12" s="14"/>
      <c r="BB12" s="14">
        <v>4.3923756464998701E-2</v>
      </c>
      <c r="BC12" s="14">
        <v>5.7818096822643501E-2</v>
      </c>
    </row>
    <row r="13" spans="2:55" x14ac:dyDescent="0.35">
      <c r="B13" s="15" t="s">
        <v>205</v>
      </c>
      <c r="C13" s="20">
        <v>1.1976452936468601E-2</v>
      </c>
      <c r="D13" s="20">
        <v>1.4064726085517801E-2</v>
      </c>
      <c r="E13" s="20">
        <v>9.9725588791276503E-3</v>
      </c>
      <c r="F13" s="20"/>
      <c r="G13" s="20">
        <v>3.01145375394474E-2</v>
      </c>
      <c r="H13" s="20">
        <v>5.7925097350118304E-3</v>
      </c>
      <c r="I13" s="20">
        <v>1.5376894776532601E-2</v>
      </c>
      <c r="J13" s="20">
        <v>9.7394076183407695E-3</v>
      </c>
      <c r="K13" s="20">
        <v>1.1725546977385599E-2</v>
      </c>
      <c r="L13" s="20">
        <v>4.2551283782291801E-3</v>
      </c>
      <c r="M13" s="20"/>
      <c r="N13" s="20">
        <v>6.4873799460535104E-3</v>
      </c>
      <c r="O13" s="20">
        <v>1.6048308409111599E-2</v>
      </c>
      <c r="P13" s="20">
        <v>1.3083407590290501E-2</v>
      </c>
      <c r="Q13" s="20">
        <v>1.2790802988873501E-2</v>
      </c>
      <c r="R13" s="20"/>
      <c r="S13" s="20">
        <v>1.50882126260328E-2</v>
      </c>
      <c r="T13" s="20">
        <v>1.05196234082582E-2</v>
      </c>
      <c r="U13" s="20">
        <v>2.1579847597547198E-2</v>
      </c>
      <c r="V13" s="20">
        <v>5.0905299256149301E-3</v>
      </c>
      <c r="W13" s="20">
        <v>1.68469371112193E-2</v>
      </c>
      <c r="X13" s="20">
        <v>1.5094978709394699E-2</v>
      </c>
      <c r="Y13" s="20">
        <v>6.5326982277890697E-3</v>
      </c>
      <c r="Z13" s="20">
        <v>0</v>
      </c>
      <c r="AA13" s="20">
        <v>7.6202102224686196E-3</v>
      </c>
      <c r="AB13" s="20">
        <v>1.5964041754871799E-2</v>
      </c>
      <c r="AC13" s="20">
        <v>1.9654534812505901E-2</v>
      </c>
      <c r="AD13" s="20">
        <v>0</v>
      </c>
      <c r="AE13" s="20"/>
      <c r="AF13" s="20">
        <v>2.2930227972118998E-3</v>
      </c>
      <c r="AG13" s="20">
        <v>1.4867122417344799E-2</v>
      </c>
      <c r="AH13" s="20">
        <v>1.50705602707225E-2</v>
      </c>
      <c r="AI13" s="20">
        <v>1.25370198630382E-2</v>
      </c>
      <c r="AJ13" s="20">
        <v>0</v>
      </c>
      <c r="AK13" s="20"/>
      <c r="AL13" s="20">
        <v>1.19586797051768E-2</v>
      </c>
      <c r="AM13" s="20">
        <v>4.6499446777901196E-3</v>
      </c>
      <c r="AN13" s="20">
        <v>2.5195513636667301E-2</v>
      </c>
      <c r="AO13" s="20"/>
      <c r="AP13" s="20">
        <v>1.86472828380615E-2</v>
      </c>
      <c r="AQ13" s="20">
        <v>5.7797864426945202E-3</v>
      </c>
      <c r="AR13" s="20"/>
      <c r="AS13" s="20">
        <v>1.31541105065649E-2</v>
      </c>
      <c r="AT13" s="20">
        <v>1.00373645886183E-2</v>
      </c>
      <c r="AU13" s="20"/>
      <c r="AV13" s="20">
        <v>8.6537068155999302E-3</v>
      </c>
      <c r="AW13" s="20">
        <v>1.2616096460834701E-2</v>
      </c>
      <c r="AX13" s="20"/>
      <c r="AY13" s="20">
        <v>1.20668697339999E-2</v>
      </c>
      <c r="AZ13" s="20">
        <v>1.5246728902849701E-2</v>
      </c>
      <c r="BA13" s="20"/>
      <c r="BB13" s="20">
        <v>1.3013795991601299E-2</v>
      </c>
      <c r="BC13" s="20">
        <v>8.6417471672996394E-3</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305</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0.318807269970726</v>
      </c>
      <c r="D9" s="14">
        <v>0.277078565365592</v>
      </c>
      <c r="E9" s="14">
        <v>0.35955323644373999</v>
      </c>
      <c r="F9" s="14"/>
      <c r="G9" s="14">
        <v>0.23715066141063901</v>
      </c>
      <c r="H9" s="14">
        <v>0.32762614828449599</v>
      </c>
      <c r="I9" s="14">
        <v>0.27951532430702197</v>
      </c>
      <c r="J9" s="14">
        <v>0.33478253700857302</v>
      </c>
      <c r="K9" s="14">
        <v>0.35186303728996499</v>
      </c>
      <c r="L9" s="14">
        <v>0.36242539510237498</v>
      </c>
      <c r="M9" s="14"/>
      <c r="N9" s="14">
        <v>0.28977926558841899</v>
      </c>
      <c r="O9" s="14">
        <v>0.30848876716117601</v>
      </c>
      <c r="P9" s="14">
        <v>0.33200972742504198</v>
      </c>
      <c r="Q9" s="14">
        <v>0.34582417620335298</v>
      </c>
      <c r="R9" s="14"/>
      <c r="S9" s="14">
        <v>0.31511562434793899</v>
      </c>
      <c r="T9" s="14">
        <v>0.35451654775666502</v>
      </c>
      <c r="U9" s="14">
        <v>0.295066101747332</v>
      </c>
      <c r="V9" s="14">
        <v>0.301917029443933</v>
      </c>
      <c r="W9" s="14">
        <v>0.29791792731146999</v>
      </c>
      <c r="X9" s="14">
        <v>0.329147171738914</v>
      </c>
      <c r="Y9" s="14">
        <v>0.35498259186462899</v>
      </c>
      <c r="Z9" s="14">
        <v>0.24687195253171201</v>
      </c>
      <c r="AA9" s="14">
        <v>0.34016577797462799</v>
      </c>
      <c r="AB9" s="14">
        <v>0.368387359982082</v>
      </c>
      <c r="AC9" s="14">
        <v>0.29997359716623601</v>
      </c>
      <c r="AD9" s="14">
        <v>0.11926919697624</v>
      </c>
      <c r="AE9" s="14"/>
      <c r="AF9" s="14">
        <v>0.331680197701892</v>
      </c>
      <c r="AG9" s="14">
        <v>0.36523841018505199</v>
      </c>
      <c r="AH9" s="14">
        <v>0.276661412983709</v>
      </c>
      <c r="AI9" s="14">
        <v>0.31938538618708401</v>
      </c>
      <c r="AJ9" s="14">
        <v>0.30549784196085</v>
      </c>
      <c r="AK9" s="14"/>
      <c r="AL9" s="14">
        <v>0.32177510100893397</v>
      </c>
      <c r="AM9" s="14">
        <v>0.33764951971611501</v>
      </c>
      <c r="AN9" s="14">
        <v>0.24283328678941499</v>
      </c>
      <c r="AO9" s="14"/>
      <c r="AP9" s="14">
        <v>0.29371784014388502</v>
      </c>
      <c r="AQ9" s="14">
        <v>0.34031740861671</v>
      </c>
      <c r="AR9" s="14"/>
      <c r="AS9" s="14">
        <v>0.31967394742209299</v>
      </c>
      <c r="AT9" s="14">
        <v>0.31523308068283401</v>
      </c>
      <c r="AU9" s="14"/>
      <c r="AV9" s="14">
        <v>0.30776530670269697</v>
      </c>
      <c r="AW9" s="14">
        <v>0.32529153046377901</v>
      </c>
      <c r="AX9" s="14"/>
      <c r="AY9" s="14">
        <v>0.32494096665031902</v>
      </c>
      <c r="AZ9" s="14">
        <v>0.37305645244337099</v>
      </c>
      <c r="BA9" s="14"/>
      <c r="BB9" s="14">
        <v>0.32817157519978801</v>
      </c>
      <c r="BC9" s="14">
        <v>0.30503876700306298</v>
      </c>
    </row>
    <row r="10" spans="2:55" x14ac:dyDescent="0.35">
      <c r="B10" s="15" t="s">
        <v>158</v>
      </c>
      <c r="C10" s="14">
        <v>0.47803686313625698</v>
      </c>
      <c r="D10" s="14">
        <v>0.49422886720200399</v>
      </c>
      <c r="E10" s="14">
        <v>0.462615535658285</v>
      </c>
      <c r="F10" s="14"/>
      <c r="G10" s="14">
        <v>0.45052574008364898</v>
      </c>
      <c r="H10" s="14">
        <v>0.46888162832793101</v>
      </c>
      <c r="I10" s="14">
        <v>0.52909766631980104</v>
      </c>
      <c r="J10" s="14">
        <v>0.496939201715283</v>
      </c>
      <c r="K10" s="14">
        <v>0.48265875763608002</v>
      </c>
      <c r="L10" s="14">
        <v>0.443729542697123</v>
      </c>
      <c r="M10" s="14"/>
      <c r="N10" s="14">
        <v>0.49347019486057597</v>
      </c>
      <c r="O10" s="14">
        <v>0.481988810435241</v>
      </c>
      <c r="P10" s="14">
        <v>0.49285616067496901</v>
      </c>
      <c r="Q10" s="14">
        <v>0.44804650603240198</v>
      </c>
      <c r="R10" s="14"/>
      <c r="S10" s="14">
        <v>0.461101009330878</v>
      </c>
      <c r="T10" s="14">
        <v>0.49977940322901998</v>
      </c>
      <c r="U10" s="14">
        <v>0.51895603278184599</v>
      </c>
      <c r="V10" s="14">
        <v>0.51020635918374302</v>
      </c>
      <c r="W10" s="14">
        <v>0.51420067183136897</v>
      </c>
      <c r="X10" s="14">
        <v>0.41502031583083498</v>
      </c>
      <c r="Y10" s="14">
        <v>0.46307169198642001</v>
      </c>
      <c r="Z10" s="14">
        <v>0.52457129535240898</v>
      </c>
      <c r="AA10" s="14">
        <v>0.46049566572410899</v>
      </c>
      <c r="AB10" s="14">
        <v>0.38764464965615503</v>
      </c>
      <c r="AC10" s="14">
        <v>0.53952227376881401</v>
      </c>
      <c r="AD10" s="14">
        <v>0.57078879789264603</v>
      </c>
      <c r="AE10" s="14"/>
      <c r="AF10" s="14">
        <v>0.48863342009885702</v>
      </c>
      <c r="AG10" s="14">
        <v>0.46027287317499699</v>
      </c>
      <c r="AH10" s="14">
        <v>0.53680700527647796</v>
      </c>
      <c r="AI10" s="14">
        <v>0.44903585159595699</v>
      </c>
      <c r="AJ10" s="14">
        <v>0.49630245681048102</v>
      </c>
      <c r="AK10" s="14"/>
      <c r="AL10" s="14">
        <v>0.48374608055788398</v>
      </c>
      <c r="AM10" s="14">
        <v>0.44495989756572402</v>
      </c>
      <c r="AN10" s="14">
        <v>0.454549298421357</v>
      </c>
      <c r="AO10" s="14"/>
      <c r="AP10" s="14">
        <v>0.46814024589549802</v>
      </c>
      <c r="AQ10" s="14">
        <v>0.48305961850510898</v>
      </c>
      <c r="AR10" s="14"/>
      <c r="AS10" s="14">
        <v>0.48305473834136903</v>
      </c>
      <c r="AT10" s="14">
        <v>0.47610130791572902</v>
      </c>
      <c r="AU10" s="14"/>
      <c r="AV10" s="14">
        <v>0.49870864001044102</v>
      </c>
      <c r="AW10" s="14">
        <v>0.47330161292212403</v>
      </c>
      <c r="AX10" s="14"/>
      <c r="AY10" s="14">
        <v>0.46763366728994599</v>
      </c>
      <c r="AZ10" s="14">
        <v>0.46626309343252398</v>
      </c>
      <c r="BA10" s="14"/>
      <c r="BB10" s="14">
        <v>0.47675587834019001</v>
      </c>
      <c r="BC10" s="14">
        <v>0.50432818735034601</v>
      </c>
    </row>
    <row r="11" spans="2:55" x14ac:dyDescent="0.35">
      <c r="B11" s="15" t="s">
        <v>159</v>
      </c>
      <c r="C11" s="14">
        <v>0.161865905324515</v>
      </c>
      <c r="D11" s="14">
        <v>0.18658574385384799</v>
      </c>
      <c r="E11" s="14">
        <v>0.13721738874281</v>
      </c>
      <c r="F11" s="14"/>
      <c r="G11" s="14">
        <v>0.24605297954321001</v>
      </c>
      <c r="H11" s="14">
        <v>0.16871949314568799</v>
      </c>
      <c r="I11" s="14">
        <v>0.15488109487887</v>
      </c>
      <c r="J11" s="14">
        <v>0.13636734098763501</v>
      </c>
      <c r="K11" s="14">
        <v>0.11476440073668601</v>
      </c>
      <c r="L11" s="14">
        <v>0.158555770844375</v>
      </c>
      <c r="M11" s="14"/>
      <c r="N11" s="14">
        <v>0.18371268263660101</v>
      </c>
      <c r="O11" s="14">
        <v>0.16754810728369601</v>
      </c>
      <c r="P11" s="14">
        <v>0.14275378163982799</v>
      </c>
      <c r="Q11" s="14">
        <v>0.14848509614731101</v>
      </c>
      <c r="R11" s="14"/>
      <c r="S11" s="14">
        <v>0.17818193222189399</v>
      </c>
      <c r="T11" s="14">
        <v>0.118110740416209</v>
      </c>
      <c r="U11" s="14">
        <v>0.133037051260989</v>
      </c>
      <c r="V11" s="14">
        <v>0.15843833416310901</v>
      </c>
      <c r="W11" s="14">
        <v>0.146777755840063</v>
      </c>
      <c r="X11" s="14">
        <v>0.20112087325917</v>
      </c>
      <c r="Y11" s="14">
        <v>0.129508538389079</v>
      </c>
      <c r="Z11" s="14">
        <v>0.228556752115878</v>
      </c>
      <c r="AA11" s="14">
        <v>0.17403960749862299</v>
      </c>
      <c r="AB11" s="14">
        <v>0.184972331382</v>
      </c>
      <c r="AC11" s="14">
        <v>0.12224263553041299</v>
      </c>
      <c r="AD11" s="14">
        <v>0.228681348117099</v>
      </c>
      <c r="AE11" s="14"/>
      <c r="AF11" s="14">
        <v>0.16124169125493501</v>
      </c>
      <c r="AG11" s="14">
        <v>0.14029155647345101</v>
      </c>
      <c r="AH11" s="14">
        <v>0.145936384008471</v>
      </c>
      <c r="AI11" s="14">
        <v>0.17234393798150599</v>
      </c>
      <c r="AJ11" s="14">
        <v>0.16114930441737799</v>
      </c>
      <c r="AK11" s="14"/>
      <c r="AL11" s="14">
        <v>0.155609408059316</v>
      </c>
      <c r="AM11" s="14">
        <v>0.19564242503145399</v>
      </c>
      <c r="AN11" s="14">
        <v>0.19197752713573699</v>
      </c>
      <c r="AO11" s="14"/>
      <c r="AP11" s="14">
        <v>0.19051703922729499</v>
      </c>
      <c r="AQ11" s="14">
        <v>0.13934628917786501</v>
      </c>
      <c r="AR11" s="14"/>
      <c r="AS11" s="14">
        <v>0.16246158790290599</v>
      </c>
      <c r="AT11" s="14">
        <v>0.16312148003219601</v>
      </c>
      <c r="AU11" s="14"/>
      <c r="AV11" s="14">
        <v>0.16150303337434299</v>
      </c>
      <c r="AW11" s="14">
        <v>0.15850888896795801</v>
      </c>
      <c r="AX11" s="14"/>
      <c r="AY11" s="14">
        <v>0.167494512223516</v>
      </c>
      <c r="AZ11" s="14">
        <v>0.12925256092943099</v>
      </c>
      <c r="BA11" s="14"/>
      <c r="BB11" s="14">
        <v>0.16247925242177799</v>
      </c>
      <c r="BC11" s="14">
        <v>0.13097120872571</v>
      </c>
    </row>
    <row r="12" spans="2:55" x14ac:dyDescent="0.35">
      <c r="B12" s="15" t="s">
        <v>160</v>
      </c>
      <c r="C12" s="14">
        <v>3.1999852604739497E-2</v>
      </c>
      <c r="D12" s="14">
        <v>3.2677299245020698E-2</v>
      </c>
      <c r="E12" s="14">
        <v>3.1432523640275399E-2</v>
      </c>
      <c r="F12" s="14"/>
      <c r="G12" s="14">
        <v>4.3597789840020801E-2</v>
      </c>
      <c r="H12" s="14">
        <v>2.5391038922145798E-2</v>
      </c>
      <c r="I12" s="14">
        <v>3.03830048621061E-2</v>
      </c>
      <c r="J12" s="14">
        <v>2.69174430652693E-2</v>
      </c>
      <c r="K12" s="14">
        <v>3.1841032301323402E-2</v>
      </c>
      <c r="L12" s="14">
        <v>3.5289291356128002E-2</v>
      </c>
      <c r="M12" s="14"/>
      <c r="N12" s="14">
        <v>2.9913468953969E-2</v>
      </c>
      <c r="O12" s="14">
        <v>3.4133390317128802E-2</v>
      </c>
      <c r="P12" s="14">
        <v>2.5933814227977199E-2</v>
      </c>
      <c r="Q12" s="14">
        <v>3.7618648771214E-2</v>
      </c>
      <c r="R12" s="14"/>
      <c r="S12" s="14">
        <v>4.03367396162366E-2</v>
      </c>
      <c r="T12" s="14">
        <v>2.4622779767855801E-2</v>
      </c>
      <c r="U12" s="14">
        <v>4.22804852254485E-2</v>
      </c>
      <c r="V12" s="14">
        <v>2.50675793881589E-2</v>
      </c>
      <c r="W12" s="14">
        <v>3.21428354049971E-2</v>
      </c>
      <c r="X12" s="14">
        <v>3.8282982851542198E-2</v>
      </c>
      <c r="Y12" s="14">
        <v>3.8198476816072698E-2</v>
      </c>
      <c r="Z12" s="14">
        <v>0</v>
      </c>
      <c r="AA12" s="14">
        <v>2.5298948802639502E-2</v>
      </c>
      <c r="AB12" s="14">
        <v>3.41305655017368E-2</v>
      </c>
      <c r="AC12" s="14">
        <v>2.9007645256726999E-2</v>
      </c>
      <c r="AD12" s="14">
        <v>4.8744324886073803E-2</v>
      </c>
      <c r="AE12" s="14"/>
      <c r="AF12" s="14">
        <v>1.6532932744597401E-2</v>
      </c>
      <c r="AG12" s="14">
        <v>2.88261355465468E-2</v>
      </c>
      <c r="AH12" s="14">
        <v>3.5517248206902399E-2</v>
      </c>
      <c r="AI12" s="14">
        <v>5.0372190026859401E-2</v>
      </c>
      <c r="AJ12" s="14">
        <v>2.39644586832106E-2</v>
      </c>
      <c r="AK12" s="14"/>
      <c r="AL12" s="14">
        <v>3.0114962379928101E-2</v>
      </c>
      <c r="AM12" s="14">
        <v>1.7098213008917399E-2</v>
      </c>
      <c r="AN12" s="14">
        <v>8.5444374016823296E-2</v>
      </c>
      <c r="AO12" s="14"/>
      <c r="AP12" s="14">
        <v>3.21336924929191E-2</v>
      </c>
      <c r="AQ12" s="14">
        <v>3.28485782881794E-2</v>
      </c>
      <c r="AR12" s="14"/>
      <c r="AS12" s="14">
        <v>2.6610783809044799E-2</v>
      </c>
      <c r="AT12" s="14">
        <v>3.9304343389552403E-2</v>
      </c>
      <c r="AU12" s="14"/>
      <c r="AV12" s="14">
        <v>2.9656309874649601E-2</v>
      </c>
      <c r="AW12" s="14">
        <v>3.24531507049928E-2</v>
      </c>
      <c r="AX12" s="14"/>
      <c r="AY12" s="14">
        <v>3.3164307877909201E-2</v>
      </c>
      <c r="AZ12" s="14">
        <v>2.1169465300647599E-2</v>
      </c>
      <c r="BA12" s="14"/>
      <c r="BB12" s="14">
        <v>2.6372416434145E-2</v>
      </c>
      <c r="BC12" s="14">
        <v>5.1731545287005798E-2</v>
      </c>
    </row>
    <row r="13" spans="2:55" x14ac:dyDescent="0.35">
      <c r="B13" s="15" t="s">
        <v>205</v>
      </c>
      <c r="C13" s="20">
        <v>9.2901089637624206E-3</v>
      </c>
      <c r="D13" s="20">
        <v>9.4295243335351508E-3</v>
      </c>
      <c r="E13" s="20">
        <v>9.1813155148891597E-3</v>
      </c>
      <c r="F13" s="20"/>
      <c r="G13" s="20">
        <v>2.2672829122481E-2</v>
      </c>
      <c r="H13" s="20">
        <v>9.3816913197390193E-3</v>
      </c>
      <c r="I13" s="20">
        <v>6.1229096322014103E-3</v>
      </c>
      <c r="J13" s="20">
        <v>4.9934772232391898E-3</v>
      </c>
      <c r="K13" s="20">
        <v>1.8872772035945201E-2</v>
      </c>
      <c r="L13" s="20">
        <v>0</v>
      </c>
      <c r="M13" s="20"/>
      <c r="N13" s="20">
        <v>3.1243879604346799E-3</v>
      </c>
      <c r="O13" s="20">
        <v>7.8409248027578194E-3</v>
      </c>
      <c r="P13" s="20">
        <v>6.4465160321844801E-3</v>
      </c>
      <c r="Q13" s="20">
        <v>2.0025572845720398E-2</v>
      </c>
      <c r="R13" s="20"/>
      <c r="S13" s="20">
        <v>5.2646944830519902E-3</v>
      </c>
      <c r="T13" s="20">
        <v>2.97052883025013E-3</v>
      </c>
      <c r="U13" s="20">
        <v>1.06603289843841E-2</v>
      </c>
      <c r="V13" s="20">
        <v>4.3706978210572402E-3</v>
      </c>
      <c r="W13" s="20">
        <v>8.9608096121008406E-3</v>
      </c>
      <c r="X13" s="20">
        <v>1.64286563195385E-2</v>
      </c>
      <c r="Y13" s="20">
        <v>1.4238700943798499E-2</v>
      </c>
      <c r="Z13" s="20">
        <v>0</v>
      </c>
      <c r="AA13" s="20">
        <v>0</v>
      </c>
      <c r="AB13" s="20">
        <v>2.4865093478025901E-2</v>
      </c>
      <c r="AC13" s="20">
        <v>9.2538482778097494E-3</v>
      </c>
      <c r="AD13" s="20">
        <v>3.2516332127941201E-2</v>
      </c>
      <c r="AE13" s="20"/>
      <c r="AF13" s="20">
        <v>1.9117581997183299E-3</v>
      </c>
      <c r="AG13" s="20">
        <v>5.3710246199535697E-3</v>
      </c>
      <c r="AH13" s="20">
        <v>5.07794952443972E-3</v>
      </c>
      <c r="AI13" s="20">
        <v>8.8626342085939697E-3</v>
      </c>
      <c r="AJ13" s="20">
        <v>1.3085938128081001E-2</v>
      </c>
      <c r="AK13" s="20"/>
      <c r="AL13" s="20">
        <v>8.7544479939378195E-3</v>
      </c>
      <c r="AM13" s="20">
        <v>4.6499446777901196E-3</v>
      </c>
      <c r="AN13" s="20">
        <v>2.5195513636667301E-2</v>
      </c>
      <c r="AO13" s="20"/>
      <c r="AP13" s="20">
        <v>1.5491182240403301E-2</v>
      </c>
      <c r="AQ13" s="20">
        <v>4.4281054121365002E-3</v>
      </c>
      <c r="AR13" s="20"/>
      <c r="AS13" s="20">
        <v>8.1989425245868695E-3</v>
      </c>
      <c r="AT13" s="20">
        <v>6.2397879796884598E-3</v>
      </c>
      <c r="AU13" s="20"/>
      <c r="AV13" s="20">
        <v>2.3667100378691E-3</v>
      </c>
      <c r="AW13" s="20">
        <v>1.0444816941146301E-2</v>
      </c>
      <c r="AX13" s="20"/>
      <c r="AY13" s="20">
        <v>6.7665459583095902E-3</v>
      </c>
      <c r="AZ13" s="20">
        <v>1.02584278940258E-2</v>
      </c>
      <c r="BA13" s="20"/>
      <c r="BB13" s="20">
        <v>6.2208776041001498E-3</v>
      </c>
      <c r="BC13" s="20">
        <v>7.9302916338755206E-3</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306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0.33543860288215999</v>
      </c>
      <c r="D9" s="14">
        <v>0.308161100882758</v>
      </c>
      <c r="E9" s="14">
        <v>0.363061580014504</v>
      </c>
      <c r="F9" s="14"/>
      <c r="G9" s="14">
        <v>0.22215799886781301</v>
      </c>
      <c r="H9" s="14">
        <v>0.35302002156936602</v>
      </c>
      <c r="I9" s="14">
        <v>0.31198297418169502</v>
      </c>
      <c r="J9" s="14">
        <v>0.35011009839259</v>
      </c>
      <c r="K9" s="14">
        <v>0.38347350197095198</v>
      </c>
      <c r="L9" s="14">
        <v>0.370945967791668</v>
      </c>
      <c r="M9" s="14"/>
      <c r="N9" s="14">
        <v>0.31094683826131397</v>
      </c>
      <c r="O9" s="14">
        <v>0.33096191675459902</v>
      </c>
      <c r="P9" s="14">
        <v>0.34518136945176298</v>
      </c>
      <c r="Q9" s="14">
        <v>0.35678816325713297</v>
      </c>
      <c r="R9" s="14"/>
      <c r="S9" s="14">
        <v>0.30475878738328699</v>
      </c>
      <c r="T9" s="14">
        <v>0.360706140923506</v>
      </c>
      <c r="U9" s="14">
        <v>0.31058335358724498</v>
      </c>
      <c r="V9" s="14">
        <v>0.32392083611816802</v>
      </c>
      <c r="W9" s="14">
        <v>0.33242931507536999</v>
      </c>
      <c r="X9" s="14">
        <v>0.35697940334158101</v>
      </c>
      <c r="Y9" s="14">
        <v>0.37806300074312499</v>
      </c>
      <c r="Z9" s="14">
        <v>0.23471453790410199</v>
      </c>
      <c r="AA9" s="14">
        <v>0.37185482107142798</v>
      </c>
      <c r="AB9" s="14">
        <v>0.373459559120007</v>
      </c>
      <c r="AC9" s="14">
        <v>0.27622923746163702</v>
      </c>
      <c r="AD9" s="14">
        <v>0.28546530107182799</v>
      </c>
      <c r="AE9" s="14"/>
      <c r="AF9" s="14">
        <v>0.34056686468554298</v>
      </c>
      <c r="AG9" s="14">
        <v>0.35442687684253199</v>
      </c>
      <c r="AH9" s="14">
        <v>0.31815891385538297</v>
      </c>
      <c r="AI9" s="14">
        <v>0.37370549040122197</v>
      </c>
      <c r="AJ9" s="14">
        <v>0.30266365014331298</v>
      </c>
      <c r="AK9" s="14"/>
      <c r="AL9" s="14">
        <v>0.335422713636641</v>
      </c>
      <c r="AM9" s="14">
        <v>0.34696032120515902</v>
      </c>
      <c r="AN9" s="14">
        <v>0.31527998595766299</v>
      </c>
      <c r="AO9" s="14"/>
      <c r="AP9" s="14">
        <v>0.30453070492048401</v>
      </c>
      <c r="AQ9" s="14">
        <v>0.36399395491103098</v>
      </c>
      <c r="AR9" s="14"/>
      <c r="AS9" s="14">
        <v>0.33528596049717002</v>
      </c>
      <c r="AT9" s="14">
        <v>0.32876782448700398</v>
      </c>
      <c r="AU9" s="14"/>
      <c r="AV9" s="14">
        <v>0.338413406026633</v>
      </c>
      <c r="AW9" s="14">
        <v>0.33907902842764998</v>
      </c>
      <c r="AX9" s="14"/>
      <c r="AY9" s="14">
        <v>0.337633932047118</v>
      </c>
      <c r="AZ9" s="14">
        <v>0.39595771354329201</v>
      </c>
      <c r="BA9" s="14"/>
      <c r="BB9" s="14">
        <v>0.342036739272645</v>
      </c>
      <c r="BC9" s="14">
        <v>0.33823960599167502</v>
      </c>
    </row>
    <row r="10" spans="2:55" x14ac:dyDescent="0.35">
      <c r="B10" s="15" t="s">
        <v>158</v>
      </c>
      <c r="C10" s="14">
        <v>0.42557538173603698</v>
      </c>
      <c r="D10" s="14">
        <v>0.43229999797271601</v>
      </c>
      <c r="E10" s="14">
        <v>0.41932222392408203</v>
      </c>
      <c r="F10" s="14"/>
      <c r="G10" s="14">
        <v>0.46494636731375899</v>
      </c>
      <c r="H10" s="14">
        <v>0.43093718449448698</v>
      </c>
      <c r="I10" s="14">
        <v>0.46208336003031603</v>
      </c>
      <c r="J10" s="14">
        <v>0.43202562088402102</v>
      </c>
      <c r="K10" s="14">
        <v>0.40831462635764199</v>
      </c>
      <c r="L10" s="14">
        <v>0.371763040584562</v>
      </c>
      <c r="M10" s="14"/>
      <c r="N10" s="14">
        <v>0.41882354375506498</v>
      </c>
      <c r="O10" s="14">
        <v>0.43310024625535798</v>
      </c>
      <c r="P10" s="14">
        <v>0.44212116085000402</v>
      </c>
      <c r="Q10" s="14">
        <v>0.41175380398766498</v>
      </c>
      <c r="R10" s="14"/>
      <c r="S10" s="14">
        <v>0.453084134133793</v>
      </c>
      <c r="T10" s="14">
        <v>0.42346408099047</v>
      </c>
      <c r="U10" s="14">
        <v>0.40753062753014402</v>
      </c>
      <c r="V10" s="14">
        <v>0.450615008818323</v>
      </c>
      <c r="W10" s="14">
        <v>0.38676241906089498</v>
      </c>
      <c r="X10" s="14">
        <v>0.36932135607031502</v>
      </c>
      <c r="Y10" s="14">
        <v>0.40889600844088603</v>
      </c>
      <c r="Z10" s="14">
        <v>0.51187408902701403</v>
      </c>
      <c r="AA10" s="14">
        <v>0.44582370002240401</v>
      </c>
      <c r="AB10" s="14">
        <v>0.37250321312859302</v>
      </c>
      <c r="AC10" s="14">
        <v>0.51590710960747199</v>
      </c>
      <c r="AD10" s="14">
        <v>0.40111884667157499</v>
      </c>
      <c r="AE10" s="14"/>
      <c r="AF10" s="14">
        <v>0.43618265603266998</v>
      </c>
      <c r="AG10" s="14">
        <v>0.42007220315048099</v>
      </c>
      <c r="AH10" s="14">
        <v>0.39166851138342901</v>
      </c>
      <c r="AI10" s="14">
        <v>0.402071287213906</v>
      </c>
      <c r="AJ10" s="14">
        <v>0.45052713152127399</v>
      </c>
      <c r="AK10" s="14"/>
      <c r="AL10" s="14">
        <v>0.42496409879851599</v>
      </c>
      <c r="AM10" s="14">
        <v>0.46205258619308198</v>
      </c>
      <c r="AN10" s="14">
        <v>0.36981282587153602</v>
      </c>
      <c r="AO10" s="14"/>
      <c r="AP10" s="14">
        <v>0.40918307656778202</v>
      </c>
      <c r="AQ10" s="14">
        <v>0.43446735150442101</v>
      </c>
      <c r="AR10" s="14"/>
      <c r="AS10" s="14">
        <v>0.41906568372056502</v>
      </c>
      <c r="AT10" s="14">
        <v>0.43698449990553601</v>
      </c>
      <c r="AU10" s="14"/>
      <c r="AV10" s="14">
        <v>0.48560367303248198</v>
      </c>
      <c r="AW10" s="14">
        <v>0.40510554200596099</v>
      </c>
      <c r="AX10" s="14"/>
      <c r="AY10" s="14">
        <v>0.42124649868160702</v>
      </c>
      <c r="AZ10" s="14">
        <v>0.40294926061712699</v>
      </c>
      <c r="BA10" s="14"/>
      <c r="BB10" s="14">
        <v>0.422962826179484</v>
      </c>
      <c r="BC10" s="14">
        <v>0.43213352458204202</v>
      </c>
    </row>
    <row r="11" spans="2:55" x14ac:dyDescent="0.35">
      <c r="B11" s="15" t="s">
        <v>159</v>
      </c>
      <c r="C11" s="14">
        <v>0.169491672260833</v>
      </c>
      <c r="D11" s="14">
        <v>0.178696405100501</v>
      </c>
      <c r="E11" s="14">
        <v>0.15899848686752899</v>
      </c>
      <c r="F11" s="14"/>
      <c r="G11" s="14">
        <v>0.203454754200079</v>
      </c>
      <c r="H11" s="14">
        <v>0.16443968858112001</v>
      </c>
      <c r="I11" s="14">
        <v>0.164522299481978</v>
      </c>
      <c r="J11" s="14">
        <v>0.155473434857719</v>
      </c>
      <c r="K11" s="14">
        <v>0.15039990178451701</v>
      </c>
      <c r="L11" s="14">
        <v>0.17940101159191599</v>
      </c>
      <c r="M11" s="14"/>
      <c r="N11" s="14">
        <v>0.20541616765725801</v>
      </c>
      <c r="O11" s="14">
        <v>0.16166748245597201</v>
      </c>
      <c r="P11" s="14">
        <v>0.153671952425247</v>
      </c>
      <c r="Q11" s="14">
        <v>0.15212458582565899</v>
      </c>
      <c r="R11" s="14"/>
      <c r="S11" s="14">
        <v>0.16258238695037899</v>
      </c>
      <c r="T11" s="14">
        <v>0.15571516149443601</v>
      </c>
      <c r="U11" s="14">
        <v>0.17657082980030001</v>
      </c>
      <c r="V11" s="14">
        <v>0.16524652354927399</v>
      </c>
      <c r="W11" s="14">
        <v>0.19175653400074</v>
      </c>
      <c r="X11" s="14">
        <v>0.190961965097974</v>
      </c>
      <c r="Y11" s="14">
        <v>0.164907686777886</v>
      </c>
      <c r="Z11" s="14">
        <v>0.17628520601262099</v>
      </c>
      <c r="AA11" s="14">
        <v>0.13947773439944999</v>
      </c>
      <c r="AB11" s="14">
        <v>0.16933884187027701</v>
      </c>
      <c r="AC11" s="14">
        <v>0.16189409124419599</v>
      </c>
      <c r="AD11" s="14">
        <v>0.26467152737052302</v>
      </c>
      <c r="AE11" s="14"/>
      <c r="AF11" s="14">
        <v>0.17746889229846299</v>
      </c>
      <c r="AG11" s="14">
        <v>0.16369240708493199</v>
      </c>
      <c r="AH11" s="14">
        <v>0.18024735058416</v>
      </c>
      <c r="AI11" s="14">
        <v>0.15364256290880801</v>
      </c>
      <c r="AJ11" s="14">
        <v>0.160732998006822</v>
      </c>
      <c r="AK11" s="14"/>
      <c r="AL11" s="14">
        <v>0.171083488899579</v>
      </c>
      <c r="AM11" s="14">
        <v>0.144849794759429</v>
      </c>
      <c r="AN11" s="14">
        <v>0.190226733778703</v>
      </c>
      <c r="AO11" s="14"/>
      <c r="AP11" s="14">
        <v>0.196247342296195</v>
      </c>
      <c r="AQ11" s="14">
        <v>0.14966621971605401</v>
      </c>
      <c r="AR11" s="14"/>
      <c r="AS11" s="14">
        <v>0.17314663396608099</v>
      </c>
      <c r="AT11" s="14">
        <v>0.16809312235146401</v>
      </c>
      <c r="AU11" s="14"/>
      <c r="AV11" s="14">
        <v>0.123489796097861</v>
      </c>
      <c r="AW11" s="14">
        <v>0.18156549006203301</v>
      </c>
      <c r="AX11" s="14"/>
      <c r="AY11" s="14">
        <v>0.174436454561435</v>
      </c>
      <c r="AZ11" s="14">
        <v>0.16068776073678201</v>
      </c>
      <c r="BA11" s="14"/>
      <c r="BB11" s="14">
        <v>0.17204348901800101</v>
      </c>
      <c r="BC11" s="14">
        <v>0.14531246860057101</v>
      </c>
    </row>
    <row r="12" spans="2:55" x14ac:dyDescent="0.35">
      <c r="B12" s="15" t="s">
        <v>160</v>
      </c>
      <c r="C12" s="14">
        <v>5.2497849124060303E-2</v>
      </c>
      <c r="D12" s="14">
        <v>6.2851265739250206E-2</v>
      </c>
      <c r="E12" s="14">
        <v>4.2542525577024502E-2</v>
      </c>
      <c r="F12" s="14"/>
      <c r="G12" s="14">
        <v>6.8799314513286206E-2</v>
      </c>
      <c r="H12" s="14">
        <v>3.3953429111540298E-2</v>
      </c>
      <c r="I12" s="14">
        <v>4.6090967123013901E-2</v>
      </c>
      <c r="J12" s="14">
        <v>4.6191734521531198E-2</v>
      </c>
      <c r="K12" s="14">
        <v>4.5951600925762899E-2</v>
      </c>
      <c r="L12" s="14">
        <v>7.1621145912445797E-2</v>
      </c>
      <c r="M12" s="14"/>
      <c r="N12" s="14">
        <v>5.7648931493106098E-2</v>
      </c>
      <c r="O12" s="14">
        <v>5.9525860176663697E-2</v>
      </c>
      <c r="P12" s="14">
        <v>4.3188415972859003E-2</v>
      </c>
      <c r="Q12" s="14">
        <v>4.8227617200449602E-2</v>
      </c>
      <c r="R12" s="14"/>
      <c r="S12" s="14">
        <v>6.7430263520869907E-2</v>
      </c>
      <c r="T12" s="14">
        <v>4.8342870286119902E-2</v>
      </c>
      <c r="U12" s="14">
        <v>8.20056521046124E-2</v>
      </c>
      <c r="V12" s="14">
        <v>5.0704714552510098E-2</v>
      </c>
      <c r="W12" s="14">
        <v>6.5739431870954698E-2</v>
      </c>
      <c r="X12" s="14">
        <v>6.93367071658922E-2</v>
      </c>
      <c r="Y12" s="14">
        <v>1.9266005846773199E-2</v>
      </c>
      <c r="Z12" s="14">
        <v>6.5339971799378796E-2</v>
      </c>
      <c r="AA12" s="14">
        <v>3.5032961551308701E-2</v>
      </c>
      <c r="AB12" s="14">
        <v>4.4045098765565102E-2</v>
      </c>
      <c r="AC12" s="14">
        <v>2.75941878114133E-2</v>
      </c>
      <c r="AD12" s="14">
        <v>4.8744324886073803E-2</v>
      </c>
      <c r="AE12" s="14"/>
      <c r="AF12" s="14">
        <v>3.1320021205161697E-2</v>
      </c>
      <c r="AG12" s="14">
        <v>4.8673844385061497E-2</v>
      </c>
      <c r="AH12" s="14">
        <v>0.103705646521497</v>
      </c>
      <c r="AI12" s="14">
        <v>5.4028774918209801E-2</v>
      </c>
      <c r="AJ12" s="14">
        <v>4.1589285652186399E-2</v>
      </c>
      <c r="AK12" s="14"/>
      <c r="AL12" s="14">
        <v>5.2401250521855403E-2</v>
      </c>
      <c r="AM12" s="14">
        <v>3.0779139707286299E-2</v>
      </c>
      <c r="AN12" s="14">
        <v>9.2315253624775606E-2</v>
      </c>
      <c r="AO12" s="14"/>
      <c r="AP12" s="14">
        <v>5.9608630112045501E-2</v>
      </c>
      <c r="AQ12" s="14">
        <v>4.5502671415389002E-2</v>
      </c>
      <c r="AR12" s="14"/>
      <c r="AS12" s="14">
        <v>5.2523014225086102E-2</v>
      </c>
      <c r="AT12" s="14">
        <v>5.6261049567676101E-2</v>
      </c>
      <c r="AU12" s="14"/>
      <c r="AV12" s="14">
        <v>4.1744521291150798E-2</v>
      </c>
      <c r="AW12" s="14">
        <v>5.7231190527914699E-2</v>
      </c>
      <c r="AX12" s="14"/>
      <c r="AY12" s="14">
        <v>5.1724626678928E-2</v>
      </c>
      <c r="AZ12" s="14">
        <v>2.5804696624128601E-2</v>
      </c>
      <c r="BA12" s="14"/>
      <c r="BB12" s="14">
        <v>4.85956557988768E-2</v>
      </c>
      <c r="BC12" s="14">
        <v>7.1396770824889502E-2</v>
      </c>
    </row>
    <row r="13" spans="2:55" x14ac:dyDescent="0.35">
      <c r="B13" s="15" t="s">
        <v>205</v>
      </c>
      <c r="C13" s="20">
        <v>1.6996493996910101E-2</v>
      </c>
      <c r="D13" s="20">
        <v>1.7991230304774501E-2</v>
      </c>
      <c r="E13" s="20">
        <v>1.6075183616860798E-2</v>
      </c>
      <c r="F13" s="20"/>
      <c r="G13" s="20">
        <v>4.0641565105063102E-2</v>
      </c>
      <c r="H13" s="20">
        <v>1.76496762434863E-2</v>
      </c>
      <c r="I13" s="20">
        <v>1.5320399182996901E-2</v>
      </c>
      <c r="J13" s="20">
        <v>1.6199111344139601E-2</v>
      </c>
      <c r="K13" s="20">
        <v>1.18603689611263E-2</v>
      </c>
      <c r="L13" s="20">
        <v>6.2688341194079497E-3</v>
      </c>
      <c r="M13" s="20"/>
      <c r="N13" s="20">
        <v>7.1645188332572001E-3</v>
      </c>
      <c r="O13" s="20">
        <v>1.47444943574078E-2</v>
      </c>
      <c r="P13" s="20">
        <v>1.58371013001278E-2</v>
      </c>
      <c r="Q13" s="20">
        <v>3.11058297290942E-2</v>
      </c>
      <c r="R13" s="20"/>
      <c r="S13" s="20">
        <v>1.2144428011671499E-2</v>
      </c>
      <c r="T13" s="20">
        <v>1.1771746305468501E-2</v>
      </c>
      <c r="U13" s="20">
        <v>2.3309536977699E-2</v>
      </c>
      <c r="V13" s="20">
        <v>9.5129169617240994E-3</v>
      </c>
      <c r="W13" s="20">
        <v>2.3312299992040701E-2</v>
      </c>
      <c r="X13" s="20">
        <v>1.34005683242376E-2</v>
      </c>
      <c r="Y13" s="20">
        <v>2.8867298191329001E-2</v>
      </c>
      <c r="Z13" s="20">
        <v>1.17861952568852E-2</v>
      </c>
      <c r="AA13" s="20">
        <v>7.8107829554089798E-3</v>
      </c>
      <c r="AB13" s="20">
        <v>4.0653287115556998E-2</v>
      </c>
      <c r="AC13" s="20">
        <v>1.8375373875281101E-2</v>
      </c>
      <c r="AD13" s="20">
        <v>0</v>
      </c>
      <c r="AE13" s="20"/>
      <c r="AF13" s="20">
        <v>1.44615657781622E-2</v>
      </c>
      <c r="AG13" s="20">
        <v>1.3134668536993801E-2</v>
      </c>
      <c r="AH13" s="20">
        <v>6.2195776555318497E-3</v>
      </c>
      <c r="AI13" s="20">
        <v>1.6551884557854099E-2</v>
      </c>
      <c r="AJ13" s="20">
        <v>4.4486934676404903E-2</v>
      </c>
      <c r="AK13" s="20"/>
      <c r="AL13" s="20">
        <v>1.6128448143408899E-2</v>
      </c>
      <c r="AM13" s="20">
        <v>1.5358158135043799E-2</v>
      </c>
      <c r="AN13" s="20">
        <v>3.2365200767322397E-2</v>
      </c>
      <c r="AO13" s="20"/>
      <c r="AP13" s="20">
        <v>3.04302461034936E-2</v>
      </c>
      <c r="AQ13" s="20">
        <v>6.3698024531052798E-3</v>
      </c>
      <c r="AR13" s="20"/>
      <c r="AS13" s="20">
        <v>1.9978707591098599E-2</v>
      </c>
      <c r="AT13" s="20">
        <v>9.8935036883207109E-3</v>
      </c>
      <c r="AU13" s="20"/>
      <c r="AV13" s="20">
        <v>1.0748603551872699E-2</v>
      </c>
      <c r="AW13" s="20">
        <v>1.7018748976441501E-2</v>
      </c>
      <c r="AX13" s="20"/>
      <c r="AY13" s="20">
        <v>1.49584880309129E-2</v>
      </c>
      <c r="AZ13" s="20">
        <v>1.4600568478670001E-2</v>
      </c>
      <c r="BA13" s="20"/>
      <c r="BB13" s="20">
        <v>1.43612897309931E-2</v>
      </c>
      <c r="BC13" s="20">
        <v>1.29176300008231E-2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85</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8.8460585474709596E-3</v>
      </c>
      <c r="D9" s="14">
        <v>7.1771337389910199E-3</v>
      </c>
      <c r="E9" s="14">
        <v>1.0501753409425401E-2</v>
      </c>
      <c r="F9" s="14"/>
      <c r="G9" s="14">
        <v>1.15634138611511E-2</v>
      </c>
      <c r="H9" s="14">
        <v>2.11018023106164E-2</v>
      </c>
      <c r="I9" s="14">
        <v>1.7789847926521801E-2</v>
      </c>
      <c r="J9" s="14">
        <v>0</v>
      </c>
      <c r="K9" s="14">
        <v>0</v>
      </c>
      <c r="L9" s="14">
        <v>2.8709478206555999E-3</v>
      </c>
      <c r="M9" s="14"/>
      <c r="N9" s="14">
        <v>1.34171799954935E-2</v>
      </c>
      <c r="O9" s="14">
        <v>6.23937988839641E-3</v>
      </c>
      <c r="P9" s="14">
        <v>8.2269159760624197E-3</v>
      </c>
      <c r="Q9" s="14">
        <v>7.2361564464216701E-3</v>
      </c>
      <c r="R9" s="14"/>
      <c r="S9" s="14">
        <v>1.4355826723718801E-2</v>
      </c>
      <c r="T9" s="14">
        <v>0</v>
      </c>
      <c r="U9" s="14">
        <v>0</v>
      </c>
      <c r="V9" s="14">
        <v>5.1502852110611097E-3</v>
      </c>
      <c r="W9" s="14">
        <v>1.7002384031898899E-2</v>
      </c>
      <c r="X9" s="14">
        <v>1.6338016585519099E-2</v>
      </c>
      <c r="Y9" s="14">
        <v>0</v>
      </c>
      <c r="Z9" s="14">
        <v>1.08966973267634E-2</v>
      </c>
      <c r="AA9" s="14">
        <v>1.9426189790025399E-2</v>
      </c>
      <c r="AB9" s="14">
        <v>7.04061561233212E-3</v>
      </c>
      <c r="AC9" s="14">
        <v>1.0113780378942099E-2</v>
      </c>
      <c r="AD9" s="14">
        <v>0</v>
      </c>
      <c r="AE9" s="14"/>
      <c r="AF9" s="14">
        <v>9.8596632246270802E-3</v>
      </c>
      <c r="AG9" s="14">
        <v>6.8646125326713402E-3</v>
      </c>
      <c r="AH9" s="14">
        <v>1.9005047580773801E-2</v>
      </c>
      <c r="AI9" s="14">
        <v>1.05765646578426E-2</v>
      </c>
      <c r="AJ9" s="14">
        <v>8.9413420146691406E-3</v>
      </c>
      <c r="AK9" s="14"/>
      <c r="AL9" s="14">
        <v>2.0569625976143901E-3</v>
      </c>
      <c r="AM9" s="14">
        <v>6.8963634413354694E-2</v>
      </c>
      <c r="AN9" s="14">
        <v>0</v>
      </c>
      <c r="AO9" s="14"/>
      <c r="AP9" s="14">
        <v>7.7504635749079598E-3</v>
      </c>
      <c r="AQ9" s="14">
        <v>1.0019587250647201E-2</v>
      </c>
      <c r="AR9" s="14"/>
      <c r="AS9" s="14">
        <v>1.24065796143295E-2</v>
      </c>
      <c r="AT9" s="14">
        <v>2.6903062650679402E-3</v>
      </c>
      <c r="AU9" s="14"/>
      <c r="AV9" s="14">
        <v>1.4962644363981099E-2</v>
      </c>
      <c r="AW9" s="14">
        <v>6.5778484335764402E-3</v>
      </c>
      <c r="AX9" s="14"/>
      <c r="AY9" s="14">
        <v>1.06689705746883E-2</v>
      </c>
      <c r="AZ9" s="14">
        <v>7.0618290788740396E-3</v>
      </c>
      <c r="BA9" s="14"/>
      <c r="BB9" s="14">
        <v>1.2746872093798701E-2</v>
      </c>
      <c r="BC9" s="14">
        <v>0</v>
      </c>
    </row>
    <row r="10" spans="2:55" x14ac:dyDescent="0.35">
      <c r="B10" s="15" t="s">
        <v>72</v>
      </c>
      <c r="C10" s="14">
        <v>2.4860466626217201E-2</v>
      </c>
      <c r="D10" s="14">
        <v>3.2184825095717698E-2</v>
      </c>
      <c r="E10" s="14">
        <v>1.7781596245725201E-2</v>
      </c>
      <c r="F10" s="14"/>
      <c r="G10" s="14">
        <v>4.6099077444606298E-2</v>
      </c>
      <c r="H10" s="14">
        <v>6.3307295368642796E-2</v>
      </c>
      <c r="I10" s="14">
        <v>1.9980650609161699E-2</v>
      </c>
      <c r="J10" s="14">
        <v>1.7879732345299201E-2</v>
      </c>
      <c r="K10" s="14">
        <v>2.98423158733434E-3</v>
      </c>
      <c r="L10" s="14">
        <v>3.65497515089227E-3</v>
      </c>
      <c r="M10" s="14"/>
      <c r="N10" s="14">
        <v>3.6853150340308199E-2</v>
      </c>
      <c r="O10" s="14">
        <v>2.2971621178730001E-2</v>
      </c>
      <c r="P10" s="14">
        <v>2.04837090440863E-2</v>
      </c>
      <c r="Q10" s="14">
        <v>1.79217143997581E-2</v>
      </c>
      <c r="R10" s="14"/>
      <c r="S10" s="14">
        <v>6.6533590899759201E-2</v>
      </c>
      <c r="T10" s="14">
        <v>6.3728957913446599E-3</v>
      </c>
      <c r="U10" s="14">
        <v>3.4240616113657002E-2</v>
      </c>
      <c r="V10" s="14">
        <v>5.1561013802196801E-3</v>
      </c>
      <c r="W10" s="14">
        <v>1.23429328840573E-2</v>
      </c>
      <c r="X10" s="14">
        <v>2.02091709678088E-2</v>
      </c>
      <c r="Y10" s="14">
        <v>1.09109874281448E-2</v>
      </c>
      <c r="Z10" s="14">
        <v>2.2704323101046E-2</v>
      </c>
      <c r="AA10" s="14">
        <v>3.6416106489413E-2</v>
      </c>
      <c r="AB10" s="14">
        <v>3.3923245176697397E-2</v>
      </c>
      <c r="AC10" s="14">
        <v>0</v>
      </c>
      <c r="AD10" s="14">
        <v>0</v>
      </c>
      <c r="AE10" s="14"/>
      <c r="AF10" s="14">
        <v>2.0570424682640701E-2</v>
      </c>
      <c r="AG10" s="14">
        <v>4.2382119409230402E-2</v>
      </c>
      <c r="AH10" s="14">
        <v>2.50933674716298E-2</v>
      </c>
      <c r="AI10" s="14">
        <v>7.8049339085247598E-3</v>
      </c>
      <c r="AJ10" s="14">
        <v>0</v>
      </c>
      <c r="AK10" s="14"/>
      <c r="AL10" s="14">
        <v>1.02002785257663E-2</v>
      </c>
      <c r="AM10" s="14">
        <v>0.15793117071151799</v>
      </c>
      <c r="AN10" s="14">
        <v>0</v>
      </c>
      <c r="AO10" s="14"/>
      <c r="AP10" s="14">
        <v>1.9822879554930901E-2</v>
      </c>
      <c r="AQ10" s="14">
        <v>2.6995005227097101E-2</v>
      </c>
      <c r="AR10" s="14"/>
      <c r="AS10" s="14">
        <v>2.1996065553703401E-2</v>
      </c>
      <c r="AT10" s="14">
        <v>2.8267637734758301E-2</v>
      </c>
      <c r="AU10" s="14"/>
      <c r="AV10" s="14">
        <v>4.3839425502733897E-2</v>
      </c>
      <c r="AW10" s="14">
        <v>1.8972791091542401E-2</v>
      </c>
      <c r="AX10" s="14"/>
      <c r="AY10" s="14">
        <v>2.9092597768686598E-2</v>
      </c>
      <c r="AZ10" s="14">
        <v>1.02974573710499E-2</v>
      </c>
      <c r="BA10" s="14"/>
      <c r="BB10" s="14">
        <v>2.63453597291015E-2</v>
      </c>
      <c r="BC10" s="14">
        <v>2.0925114448548599E-2</v>
      </c>
    </row>
    <row r="11" spans="2:55" x14ac:dyDescent="0.35">
      <c r="B11" s="15" t="s">
        <v>73</v>
      </c>
      <c r="C11" s="14">
        <v>4.5737534546808602E-2</v>
      </c>
      <c r="D11" s="14">
        <v>4.8300398440733597E-2</v>
      </c>
      <c r="E11" s="14">
        <v>4.3369578316464298E-2</v>
      </c>
      <c r="F11" s="14"/>
      <c r="G11" s="14">
        <v>6.9470058674133403E-2</v>
      </c>
      <c r="H11" s="14">
        <v>9.1746461525471307E-2</v>
      </c>
      <c r="I11" s="14">
        <v>3.9096129922082903E-2</v>
      </c>
      <c r="J11" s="14">
        <v>2.7654831285498501E-2</v>
      </c>
      <c r="K11" s="14">
        <v>4.3797122100151603E-2</v>
      </c>
      <c r="L11" s="14">
        <v>1.3781238886222199E-2</v>
      </c>
      <c r="M11" s="14"/>
      <c r="N11" s="14">
        <v>4.9006168855172498E-2</v>
      </c>
      <c r="O11" s="14">
        <v>3.2586038044746898E-2</v>
      </c>
      <c r="P11" s="14">
        <v>4.7732154230253801E-2</v>
      </c>
      <c r="Q11" s="14">
        <v>5.4494378441919997E-2</v>
      </c>
      <c r="R11" s="14"/>
      <c r="S11" s="14">
        <v>5.5427123547651301E-2</v>
      </c>
      <c r="T11" s="14">
        <v>3.3843410870206897E-2</v>
      </c>
      <c r="U11" s="14">
        <v>3.7865535422499097E-2</v>
      </c>
      <c r="V11" s="14">
        <v>3.8174481621742501E-2</v>
      </c>
      <c r="W11" s="14">
        <v>7.4415966390848395E-2</v>
      </c>
      <c r="X11" s="14">
        <v>5.8706933154777097E-2</v>
      </c>
      <c r="Y11" s="14">
        <v>1.4283863037275499E-2</v>
      </c>
      <c r="Z11" s="14">
        <v>7.3882467063475496E-2</v>
      </c>
      <c r="AA11" s="14">
        <v>5.1672674122512197E-2</v>
      </c>
      <c r="AB11" s="14">
        <v>1.8014918640985599E-2</v>
      </c>
      <c r="AC11" s="14">
        <v>4.2724457338517499E-2</v>
      </c>
      <c r="AD11" s="14">
        <v>0.101812828439985</v>
      </c>
      <c r="AE11" s="14"/>
      <c r="AF11" s="14">
        <v>3.4414739551422699E-2</v>
      </c>
      <c r="AG11" s="14">
        <v>6.9325594446814895E-2</v>
      </c>
      <c r="AH11" s="14">
        <v>5.10087802644821E-2</v>
      </c>
      <c r="AI11" s="14">
        <v>3.8342039307637001E-2</v>
      </c>
      <c r="AJ11" s="14">
        <v>7.9515922404234801E-2</v>
      </c>
      <c r="AK11" s="14"/>
      <c r="AL11" s="14">
        <v>2.3502471705183599E-2</v>
      </c>
      <c r="AM11" s="14">
        <v>0.244925851603321</v>
      </c>
      <c r="AN11" s="14">
        <v>1.27023559886974E-2</v>
      </c>
      <c r="AO11" s="14"/>
      <c r="AP11" s="14">
        <v>5.1246327246463198E-2</v>
      </c>
      <c r="AQ11" s="14">
        <v>4.1451572022854398E-2</v>
      </c>
      <c r="AR11" s="14"/>
      <c r="AS11" s="14">
        <v>5.3947680233702902E-2</v>
      </c>
      <c r="AT11" s="14">
        <v>3.3515418460851799E-2</v>
      </c>
      <c r="AU11" s="14"/>
      <c r="AV11" s="14">
        <v>5.6465701766748602E-2</v>
      </c>
      <c r="AW11" s="14">
        <v>4.0492976522897697E-2</v>
      </c>
      <c r="AX11" s="14"/>
      <c r="AY11" s="14">
        <v>4.8383707768043897E-2</v>
      </c>
      <c r="AZ11" s="14">
        <v>1.8380396740958298E-2</v>
      </c>
      <c r="BA11" s="14"/>
      <c r="BB11" s="14">
        <v>4.9485248496554099E-2</v>
      </c>
      <c r="BC11" s="14">
        <v>3.5273374992131797E-2</v>
      </c>
    </row>
    <row r="12" spans="2:55" x14ac:dyDescent="0.35">
      <c r="B12" s="15" t="s">
        <v>74</v>
      </c>
      <c r="C12" s="14">
        <v>9.4863752830773806E-2</v>
      </c>
      <c r="D12" s="14">
        <v>9.1270468366207794E-2</v>
      </c>
      <c r="E12" s="14">
        <v>9.7712422356633397E-2</v>
      </c>
      <c r="F12" s="14"/>
      <c r="G12" s="14">
        <v>0.164334172915129</v>
      </c>
      <c r="H12" s="14">
        <v>0.13407770653899601</v>
      </c>
      <c r="I12" s="14">
        <v>0.10527150013445299</v>
      </c>
      <c r="J12" s="14">
        <v>8.6139977816272806E-2</v>
      </c>
      <c r="K12" s="14">
        <v>6.4899260668835099E-2</v>
      </c>
      <c r="L12" s="14">
        <v>3.5514725869871401E-2</v>
      </c>
      <c r="M12" s="14"/>
      <c r="N12" s="14">
        <v>9.0479906695122805E-2</v>
      </c>
      <c r="O12" s="14">
        <v>8.2025150487301093E-2</v>
      </c>
      <c r="P12" s="14">
        <v>0.13987879340703699</v>
      </c>
      <c r="Q12" s="14">
        <v>7.2012380878177101E-2</v>
      </c>
      <c r="R12" s="14"/>
      <c r="S12" s="14">
        <v>0.152192698164478</v>
      </c>
      <c r="T12" s="14">
        <v>0.102259939969811</v>
      </c>
      <c r="U12" s="14">
        <v>5.8896899034861103E-2</v>
      </c>
      <c r="V12" s="14">
        <v>6.7073989261016501E-2</v>
      </c>
      <c r="W12" s="14">
        <v>0.116752793520597</v>
      </c>
      <c r="X12" s="14">
        <v>0.103863772747081</v>
      </c>
      <c r="Y12" s="14">
        <v>9.1694749312495702E-2</v>
      </c>
      <c r="Z12" s="14">
        <v>2.5673987482625699E-2</v>
      </c>
      <c r="AA12" s="14">
        <v>9.6311471274439606E-2</v>
      </c>
      <c r="AB12" s="14">
        <v>9.3377835643074794E-2</v>
      </c>
      <c r="AC12" s="14">
        <v>5.5450658321071898E-2</v>
      </c>
      <c r="AD12" s="14">
        <v>6.2868310834390706E-2</v>
      </c>
      <c r="AE12" s="14"/>
      <c r="AF12" s="14">
        <v>8.8264298014646095E-2</v>
      </c>
      <c r="AG12" s="14">
        <v>0.112823964650679</v>
      </c>
      <c r="AH12" s="14">
        <v>5.7640396272805199E-2</v>
      </c>
      <c r="AI12" s="14">
        <v>0.111682835633441</v>
      </c>
      <c r="AJ12" s="14">
        <v>0.14097869352780201</v>
      </c>
      <c r="AK12" s="14"/>
      <c r="AL12" s="14">
        <v>9.4587614865589503E-2</v>
      </c>
      <c r="AM12" s="14">
        <v>0.142170339319004</v>
      </c>
      <c r="AN12" s="14">
        <v>1.51248894793969E-2</v>
      </c>
      <c r="AO12" s="14"/>
      <c r="AP12" s="14">
        <v>8.4146673117215298E-2</v>
      </c>
      <c r="AQ12" s="14">
        <v>0.102483455584632</v>
      </c>
      <c r="AR12" s="14"/>
      <c r="AS12" s="14">
        <v>0.108045144669038</v>
      </c>
      <c r="AT12" s="14">
        <v>7.5823113175029294E-2</v>
      </c>
      <c r="AU12" s="14"/>
      <c r="AV12" s="14">
        <v>0.16072769667161599</v>
      </c>
      <c r="AW12" s="14">
        <v>7.5000854168553496E-2</v>
      </c>
      <c r="AX12" s="14"/>
      <c r="AY12" s="14">
        <v>9.7367206261452094E-2</v>
      </c>
      <c r="AZ12" s="14">
        <v>0.122026404730296</v>
      </c>
      <c r="BA12" s="14"/>
      <c r="BB12" s="14">
        <v>0.10223659735464601</v>
      </c>
      <c r="BC12" s="14">
        <v>7.5752755717557296E-2</v>
      </c>
    </row>
    <row r="13" spans="2:55" x14ac:dyDescent="0.35">
      <c r="B13" s="15" t="s">
        <v>75</v>
      </c>
      <c r="C13" s="14">
        <v>0.15518154237339099</v>
      </c>
      <c r="D13" s="14">
        <v>0.148348843024872</v>
      </c>
      <c r="E13" s="14">
        <v>0.16231020575081201</v>
      </c>
      <c r="F13" s="14"/>
      <c r="G13" s="14">
        <v>0.20804581403616801</v>
      </c>
      <c r="H13" s="14">
        <v>0.18375359552575701</v>
      </c>
      <c r="I13" s="14">
        <v>0.14493181823627799</v>
      </c>
      <c r="J13" s="14">
        <v>0.16619384125594999</v>
      </c>
      <c r="K13" s="14">
        <v>0.122330466768356</v>
      </c>
      <c r="L13" s="14">
        <v>0.11821957895733</v>
      </c>
      <c r="M13" s="14"/>
      <c r="N13" s="14">
        <v>0.137669649276529</v>
      </c>
      <c r="O13" s="14">
        <v>0.160334352746972</v>
      </c>
      <c r="P13" s="14">
        <v>0.18005468249009501</v>
      </c>
      <c r="Q13" s="14">
        <v>0.146175635581687</v>
      </c>
      <c r="R13" s="14"/>
      <c r="S13" s="14">
        <v>0.20135791334653799</v>
      </c>
      <c r="T13" s="14">
        <v>0.13498800874769601</v>
      </c>
      <c r="U13" s="14">
        <v>0.13645647997619101</v>
      </c>
      <c r="V13" s="14">
        <v>0.128645945658276</v>
      </c>
      <c r="W13" s="14">
        <v>0.12863528304900099</v>
      </c>
      <c r="X13" s="14">
        <v>0.15410384730170201</v>
      </c>
      <c r="Y13" s="14">
        <v>0.14272347685144701</v>
      </c>
      <c r="Z13" s="14">
        <v>0.23939082282108101</v>
      </c>
      <c r="AA13" s="14">
        <v>0.17759815101749599</v>
      </c>
      <c r="AB13" s="14">
        <v>0.15973772011669801</v>
      </c>
      <c r="AC13" s="14">
        <v>0.14721493298352201</v>
      </c>
      <c r="AD13" s="14">
        <v>6.0414122116176201E-2</v>
      </c>
      <c r="AE13" s="14"/>
      <c r="AF13" s="14">
        <v>0.16386715246342101</v>
      </c>
      <c r="AG13" s="14">
        <v>0.16896499023500799</v>
      </c>
      <c r="AH13" s="14">
        <v>0.12923476214391799</v>
      </c>
      <c r="AI13" s="14">
        <v>0.16217859844066901</v>
      </c>
      <c r="AJ13" s="14">
        <v>0.16157882737411799</v>
      </c>
      <c r="AK13" s="14"/>
      <c r="AL13" s="14">
        <v>0.16097570107429901</v>
      </c>
      <c r="AM13" s="14">
        <v>0.17626715214086799</v>
      </c>
      <c r="AN13" s="14">
        <v>3.46368920459025E-2</v>
      </c>
      <c r="AO13" s="14"/>
      <c r="AP13" s="14">
        <v>0.16362895019566401</v>
      </c>
      <c r="AQ13" s="14">
        <v>0.14726410579715701</v>
      </c>
      <c r="AR13" s="14"/>
      <c r="AS13" s="14">
        <v>0.15849867102545601</v>
      </c>
      <c r="AT13" s="14">
        <v>0.15100970854104401</v>
      </c>
      <c r="AU13" s="14"/>
      <c r="AV13" s="14">
        <v>0.179271751923748</v>
      </c>
      <c r="AW13" s="14">
        <v>0.1479393004873</v>
      </c>
      <c r="AX13" s="14"/>
      <c r="AY13" s="14">
        <v>0.16820729360919301</v>
      </c>
      <c r="AZ13" s="14">
        <v>0.11674304246918001</v>
      </c>
      <c r="BA13" s="14"/>
      <c r="BB13" s="14">
        <v>0.15518795209165201</v>
      </c>
      <c r="BC13" s="14">
        <v>0.14557323804602099</v>
      </c>
    </row>
    <row r="14" spans="2:55" x14ac:dyDescent="0.35">
      <c r="B14" s="15" t="s">
        <v>76</v>
      </c>
      <c r="C14" s="14">
        <v>0.266311220259554</v>
      </c>
      <c r="D14" s="14">
        <v>0.235836415713188</v>
      </c>
      <c r="E14" s="14">
        <v>0.29484897968445201</v>
      </c>
      <c r="F14" s="14"/>
      <c r="G14" s="14">
        <v>0.210936187848518</v>
      </c>
      <c r="H14" s="14">
        <v>0.22867295241362401</v>
      </c>
      <c r="I14" s="14">
        <v>0.292488009469554</v>
      </c>
      <c r="J14" s="14">
        <v>0.26741360259031899</v>
      </c>
      <c r="K14" s="14">
        <v>0.31100483188858902</v>
      </c>
      <c r="L14" s="14">
        <v>0.28160115342971898</v>
      </c>
      <c r="M14" s="14"/>
      <c r="N14" s="14">
        <v>0.28135256127422598</v>
      </c>
      <c r="O14" s="14">
        <v>0.28204092582703499</v>
      </c>
      <c r="P14" s="14">
        <v>0.24203020084926599</v>
      </c>
      <c r="Q14" s="14">
        <v>0.25520265898058497</v>
      </c>
      <c r="R14" s="14"/>
      <c r="S14" s="14">
        <v>0.20826797942528799</v>
      </c>
      <c r="T14" s="14">
        <v>0.273791036291129</v>
      </c>
      <c r="U14" s="14">
        <v>0.27335521557738801</v>
      </c>
      <c r="V14" s="14">
        <v>0.28465678845254799</v>
      </c>
      <c r="W14" s="14">
        <v>0.22385850882556299</v>
      </c>
      <c r="X14" s="14">
        <v>0.29445775085237202</v>
      </c>
      <c r="Y14" s="14">
        <v>0.29311544148493102</v>
      </c>
      <c r="Z14" s="14">
        <v>0.25797867082622999</v>
      </c>
      <c r="AA14" s="14">
        <v>0.287058885805762</v>
      </c>
      <c r="AB14" s="14">
        <v>0.26137201685467998</v>
      </c>
      <c r="AC14" s="14">
        <v>0.20280672908776401</v>
      </c>
      <c r="AD14" s="14">
        <v>0.42864428521643</v>
      </c>
      <c r="AE14" s="14"/>
      <c r="AF14" s="14">
        <v>0.264430934949755</v>
      </c>
      <c r="AG14" s="14">
        <v>0.25957645233837301</v>
      </c>
      <c r="AH14" s="14">
        <v>0.27861201057958301</v>
      </c>
      <c r="AI14" s="14">
        <v>0.26817680991774301</v>
      </c>
      <c r="AJ14" s="14">
        <v>0.273720740365751</v>
      </c>
      <c r="AK14" s="14"/>
      <c r="AL14" s="14">
        <v>0.29963222607649298</v>
      </c>
      <c r="AM14" s="14">
        <v>9.6563433133264098E-2</v>
      </c>
      <c r="AN14" s="14">
        <v>8.7999946309439497E-2</v>
      </c>
      <c r="AO14" s="14"/>
      <c r="AP14" s="14">
        <v>0.25107740238314902</v>
      </c>
      <c r="AQ14" s="14">
        <v>0.28224594796938901</v>
      </c>
      <c r="AR14" s="14"/>
      <c r="AS14" s="14">
        <v>0.24903353073944601</v>
      </c>
      <c r="AT14" s="14">
        <v>0.291327842652854</v>
      </c>
      <c r="AU14" s="14"/>
      <c r="AV14" s="14">
        <v>0.25061206173228301</v>
      </c>
      <c r="AW14" s="14">
        <v>0.26688876502925901</v>
      </c>
      <c r="AX14" s="14"/>
      <c r="AY14" s="14">
        <v>0.26033162151466999</v>
      </c>
      <c r="AZ14" s="14">
        <v>0.29678912757295201</v>
      </c>
      <c r="BA14" s="14"/>
      <c r="BB14" s="14">
        <v>0.25717450775828898</v>
      </c>
      <c r="BC14" s="14">
        <v>0.318225803726643</v>
      </c>
    </row>
    <row r="15" spans="2:55" x14ac:dyDescent="0.35">
      <c r="B15" s="15" t="s">
        <v>77</v>
      </c>
      <c r="C15" s="14">
        <v>9.6738981335571794E-2</v>
      </c>
      <c r="D15" s="14">
        <v>9.8944812005544405E-2</v>
      </c>
      <c r="E15" s="14">
        <v>9.4869761635222594E-2</v>
      </c>
      <c r="F15" s="14"/>
      <c r="G15" s="14">
        <v>7.1531031058447894E-2</v>
      </c>
      <c r="H15" s="14">
        <v>7.0744439350272401E-2</v>
      </c>
      <c r="I15" s="14">
        <v>7.5152591922396705E-2</v>
      </c>
      <c r="J15" s="14">
        <v>9.8898571461165805E-2</v>
      </c>
      <c r="K15" s="14">
        <v>0.114851030247618</v>
      </c>
      <c r="L15" s="14">
        <v>0.13835377022437301</v>
      </c>
      <c r="M15" s="14"/>
      <c r="N15" s="14">
        <v>0.10982675285938601</v>
      </c>
      <c r="O15" s="14">
        <v>7.7931587983783093E-2</v>
      </c>
      <c r="P15" s="14">
        <v>0.107259304027758</v>
      </c>
      <c r="Q15" s="14">
        <v>9.3690432788752998E-2</v>
      </c>
      <c r="R15" s="14"/>
      <c r="S15" s="14">
        <v>7.8921341935603101E-2</v>
      </c>
      <c r="T15" s="14">
        <v>0.13188709172779101</v>
      </c>
      <c r="U15" s="14">
        <v>0.145278695083642</v>
      </c>
      <c r="V15" s="14">
        <v>8.5179249209013194E-2</v>
      </c>
      <c r="W15" s="14">
        <v>6.3691525809228502E-2</v>
      </c>
      <c r="X15" s="14">
        <v>4.3507307763097199E-2</v>
      </c>
      <c r="Y15" s="14">
        <v>0.152749060606579</v>
      </c>
      <c r="Z15" s="14">
        <v>7.4541025423989396E-2</v>
      </c>
      <c r="AA15" s="14">
        <v>5.4393795860356198E-2</v>
      </c>
      <c r="AB15" s="14">
        <v>9.8292917368517599E-2</v>
      </c>
      <c r="AC15" s="14">
        <v>0.166473916013885</v>
      </c>
      <c r="AD15" s="14">
        <v>8.4233124963826803E-2</v>
      </c>
      <c r="AE15" s="14"/>
      <c r="AF15" s="14">
        <v>9.7477204023118297E-2</v>
      </c>
      <c r="AG15" s="14">
        <v>8.0242327200717001E-2</v>
      </c>
      <c r="AH15" s="14">
        <v>0.11969234469817699</v>
      </c>
      <c r="AI15" s="14">
        <v>0.11252367930795799</v>
      </c>
      <c r="AJ15" s="14">
        <v>9.9948667595317606E-2</v>
      </c>
      <c r="AK15" s="14"/>
      <c r="AL15" s="14">
        <v>0.107854367749857</v>
      </c>
      <c r="AM15" s="14">
        <v>3.2618690593995303E-2</v>
      </c>
      <c r="AN15" s="14">
        <v>5.0518866156402498E-2</v>
      </c>
      <c r="AO15" s="14"/>
      <c r="AP15" s="14">
        <v>9.8943156967759197E-2</v>
      </c>
      <c r="AQ15" s="14">
        <v>9.5716953906047494E-2</v>
      </c>
      <c r="AR15" s="14"/>
      <c r="AS15" s="14">
        <v>8.9075772530515407E-2</v>
      </c>
      <c r="AT15" s="14">
        <v>0.109771535797062</v>
      </c>
      <c r="AU15" s="14"/>
      <c r="AV15" s="14">
        <v>8.3452923252210306E-2</v>
      </c>
      <c r="AW15" s="14">
        <v>0.10441080740141701</v>
      </c>
      <c r="AX15" s="14"/>
      <c r="AY15" s="14">
        <v>9.77020558462149E-2</v>
      </c>
      <c r="AZ15" s="14">
        <v>0.110117428874891</v>
      </c>
      <c r="BA15" s="14"/>
      <c r="BB15" s="14">
        <v>0.102061963994765</v>
      </c>
      <c r="BC15" s="14">
        <v>0.101943000174169</v>
      </c>
    </row>
    <row r="16" spans="2:55" x14ac:dyDescent="0.35">
      <c r="B16" s="15" t="s">
        <v>78</v>
      </c>
      <c r="C16" s="14">
        <v>0.166976309885219</v>
      </c>
      <c r="D16" s="14">
        <v>0.17657517785264801</v>
      </c>
      <c r="E16" s="14">
        <v>0.15809470623160299</v>
      </c>
      <c r="F16" s="14"/>
      <c r="G16" s="14">
        <v>9.1663082920520694E-2</v>
      </c>
      <c r="H16" s="14">
        <v>9.5728757111250798E-2</v>
      </c>
      <c r="I16" s="14">
        <v>0.18398681170518699</v>
      </c>
      <c r="J16" s="14">
        <v>0.201621998198314</v>
      </c>
      <c r="K16" s="14">
        <v>0.18924340598772599</v>
      </c>
      <c r="L16" s="14">
        <v>0.21818884651891701</v>
      </c>
      <c r="M16" s="14"/>
      <c r="N16" s="14">
        <v>0.16381989584678799</v>
      </c>
      <c r="O16" s="14">
        <v>0.180782916994914</v>
      </c>
      <c r="P16" s="14">
        <v>0.14498596510690601</v>
      </c>
      <c r="Q16" s="14">
        <v>0.17475874460374199</v>
      </c>
      <c r="R16" s="14"/>
      <c r="S16" s="14">
        <v>0.113554708787261</v>
      </c>
      <c r="T16" s="14">
        <v>0.131691412208467</v>
      </c>
      <c r="U16" s="14">
        <v>0.14522183561712301</v>
      </c>
      <c r="V16" s="14">
        <v>0.22176328267737</v>
      </c>
      <c r="W16" s="14">
        <v>0.21478868008611399</v>
      </c>
      <c r="X16" s="14">
        <v>0.180515219284614</v>
      </c>
      <c r="Y16" s="14">
        <v>0.200220835469025</v>
      </c>
      <c r="Z16" s="14">
        <v>0.17592913314683301</v>
      </c>
      <c r="AA16" s="14">
        <v>0.16679112562756199</v>
      </c>
      <c r="AB16" s="14">
        <v>0.163644833333671</v>
      </c>
      <c r="AC16" s="14">
        <v>0.225240587385721</v>
      </c>
      <c r="AD16" s="14">
        <v>0.124056286358497</v>
      </c>
      <c r="AE16" s="14"/>
      <c r="AF16" s="14">
        <v>0.149755519897142</v>
      </c>
      <c r="AG16" s="14">
        <v>0.18011476271132401</v>
      </c>
      <c r="AH16" s="14">
        <v>0.171557942095832</v>
      </c>
      <c r="AI16" s="14">
        <v>0.14416337677287799</v>
      </c>
      <c r="AJ16" s="14">
        <v>0.116002203702686</v>
      </c>
      <c r="AK16" s="14"/>
      <c r="AL16" s="14">
        <v>0.18492910648988001</v>
      </c>
      <c r="AM16" s="14">
        <v>5.7121613235999701E-2</v>
      </c>
      <c r="AN16" s="14">
        <v>0.10345819273453399</v>
      </c>
      <c r="AO16" s="14"/>
      <c r="AP16" s="14">
        <v>0.15694164636795299</v>
      </c>
      <c r="AQ16" s="14">
        <v>0.17543875736911399</v>
      </c>
      <c r="AR16" s="14"/>
      <c r="AS16" s="14">
        <v>0.15807417190031101</v>
      </c>
      <c r="AT16" s="14">
        <v>0.18000941171562301</v>
      </c>
      <c r="AU16" s="14"/>
      <c r="AV16" s="14">
        <v>0.125162434984015</v>
      </c>
      <c r="AW16" s="14">
        <v>0.181834845660407</v>
      </c>
      <c r="AX16" s="14"/>
      <c r="AY16" s="14">
        <v>0.15515797668610001</v>
      </c>
      <c r="AZ16" s="14">
        <v>0.15881479638954599</v>
      </c>
      <c r="BA16" s="14"/>
      <c r="BB16" s="14">
        <v>0.153758617696512</v>
      </c>
      <c r="BC16" s="14">
        <v>0.185170116273145</v>
      </c>
    </row>
    <row r="17" spans="2:55" ht="29" x14ac:dyDescent="0.35">
      <c r="B17" s="15" t="s">
        <v>79</v>
      </c>
      <c r="C17" s="20">
        <v>0.14048413359499301</v>
      </c>
      <c r="D17" s="20">
        <v>0.16136192576209801</v>
      </c>
      <c r="E17" s="20">
        <v>0.12051099636966101</v>
      </c>
      <c r="F17" s="20"/>
      <c r="G17" s="20">
        <v>0.12635716124132601</v>
      </c>
      <c r="H17" s="20">
        <v>0.110866989855369</v>
      </c>
      <c r="I17" s="20">
        <v>0.121302640074365</v>
      </c>
      <c r="J17" s="20">
        <v>0.13419744504718101</v>
      </c>
      <c r="K17" s="20">
        <v>0.15088965075138999</v>
      </c>
      <c r="L17" s="20">
        <v>0.18781476314202</v>
      </c>
      <c r="M17" s="20"/>
      <c r="N17" s="20">
        <v>0.11757473485697501</v>
      </c>
      <c r="O17" s="20">
        <v>0.15508802684812101</v>
      </c>
      <c r="P17" s="20">
        <v>0.109348274868535</v>
      </c>
      <c r="Q17" s="20">
        <v>0.17850789787895499</v>
      </c>
      <c r="R17" s="20"/>
      <c r="S17" s="20">
        <v>0.109388817169702</v>
      </c>
      <c r="T17" s="20">
        <v>0.185166204393554</v>
      </c>
      <c r="U17" s="20">
        <v>0.16868472317463901</v>
      </c>
      <c r="V17" s="20">
        <v>0.16419987652875401</v>
      </c>
      <c r="W17" s="20">
        <v>0.14851192540269201</v>
      </c>
      <c r="X17" s="20">
        <v>0.128297981343028</v>
      </c>
      <c r="Y17" s="20">
        <v>9.4301585810102007E-2</v>
      </c>
      <c r="Z17" s="20">
        <v>0.119002872807957</v>
      </c>
      <c r="AA17" s="20">
        <v>0.110331600012432</v>
      </c>
      <c r="AB17" s="20">
        <v>0.164595897253343</v>
      </c>
      <c r="AC17" s="20">
        <v>0.149974938490577</v>
      </c>
      <c r="AD17" s="20">
        <v>0.13797104207069399</v>
      </c>
      <c r="AE17" s="20"/>
      <c r="AF17" s="20">
        <v>0.171360063193226</v>
      </c>
      <c r="AG17" s="20">
        <v>7.9705176475182202E-2</v>
      </c>
      <c r="AH17" s="20">
        <v>0.14815534889279899</v>
      </c>
      <c r="AI17" s="20">
        <v>0.14455116205330701</v>
      </c>
      <c r="AJ17" s="20">
        <v>0.119313603015422</v>
      </c>
      <c r="AK17" s="20"/>
      <c r="AL17" s="20">
        <v>0.116261270915317</v>
      </c>
      <c r="AM17" s="20">
        <v>2.3438114848675799E-2</v>
      </c>
      <c r="AN17" s="20">
        <v>0.69555885728562705</v>
      </c>
      <c r="AO17" s="20"/>
      <c r="AP17" s="20">
        <v>0.166442500591958</v>
      </c>
      <c r="AQ17" s="20">
        <v>0.118384614873062</v>
      </c>
      <c r="AR17" s="20"/>
      <c r="AS17" s="20">
        <v>0.148922383733498</v>
      </c>
      <c r="AT17" s="20">
        <v>0.12758502565771099</v>
      </c>
      <c r="AU17" s="20"/>
      <c r="AV17" s="20">
        <v>8.5505359802664202E-2</v>
      </c>
      <c r="AW17" s="20">
        <v>0.15788181120504699</v>
      </c>
      <c r="AX17" s="20"/>
      <c r="AY17" s="20">
        <v>0.133088569970951</v>
      </c>
      <c r="AZ17" s="20">
        <v>0.15976951677225401</v>
      </c>
      <c r="BA17" s="20"/>
      <c r="BB17" s="20">
        <v>0.14100288078468201</v>
      </c>
      <c r="BC17" s="20">
        <v>0.11713659662178499</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307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0.18617384656804101</v>
      </c>
      <c r="D9" s="14">
        <v>0.16683526755786099</v>
      </c>
      <c r="E9" s="14">
        <v>0.20560537669833301</v>
      </c>
      <c r="F9" s="14"/>
      <c r="G9" s="14">
        <v>0.174443542495619</v>
      </c>
      <c r="H9" s="14">
        <v>0.23521127707264999</v>
      </c>
      <c r="I9" s="14">
        <v>0.19734232490130801</v>
      </c>
      <c r="J9" s="14">
        <v>0.17348578973452999</v>
      </c>
      <c r="K9" s="14">
        <v>0.17731995271758999</v>
      </c>
      <c r="L9" s="14">
        <v>0.16097399570953699</v>
      </c>
      <c r="M9" s="14"/>
      <c r="N9" s="14">
        <v>0.18747640104725399</v>
      </c>
      <c r="O9" s="14">
        <v>0.16125451587386899</v>
      </c>
      <c r="P9" s="14">
        <v>0.19414510166278401</v>
      </c>
      <c r="Q9" s="14">
        <v>0.20515381377526801</v>
      </c>
      <c r="R9" s="14"/>
      <c r="S9" s="14">
        <v>0.204973198488552</v>
      </c>
      <c r="T9" s="14">
        <v>0.19671036235849201</v>
      </c>
      <c r="U9" s="14">
        <v>0.137572897872202</v>
      </c>
      <c r="V9" s="14">
        <v>0.16906581116549099</v>
      </c>
      <c r="W9" s="14">
        <v>0.17828896786479101</v>
      </c>
      <c r="X9" s="14">
        <v>0.18501017325292399</v>
      </c>
      <c r="Y9" s="14">
        <v>0.21493240988607001</v>
      </c>
      <c r="Z9" s="14">
        <v>0.104300440904026</v>
      </c>
      <c r="AA9" s="14">
        <v>0.23189622445177199</v>
      </c>
      <c r="AB9" s="14">
        <v>0.181600786100758</v>
      </c>
      <c r="AC9" s="14">
        <v>0.20669890722122999</v>
      </c>
      <c r="AD9" s="14">
        <v>0.10075333150869301</v>
      </c>
      <c r="AE9" s="14"/>
      <c r="AF9" s="14">
        <v>0.18575429524072801</v>
      </c>
      <c r="AG9" s="14">
        <v>0.22410485993815599</v>
      </c>
      <c r="AH9" s="14">
        <v>0.14577781472770199</v>
      </c>
      <c r="AI9" s="14">
        <v>0.196788618461406</v>
      </c>
      <c r="AJ9" s="14">
        <v>0.162142791323789</v>
      </c>
      <c r="AK9" s="14"/>
      <c r="AL9" s="14">
        <v>0.18147364174917899</v>
      </c>
      <c r="AM9" s="14">
        <v>0.238250641055856</v>
      </c>
      <c r="AN9" s="14">
        <v>0.16154772425398001</v>
      </c>
      <c r="AO9" s="14"/>
      <c r="AP9" s="14">
        <v>0.181188827811777</v>
      </c>
      <c r="AQ9" s="14">
        <v>0.192828205005767</v>
      </c>
      <c r="AR9" s="14"/>
      <c r="AS9" s="14">
        <v>0.19589003946487299</v>
      </c>
      <c r="AT9" s="14">
        <v>0.16722009819029501</v>
      </c>
      <c r="AU9" s="14"/>
      <c r="AV9" s="14">
        <v>0.21280298985287599</v>
      </c>
      <c r="AW9" s="14">
        <v>0.178068944857699</v>
      </c>
      <c r="AX9" s="14"/>
      <c r="AY9" s="14">
        <v>0.19298996347682701</v>
      </c>
      <c r="AZ9" s="14">
        <v>0.206059450658235</v>
      </c>
      <c r="BA9" s="14"/>
      <c r="BB9" s="14">
        <v>0.19711800411174901</v>
      </c>
      <c r="BC9" s="14">
        <v>0.19205043078109399</v>
      </c>
    </row>
    <row r="10" spans="2:55" x14ac:dyDescent="0.35">
      <c r="B10" s="15" t="s">
        <v>158</v>
      </c>
      <c r="C10" s="14">
        <v>0.39394699405035299</v>
      </c>
      <c r="D10" s="14">
        <v>0.39892795117191299</v>
      </c>
      <c r="E10" s="14">
        <v>0.389303386070109</v>
      </c>
      <c r="F10" s="14"/>
      <c r="G10" s="14">
        <v>0.41869006401699199</v>
      </c>
      <c r="H10" s="14">
        <v>0.419668402748679</v>
      </c>
      <c r="I10" s="14">
        <v>0.39509934787205098</v>
      </c>
      <c r="J10" s="14">
        <v>0.431088006462507</v>
      </c>
      <c r="K10" s="14">
        <v>0.39685188340823302</v>
      </c>
      <c r="L10" s="14">
        <v>0.32341412252609902</v>
      </c>
      <c r="M10" s="14"/>
      <c r="N10" s="14">
        <v>0.39340683824717998</v>
      </c>
      <c r="O10" s="14">
        <v>0.36807163204110799</v>
      </c>
      <c r="P10" s="14">
        <v>0.415939341480969</v>
      </c>
      <c r="Q10" s="14">
        <v>0.401180427882183</v>
      </c>
      <c r="R10" s="14"/>
      <c r="S10" s="14">
        <v>0.37847108387223799</v>
      </c>
      <c r="T10" s="14">
        <v>0.41812794538807602</v>
      </c>
      <c r="U10" s="14">
        <v>0.38853957335211797</v>
      </c>
      <c r="V10" s="14">
        <v>0.43377794030135802</v>
      </c>
      <c r="W10" s="14">
        <v>0.423227873889853</v>
      </c>
      <c r="X10" s="14">
        <v>0.434487652603327</v>
      </c>
      <c r="Y10" s="14">
        <v>0.33068186285889001</v>
      </c>
      <c r="Z10" s="14">
        <v>0.51411649593127895</v>
      </c>
      <c r="AA10" s="14">
        <v>0.387421214485829</v>
      </c>
      <c r="AB10" s="14">
        <v>0.34610146801097003</v>
      </c>
      <c r="AC10" s="14">
        <v>0.32303690320852801</v>
      </c>
      <c r="AD10" s="14">
        <v>0.36038596651448601</v>
      </c>
      <c r="AE10" s="14"/>
      <c r="AF10" s="14">
        <v>0.38674432653294999</v>
      </c>
      <c r="AG10" s="14">
        <v>0.39459998264783103</v>
      </c>
      <c r="AH10" s="14">
        <v>0.39588551192541099</v>
      </c>
      <c r="AI10" s="14">
        <v>0.37605629504354698</v>
      </c>
      <c r="AJ10" s="14">
        <v>0.47288123529070802</v>
      </c>
      <c r="AK10" s="14"/>
      <c r="AL10" s="14">
        <v>0.38975743943888103</v>
      </c>
      <c r="AM10" s="14">
        <v>0.45593805088413197</v>
      </c>
      <c r="AN10" s="14">
        <v>0.344442609340326</v>
      </c>
      <c r="AO10" s="14"/>
      <c r="AP10" s="14">
        <v>0.36955710291183202</v>
      </c>
      <c r="AQ10" s="14">
        <v>0.40993952683712598</v>
      </c>
      <c r="AR10" s="14"/>
      <c r="AS10" s="14">
        <v>0.40631468289022599</v>
      </c>
      <c r="AT10" s="14">
        <v>0.38077923711904199</v>
      </c>
      <c r="AU10" s="14"/>
      <c r="AV10" s="14">
        <v>0.45636248454559297</v>
      </c>
      <c r="AW10" s="14">
        <v>0.37314697715730599</v>
      </c>
      <c r="AX10" s="14"/>
      <c r="AY10" s="14">
        <v>0.39982943419771799</v>
      </c>
      <c r="AZ10" s="14">
        <v>0.325564173564869</v>
      </c>
      <c r="BA10" s="14"/>
      <c r="BB10" s="14">
        <v>0.39739932141325002</v>
      </c>
      <c r="BC10" s="14">
        <v>0.36104118569494498</v>
      </c>
    </row>
    <row r="11" spans="2:55" x14ac:dyDescent="0.35">
      <c r="B11" s="15" t="s">
        <v>159</v>
      </c>
      <c r="C11" s="14">
        <v>0.257780698757686</v>
      </c>
      <c r="D11" s="14">
        <v>0.27136299331125802</v>
      </c>
      <c r="E11" s="14">
        <v>0.24527663493574101</v>
      </c>
      <c r="F11" s="14"/>
      <c r="G11" s="14">
        <v>0.265355233174835</v>
      </c>
      <c r="H11" s="14">
        <v>0.232434435600197</v>
      </c>
      <c r="I11" s="14">
        <v>0.23366449359012301</v>
      </c>
      <c r="J11" s="14">
        <v>0.241652614449789</v>
      </c>
      <c r="K11" s="14">
        <v>0.25605124086254899</v>
      </c>
      <c r="L11" s="14">
        <v>0.30741194130142702</v>
      </c>
      <c r="M11" s="14"/>
      <c r="N11" s="14">
        <v>0.27510593969369501</v>
      </c>
      <c r="O11" s="14">
        <v>0.297171079367616</v>
      </c>
      <c r="P11" s="14">
        <v>0.25537146394719401</v>
      </c>
      <c r="Q11" s="14">
        <v>0.200367337766407</v>
      </c>
      <c r="R11" s="14"/>
      <c r="S11" s="14">
        <v>0.25192687655403401</v>
      </c>
      <c r="T11" s="14">
        <v>0.24791839081841799</v>
      </c>
      <c r="U11" s="14">
        <v>0.29376636614948398</v>
      </c>
      <c r="V11" s="14">
        <v>0.27198248397451202</v>
      </c>
      <c r="W11" s="14">
        <v>0.25335077322815902</v>
      </c>
      <c r="X11" s="14">
        <v>0.20867837079386101</v>
      </c>
      <c r="Y11" s="14">
        <v>0.301012604548484</v>
      </c>
      <c r="Z11" s="14">
        <v>0.17521765045746501</v>
      </c>
      <c r="AA11" s="14">
        <v>0.26279122199507299</v>
      </c>
      <c r="AB11" s="14">
        <v>0.25980665756777699</v>
      </c>
      <c r="AC11" s="14">
        <v>0.289426223493295</v>
      </c>
      <c r="AD11" s="14">
        <v>0.26480280719126298</v>
      </c>
      <c r="AE11" s="14"/>
      <c r="AF11" s="14">
        <v>0.27704850946048099</v>
      </c>
      <c r="AG11" s="14">
        <v>0.23034460639468601</v>
      </c>
      <c r="AH11" s="14">
        <v>0.30011547595052301</v>
      </c>
      <c r="AI11" s="14">
        <v>0.26978468713911102</v>
      </c>
      <c r="AJ11" s="14">
        <v>0.22604347327356</v>
      </c>
      <c r="AK11" s="14"/>
      <c r="AL11" s="14">
        <v>0.26771404444145003</v>
      </c>
      <c r="AM11" s="14">
        <v>0.19753528769834799</v>
      </c>
      <c r="AN11" s="14">
        <v>0.22168469030877699</v>
      </c>
      <c r="AO11" s="14"/>
      <c r="AP11" s="14">
        <v>0.26872288283093698</v>
      </c>
      <c r="AQ11" s="14">
        <v>0.247969900626546</v>
      </c>
      <c r="AR11" s="14"/>
      <c r="AS11" s="14">
        <v>0.24939558205139301</v>
      </c>
      <c r="AT11" s="14">
        <v>0.26938302973040401</v>
      </c>
      <c r="AU11" s="14"/>
      <c r="AV11" s="14">
        <v>0.21486669482839699</v>
      </c>
      <c r="AW11" s="14">
        <v>0.27023043131665297</v>
      </c>
      <c r="AX11" s="14"/>
      <c r="AY11" s="14">
        <v>0.25291354321723902</v>
      </c>
      <c r="AZ11" s="14">
        <v>0.32396510022505898</v>
      </c>
      <c r="BA11" s="14"/>
      <c r="BB11" s="14">
        <v>0.25424929625107601</v>
      </c>
      <c r="BC11" s="14">
        <v>0.25237714522485599</v>
      </c>
    </row>
    <row r="12" spans="2:55" x14ac:dyDescent="0.35">
      <c r="B12" s="15" t="s">
        <v>160</v>
      </c>
      <c r="C12" s="14">
        <v>0.11570452710837199</v>
      </c>
      <c r="D12" s="14">
        <v>0.122364536723253</v>
      </c>
      <c r="E12" s="14">
        <v>0.107537893122439</v>
      </c>
      <c r="F12" s="14"/>
      <c r="G12" s="14">
        <v>6.76504829792621E-2</v>
      </c>
      <c r="H12" s="14">
        <v>7.0635426435417203E-2</v>
      </c>
      <c r="I12" s="14">
        <v>0.116845972702454</v>
      </c>
      <c r="J12" s="14">
        <v>0.124841388994249</v>
      </c>
      <c r="K12" s="14">
        <v>0.112937196141444</v>
      </c>
      <c r="L12" s="14">
        <v>0.17789934895262599</v>
      </c>
      <c r="M12" s="14"/>
      <c r="N12" s="14">
        <v>0.116703612228751</v>
      </c>
      <c r="O12" s="14">
        <v>0.13858172258257401</v>
      </c>
      <c r="P12" s="14">
        <v>8.3709198014497999E-2</v>
      </c>
      <c r="Q12" s="14">
        <v>0.117904327334227</v>
      </c>
      <c r="R12" s="14"/>
      <c r="S12" s="14">
        <v>0.13158168172548901</v>
      </c>
      <c r="T12" s="14">
        <v>9.5855159737343598E-2</v>
      </c>
      <c r="U12" s="14">
        <v>0.125095084454656</v>
      </c>
      <c r="V12" s="14">
        <v>0.10885295137734299</v>
      </c>
      <c r="W12" s="14">
        <v>0.10187527671930301</v>
      </c>
      <c r="X12" s="14">
        <v>0.12162363866121</v>
      </c>
      <c r="Y12" s="14">
        <v>0.11124391579554301</v>
      </c>
      <c r="Z12" s="14">
        <v>0.16009146027858101</v>
      </c>
      <c r="AA12" s="14">
        <v>8.3333065448666102E-2</v>
      </c>
      <c r="AB12" s="14">
        <v>0.133716581107131</v>
      </c>
      <c r="AC12" s="14">
        <v>0.10347406733818799</v>
      </c>
      <c r="AD12" s="14">
        <v>0.174961054716952</v>
      </c>
      <c r="AE12" s="14"/>
      <c r="AF12" s="14">
        <v>0.103908250253207</v>
      </c>
      <c r="AG12" s="14">
        <v>0.11282872298312301</v>
      </c>
      <c r="AH12" s="14">
        <v>0.11903263898839</v>
      </c>
      <c r="AI12" s="14">
        <v>0.116991736374659</v>
      </c>
      <c r="AJ12" s="14">
        <v>7.5895856676014103E-2</v>
      </c>
      <c r="AK12" s="14"/>
      <c r="AL12" s="14">
        <v>0.114313463215203</v>
      </c>
      <c r="AM12" s="14">
        <v>6.3383047393904199E-2</v>
      </c>
      <c r="AN12" s="14">
        <v>0.228266837794836</v>
      </c>
      <c r="AO12" s="14"/>
      <c r="AP12" s="14">
        <v>0.124213020340585</v>
      </c>
      <c r="AQ12" s="14">
        <v>0.109704145692039</v>
      </c>
      <c r="AR12" s="14"/>
      <c r="AS12" s="14">
        <v>0.107669786585852</v>
      </c>
      <c r="AT12" s="14">
        <v>0.13260895246103799</v>
      </c>
      <c r="AU12" s="14"/>
      <c r="AV12" s="14">
        <v>8.1544602410308295E-2</v>
      </c>
      <c r="AW12" s="14">
        <v>0.12926271416524299</v>
      </c>
      <c r="AX12" s="14"/>
      <c r="AY12" s="14">
        <v>0.11493949490212101</v>
      </c>
      <c r="AZ12" s="14">
        <v>0.107356980559822</v>
      </c>
      <c r="BA12" s="14"/>
      <c r="BB12" s="14">
        <v>0.111409760841667</v>
      </c>
      <c r="BC12" s="14">
        <v>0.12800859472551401</v>
      </c>
    </row>
    <row r="13" spans="2:55" x14ac:dyDescent="0.35">
      <c r="B13" s="15" t="s">
        <v>205</v>
      </c>
      <c r="C13" s="20">
        <v>4.6393933515547797E-2</v>
      </c>
      <c r="D13" s="20">
        <v>4.0509251235714902E-2</v>
      </c>
      <c r="E13" s="20">
        <v>5.2276709173379503E-2</v>
      </c>
      <c r="F13" s="20"/>
      <c r="G13" s="20">
        <v>7.3860677333290797E-2</v>
      </c>
      <c r="H13" s="20">
        <v>4.2050458143057599E-2</v>
      </c>
      <c r="I13" s="20">
        <v>5.7047860934063999E-2</v>
      </c>
      <c r="J13" s="20">
        <v>2.89322003589252E-2</v>
      </c>
      <c r="K13" s="20">
        <v>5.6839726870183599E-2</v>
      </c>
      <c r="L13" s="20">
        <v>3.0300591510310702E-2</v>
      </c>
      <c r="M13" s="20"/>
      <c r="N13" s="20">
        <v>2.7307208783119801E-2</v>
      </c>
      <c r="O13" s="20">
        <v>3.4921050134833202E-2</v>
      </c>
      <c r="P13" s="20">
        <v>5.0834894894555102E-2</v>
      </c>
      <c r="Q13" s="20">
        <v>7.5394093241915497E-2</v>
      </c>
      <c r="R13" s="20"/>
      <c r="S13" s="20">
        <v>3.3047159359686502E-2</v>
      </c>
      <c r="T13" s="20">
        <v>4.1388141697670001E-2</v>
      </c>
      <c r="U13" s="20">
        <v>5.50260781715389E-2</v>
      </c>
      <c r="V13" s="20">
        <v>1.6320813181295999E-2</v>
      </c>
      <c r="W13" s="20">
        <v>4.3257108297893997E-2</v>
      </c>
      <c r="X13" s="20">
        <v>5.0200164688679098E-2</v>
      </c>
      <c r="Y13" s="20">
        <v>4.21292069110124E-2</v>
      </c>
      <c r="Z13" s="20">
        <v>4.6273952428650303E-2</v>
      </c>
      <c r="AA13" s="20">
        <v>3.4558273618659797E-2</v>
      </c>
      <c r="AB13" s="20">
        <v>7.8774507213363806E-2</v>
      </c>
      <c r="AC13" s="20">
        <v>7.7363898738759707E-2</v>
      </c>
      <c r="AD13" s="20">
        <v>9.9096840068606307E-2</v>
      </c>
      <c r="AE13" s="20"/>
      <c r="AF13" s="20">
        <v>4.6544618512634403E-2</v>
      </c>
      <c r="AG13" s="20">
        <v>3.8121828036204002E-2</v>
      </c>
      <c r="AH13" s="20">
        <v>3.91885584079728E-2</v>
      </c>
      <c r="AI13" s="20">
        <v>4.0378662981277E-2</v>
      </c>
      <c r="AJ13" s="20">
        <v>6.30366434359282E-2</v>
      </c>
      <c r="AK13" s="20"/>
      <c r="AL13" s="20">
        <v>4.6741411155287203E-2</v>
      </c>
      <c r="AM13" s="20">
        <v>4.4892972967759799E-2</v>
      </c>
      <c r="AN13" s="20">
        <v>4.4058138302080802E-2</v>
      </c>
      <c r="AO13" s="20"/>
      <c r="AP13" s="20">
        <v>5.63181661048704E-2</v>
      </c>
      <c r="AQ13" s="20">
        <v>3.9558221838522999E-2</v>
      </c>
      <c r="AR13" s="20"/>
      <c r="AS13" s="20">
        <v>4.0729909007655302E-2</v>
      </c>
      <c r="AT13" s="20">
        <v>5.0008682499220899E-2</v>
      </c>
      <c r="AU13" s="20"/>
      <c r="AV13" s="20">
        <v>3.4423228362825499E-2</v>
      </c>
      <c r="AW13" s="20">
        <v>4.9290932503099398E-2</v>
      </c>
      <c r="AX13" s="20"/>
      <c r="AY13" s="20">
        <v>3.9327564206095497E-2</v>
      </c>
      <c r="AZ13" s="20">
        <v>3.7054294992015603E-2</v>
      </c>
      <c r="BA13" s="20"/>
      <c r="BB13" s="20">
        <v>3.9823617382257703E-2</v>
      </c>
      <c r="BC13" s="20">
        <v>6.6522643573590903E-2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308</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0.20688149419799401</v>
      </c>
      <c r="D9" s="14">
        <v>0.23696747672896301</v>
      </c>
      <c r="E9" s="14">
        <v>0.17811222373782901</v>
      </c>
      <c r="F9" s="14"/>
      <c r="G9" s="14">
        <v>0.30132644891897797</v>
      </c>
      <c r="H9" s="14">
        <v>0.356752318468813</v>
      </c>
      <c r="I9" s="14">
        <v>0.24830165752418101</v>
      </c>
      <c r="J9" s="14">
        <v>0.17177271872015801</v>
      </c>
      <c r="K9" s="14">
        <v>0.117429265128122</v>
      </c>
      <c r="L9" s="14">
        <v>7.6566944374267407E-2</v>
      </c>
      <c r="M9" s="14"/>
      <c r="N9" s="14">
        <v>0.23446372921460801</v>
      </c>
      <c r="O9" s="14">
        <v>0.20604794068186999</v>
      </c>
      <c r="P9" s="14">
        <v>0.19025425852726599</v>
      </c>
      <c r="Q9" s="14">
        <v>0.194228530019394</v>
      </c>
      <c r="R9" s="14"/>
      <c r="S9" s="14">
        <v>0.30444189502951702</v>
      </c>
      <c r="T9" s="14">
        <v>0.164339092650435</v>
      </c>
      <c r="U9" s="14">
        <v>0.18068464251880301</v>
      </c>
      <c r="V9" s="14">
        <v>0.13872383636094601</v>
      </c>
      <c r="W9" s="14">
        <v>0.19123774585230299</v>
      </c>
      <c r="X9" s="14">
        <v>0.25856141542628602</v>
      </c>
      <c r="Y9" s="14">
        <v>0.234994794102482</v>
      </c>
      <c r="Z9" s="14">
        <v>0.16559204199635699</v>
      </c>
      <c r="AA9" s="14">
        <v>0.24622755021714601</v>
      </c>
      <c r="AB9" s="14">
        <v>0.15514301071421899</v>
      </c>
      <c r="AC9" s="14">
        <v>0.173894832118207</v>
      </c>
      <c r="AD9" s="14">
        <v>0.13849989710240199</v>
      </c>
      <c r="AE9" s="14"/>
      <c r="AF9" s="14">
        <v>0.15889114005803401</v>
      </c>
      <c r="AG9" s="14">
        <v>0.27849530821684798</v>
      </c>
      <c r="AH9" s="14">
        <v>0.14577988295140201</v>
      </c>
      <c r="AI9" s="14">
        <v>0.18098138810334299</v>
      </c>
      <c r="AJ9" s="14">
        <v>0.192343610948569</v>
      </c>
      <c r="AK9" s="14"/>
      <c r="AL9" s="14">
        <v>0.19934948043734901</v>
      </c>
      <c r="AM9" s="14">
        <v>0.31171377705021702</v>
      </c>
      <c r="AN9" s="14">
        <v>0.12958817909266199</v>
      </c>
      <c r="AO9" s="14"/>
      <c r="AP9" s="14">
        <v>0.20221487974170399</v>
      </c>
      <c r="AQ9" s="14">
        <v>0.20783976425657599</v>
      </c>
      <c r="AR9" s="14"/>
      <c r="AS9" s="14">
        <v>0.23253925613870599</v>
      </c>
      <c r="AT9" s="14">
        <v>0.16988869725422601</v>
      </c>
      <c r="AU9" s="14"/>
      <c r="AV9" s="14">
        <v>0.31736006562411101</v>
      </c>
      <c r="AW9" s="14">
        <v>0.168660603013738</v>
      </c>
      <c r="AX9" s="14"/>
      <c r="AY9" s="14">
        <v>0.22800385134887399</v>
      </c>
      <c r="AZ9" s="14">
        <v>0.187001479015864</v>
      </c>
      <c r="BA9" s="14"/>
      <c r="BB9" s="14">
        <v>0.22261656526027701</v>
      </c>
      <c r="BC9" s="14">
        <v>0.173341801961023</v>
      </c>
    </row>
    <row r="10" spans="2:55" x14ac:dyDescent="0.35">
      <c r="B10" s="15" t="s">
        <v>158</v>
      </c>
      <c r="C10" s="14">
        <v>0.36950569357724</v>
      </c>
      <c r="D10" s="14">
        <v>0.36272841328608402</v>
      </c>
      <c r="E10" s="14">
        <v>0.37721102293497599</v>
      </c>
      <c r="F10" s="14"/>
      <c r="G10" s="14">
        <v>0.39839439929735199</v>
      </c>
      <c r="H10" s="14">
        <v>0.40224106378407398</v>
      </c>
      <c r="I10" s="14">
        <v>0.45293980482603802</v>
      </c>
      <c r="J10" s="14">
        <v>0.39251857781890398</v>
      </c>
      <c r="K10" s="14">
        <v>0.34416425524372002</v>
      </c>
      <c r="L10" s="14">
        <v>0.25400114306021299</v>
      </c>
      <c r="M10" s="14"/>
      <c r="N10" s="14">
        <v>0.34054764612740901</v>
      </c>
      <c r="O10" s="14">
        <v>0.362674831911665</v>
      </c>
      <c r="P10" s="14">
        <v>0.37919776543717998</v>
      </c>
      <c r="Q10" s="14">
        <v>0.39839058889984402</v>
      </c>
      <c r="R10" s="14"/>
      <c r="S10" s="14">
        <v>0.39150916448610501</v>
      </c>
      <c r="T10" s="14">
        <v>0.37918964516682502</v>
      </c>
      <c r="U10" s="14">
        <v>0.29595220349688001</v>
      </c>
      <c r="V10" s="14">
        <v>0.31604909045692797</v>
      </c>
      <c r="W10" s="14">
        <v>0.43093377187029203</v>
      </c>
      <c r="X10" s="14">
        <v>0.337969428642936</v>
      </c>
      <c r="Y10" s="14">
        <v>0.31404662606813499</v>
      </c>
      <c r="Z10" s="14">
        <v>0.39666162370694402</v>
      </c>
      <c r="AA10" s="14">
        <v>0.366874983878828</v>
      </c>
      <c r="AB10" s="14">
        <v>0.36554183591656197</v>
      </c>
      <c r="AC10" s="14">
        <v>0.43716013225099698</v>
      </c>
      <c r="AD10" s="14">
        <v>0.55020840781981295</v>
      </c>
      <c r="AE10" s="14"/>
      <c r="AF10" s="14">
        <v>0.35707705752809299</v>
      </c>
      <c r="AG10" s="14">
        <v>0.357202377583974</v>
      </c>
      <c r="AH10" s="14">
        <v>0.33704920205033601</v>
      </c>
      <c r="AI10" s="14">
        <v>0.38799397312751699</v>
      </c>
      <c r="AJ10" s="14">
        <v>0.41490641701574799</v>
      </c>
      <c r="AK10" s="14"/>
      <c r="AL10" s="14">
        <v>0.36259117467095398</v>
      </c>
      <c r="AM10" s="14">
        <v>0.441609604651718</v>
      </c>
      <c r="AN10" s="14">
        <v>0.34125240174792398</v>
      </c>
      <c r="AO10" s="14"/>
      <c r="AP10" s="14">
        <v>0.38434157334952801</v>
      </c>
      <c r="AQ10" s="14">
        <v>0.35035011982901398</v>
      </c>
      <c r="AR10" s="14"/>
      <c r="AS10" s="14">
        <v>0.38984358794440399</v>
      </c>
      <c r="AT10" s="14">
        <v>0.33526894292842502</v>
      </c>
      <c r="AU10" s="14"/>
      <c r="AV10" s="14">
        <v>0.39917579314567198</v>
      </c>
      <c r="AW10" s="14">
        <v>0.36294488140800102</v>
      </c>
      <c r="AX10" s="14"/>
      <c r="AY10" s="14">
        <v>0.36466009204685601</v>
      </c>
      <c r="AZ10" s="14">
        <v>0.35190716557037999</v>
      </c>
      <c r="BA10" s="14"/>
      <c r="BB10" s="14">
        <v>0.35051117776602803</v>
      </c>
      <c r="BC10" s="14">
        <v>0.45179750017512399</v>
      </c>
    </row>
    <row r="11" spans="2:55" x14ac:dyDescent="0.35">
      <c r="B11" s="15" t="s">
        <v>159</v>
      </c>
      <c r="C11" s="14">
        <v>0.27720973359788298</v>
      </c>
      <c r="D11" s="14">
        <v>0.25844688670612798</v>
      </c>
      <c r="E11" s="14">
        <v>0.29540773562320999</v>
      </c>
      <c r="F11" s="14"/>
      <c r="G11" s="14">
        <v>0.19111261736395799</v>
      </c>
      <c r="H11" s="14">
        <v>0.193776156172599</v>
      </c>
      <c r="I11" s="14">
        <v>0.199887550773621</v>
      </c>
      <c r="J11" s="14">
        <v>0.32225583229955101</v>
      </c>
      <c r="K11" s="14">
        <v>0.371763487972669</v>
      </c>
      <c r="L11" s="14">
        <v>0.36531126763118699</v>
      </c>
      <c r="M11" s="14"/>
      <c r="N11" s="14">
        <v>0.25697551151029102</v>
      </c>
      <c r="O11" s="14">
        <v>0.28628553266833801</v>
      </c>
      <c r="P11" s="14">
        <v>0.29163428613275599</v>
      </c>
      <c r="Q11" s="14">
        <v>0.27509345422410603</v>
      </c>
      <c r="R11" s="14"/>
      <c r="S11" s="14">
        <v>0.20523716160413999</v>
      </c>
      <c r="T11" s="14">
        <v>0.28850165434279301</v>
      </c>
      <c r="U11" s="14">
        <v>0.31759350560641098</v>
      </c>
      <c r="V11" s="14">
        <v>0.368451733574444</v>
      </c>
      <c r="W11" s="14">
        <v>0.25088775121690698</v>
      </c>
      <c r="X11" s="14">
        <v>0.27972219473589899</v>
      </c>
      <c r="Y11" s="14">
        <v>0.29235261887089098</v>
      </c>
      <c r="Z11" s="14">
        <v>0.359550318960075</v>
      </c>
      <c r="AA11" s="14">
        <v>0.22508235574141</v>
      </c>
      <c r="AB11" s="14">
        <v>0.325523900147559</v>
      </c>
      <c r="AC11" s="14">
        <v>0.20310901717646301</v>
      </c>
      <c r="AD11" s="14">
        <v>0.25715045250415403</v>
      </c>
      <c r="AE11" s="14"/>
      <c r="AF11" s="14">
        <v>0.28805414894651599</v>
      </c>
      <c r="AG11" s="14">
        <v>0.26549222000536599</v>
      </c>
      <c r="AH11" s="14">
        <v>0.31602756085199002</v>
      </c>
      <c r="AI11" s="14">
        <v>0.241945134452314</v>
      </c>
      <c r="AJ11" s="14">
        <v>0.25062686804016299</v>
      </c>
      <c r="AK11" s="14"/>
      <c r="AL11" s="14">
        <v>0.29200420900744201</v>
      </c>
      <c r="AM11" s="14">
        <v>0.161035440673511</v>
      </c>
      <c r="AN11" s="14">
        <v>0.270244102248339</v>
      </c>
      <c r="AO11" s="14"/>
      <c r="AP11" s="14">
        <v>0.26528928576578098</v>
      </c>
      <c r="AQ11" s="14">
        <v>0.29431426364925101</v>
      </c>
      <c r="AR11" s="14"/>
      <c r="AS11" s="14">
        <v>0.25623805019512502</v>
      </c>
      <c r="AT11" s="14">
        <v>0.31393546346399398</v>
      </c>
      <c r="AU11" s="14"/>
      <c r="AV11" s="14">
        <v>0.18341758743077999</v>
      </c>
      <c r="AW11" s="14">
        <v>0.30757180451036698</v>
      </c>
      <c r="AX11" s="14"/>
      <c r="AY11" s="14">
        <v>0.26818501819188001</v>
      </c>
      <c r="AZ11" s="14">
        <v>0.25346979553149401</v>
      </c>
      <c r="BA11" s="14"/>
      <c r="BB11" s="14">
        <v>0.27677479611432099</v>
      </c>
      <c r="BC11" s="14">
        <v>0.245956406569077</v>
      </c>
    </row>
    <row r="12" spans="2:55" x14ac:dyDescent="0.35">
      <c r="B12" s="15" t="s">
        <v>160</v>
      </c>
      <c r="C12" s="14">
        <v>0.13329058384046699</v>
      </c>
      <c r="D12" s="14">
        <v>0.12737962110971501</v>
      </c>
      <c r="E12" s="14">
        <v>0.13745092168689599</v>
      </c>
      <c r="F12" s="14"/>
      <c r="G12" s="14">
        <v>8.4558254857035303E-2</v>
      </c>
      <c r="H12" s="14">
        <v>4.7230461574513903E-2</v>
      </c>
      <c r="I12" s="14">
        <v>8.6274116221598002E-2</v>
      </c>
      <c r="J12" s="14">
        <v>0.103522959704613</v>
      </c>
      <c r="K12" s="14">
        <v>0.14882784123969101</v>
      </c>
      <c r="L12" s="14">
        <v>0.28802996798395802</v>
      </c>
      <c r="M12" s="14"/>
      <c r="N12" s="14">
        <v>0.16067978847072401</v>
      </c>
      <c r="O12" s="14">
        <v>0.134149196365141</v>
      </c>
      <c r="P12" s="14">
        <v>0.12596442597409099</v>
      </c>
      <c r="Q12" s="14">
        <v>0.110328221310976</v>
      </c>
      <c r="R12" s="14"/>
      <c r="S12" s="14">
        <v>8.4039813567510002E-2</v>
      </c>
      <c r="T12" s="14">
        <v>0.15836697368240801</v>
      </c>
      <c r="U12" s="14">
        <v>0.17592348700921201</v>
      </c>
      <c r="V12" s="14">
        <v>0.16526687420987199</v>
      </c>
      <c r="W12" s="14">
        <v>0.117979921448397</v>
      </c>
      <c r="X12" s="14">
        <v>0.104414736283958</v>
      </c>
      <c r="Y12" s="14">
        <v>0.13871223971770799</v>
      </c>
      <c r="Z12" s="14">
        <v>7.8196015336623098E-2</v>
      </c>
      <c r="AA12" s="14">
        <v>0.147705191243831</v>
      </c>
      <c r="AB12" s="14">
        <v>0.149266714612456</v>
      </c>
      <c r="AC12" s="14">
        <v>0.176582170176523</v>
      </c>
      <c r="AD12" s="14">
        <v>5.4141242573631197E-2</v>
      </c>
      <c r="AE12" s="14"/>
      <c r="AF12" s="14">
        <v>0.19097175840886099</v>
      </c>
      <c r="AG12" s="14">
        <v>8.6636639355185799E-2</v>
      </c>
      <c r="AH12" s="14">
        <v>0.17995829486978801</v>
      </c>
      <c r="AI12" s="14">
        <v>0.16928184095190599</v>
      </c>
      <c r="AJ12" s="14">
        <v>0.142123103995519</v>
      </c>
      <c r="AK12" s="14"/>
      <c r="AL12" s="14">
        <v>0.13216865254822899</v>
      </c>
      <c r="AM12" s="14">
        <v>8.5641177624553505E-2</v>
      </c>
      <c r="AN12" s="14">
        <v>0.233719803274408</v>
      </c>
      <c r="AO12" s="14"/>
      <c r="AP12" s="14">
        <v>0.131244158347263</v>
      </c>
      <c r="AQ12" s="14">
        <v>0.13713828395766001</v>
      </c>
      <c r="AR12" s="14"/>
      <c r="AS12" s="14">
        <v>0.105722156606958</v>
      </c>
      <c r="AT12" s="14">
        <v>0.17169725545103801</v>
      </c>
      <c r="AU12" s="14"/>
      <c r="AV12" s="14">
        <v>9.1855770612691304E-2</v>
      </c>
      <c r="AW12" s="14">
        <v>0.147067009543348</v>
      </c>
      <c r="AX12" s="14"/>
      <c r="AY12" s="14">
        <v>0.126872814075702</v>
      </c>
      <c r="AZ12" s="14">
        <v>0.19122038510813999</v>
      </c>
      <c r="BA12" s="14"/>
      <c r="BB12" s="14">
        <v>0.13879985061840999</v>
      </c>
      <c r="BC12" s="14">
        <v>0.117609996867536</v>
      </c>
    </row>
    <row r="13" spans="2:55" x14ac:dyDescent="0.35">
      <c r="B13" s="15" t="s">
        <v>205</v>
      </c>
      <c r="C13" s="20">
        <v>1.3112494786417499E-2</v>
      </c>
      <c r="D13" s="20">
        <v>1.44776021691096E-2</v>
      </c>
      <c r="E13" s="20">
        <v>1.18180960170883E-2</v>
      </c>
      <c r="F13" s="20"/>
      <c r="G13" s="20">
        <v>2.4608279562676201E-2</v>
      </c>
      <c r="H13" s="20">
        <v>0</v>
      </c>
      <c r="I13" s="20">
        <v>1.2596870654563099E-2</v>
      </c>
      <c r="J13" s="20">
        <v>9.9299114567739707E-3</v>
      </c>
      <c r="K13" s="20">
        <v>1.78151504157977E-2</v>
      </c>
      <c r="L13" s="20">
        <v>1.60906769503746E-2</v>
      </c>
      <c r="M13" s="20"/>
      <c r="N13" s="20">
        <v>7.3333246769676699E-3</v>
      </c>
      <c r="O13" s="20">
        <v>1.0842498372985799E-2</v>
      </c>
      <c r="P13" s="20">
        <v>1.2949263928707299E-2</v>
      </c>
      <c r="Q13" s="20">
        <v>2.1959205545681301E-2</v>
      </c>
      <c r="R13" s="20"/>
      <c r="S13" s="20">
        <v>1.4771965312727999E-2</v>
      </c>
      <c r="T13" s="20">
        <v>9.6026341575388106E-3</v>
      </c>
      <c r="U13" s="20">
        <v>2.9846161368693901E-2</v>
      </c>
      <c r="V13" s="20">
        <v>1.15084653978107E-2</v>
      </c>
      <c r="W13" s="20">
        <v>8.9608096121008406E-3</v>
      </c>
      <c r="X13" s="20">
        <v>1.9332224910921299E-2</v>
      </c>
      <c r="Y13" s="20">
        <v>1.9893721240784201E-2</v>
      </c>
      <c r="Z13" s="20">
        <v>0</v>
      </c>
      <c r="AA13" s="20">
        <v>1.41099189187836E-2</v>
      </c>
      <c r="AB13" s="20">
        <v>4.5245386092031704E-3</v>
      </c>
      <c r="AC13" s="20">
        <v>9.2538482778097494E-3</v>
      </c>
      <c r="AD13" s="20">
        <v>0</v>
      </c>
      <c r="AE13" s="20"/>
      <c r="AF13" s="20">
        <v>5.0058950584951096E-3</v>
      </c>
      <c r="AG13" s="20">
        <v>1.21734548386256E-2</v>
      </c>
      <c r="AH13" s="20">
        <v>2.1185059276484002E-2</v>
      </c>
      <c r="AI13" s="20">
        <v>1.9797663364920101E-2</v>
      </c>
      <c r="AJ13" s="20">
        <v>0</v>
      </c>
      <c r="AK13" s="20"/>
      <c r="AL13" s="20">
        <v>1.38864833360271E-2</v>
      </c>
      <c r="AM13" s="20">
        <v>0</v>
      </c>
      <c r="AN13" s="20">
        <v>2.5195513636667301E-2</v>
      </c>
      <c r="AO13" s="20"/>
      <c r="AP13" s="20">
        <v>1.6910102795724299E-2</v>
      </c>
      <c r="AQ13" s="20">
        <v>1.03575683074988E-2</v>
      </c>
      <c r="AR13" s="20"/>
      <c r="AS13" s="20">
        <v>1.5656949114807299E-2</v>
      </c>
      <c r="AT13" s="20">
        <v>9.2096409023170196E-3</v>
      </c>
      <c r="AU13" s="20"/>
      <c r="AV13" s="20">
        <v>8.1907831867464604E-3</v>
      </c>
      <c r="AW13" s="20">
        <v>1.37557015245467E-2</v>
      </c>
      <c r="AX13" s="20"/>
      <c r="AY13" s="20">
        <v>1.22782243366881E-2</v>
      </c>
      <c r="AZ13" s="20">
        <v>1.6401174774122E-2</v>
      </c>
      <c r="BA13" s="20"/>
      <c r="BB13" s="20">
        <v>1.1297610240964401E-2</v>
      </c>
      <c r="BC13" s="20">
        <v>1.12942944272394E-2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309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7.8593782122742498E-2</v>
      </c>
      <c r="D9" s="14">
        <v>9.5937942601810502E-2</v>
      </c>
      <c r="E9" s="14">
        <v>6.1888989944200598E-2</v>
      </c>
      <c r="F9" s="14"/>
      <c r="G9" s="14">
        <v>0.13407439795623999</v>
      </c>
      <c r="H9" s="14">
        <v>0.133749705248803</v>
      </c>
      <c r="I9" s="14">
        <v>0.113052527021092</v>
      </c>
      <c r="J9" s="14">
        <v>5.2781755430321098E-2</v>
      </c>
      <c r="K9" s="14">
        <v>3.2218434313988402E-2</v>
      </c>
      <c r="L9" s="14">
        <v>2.0802250745813801E-2</v>
      </c>
      <c r="M9" s="14"/>
      <c r="N9" s="14">
        <v>8.7585808030107001E-2</v>
      </c>
      <c r="O9" s="14">
        <v>5.7036955998586797E-2</v>
      </c>
      <c r="P9" s="14">
        <v>8.2735753713157806E-2</v>
      </c>
      <c r="Q9" s="14">
        <v>8.8285976319087994E-2</v>
      </c>
      <c r="R9" s="14"/>
      <c r="S9" s="14">
        <v>0.116032377076076</v>
      </c>
      <c r="T9" s="14">
        <v>6.6339560519560095E-2</v>
      </c>
      <c r="U9" s="14">
        <v>5.6199296076300899E-2</v>
      </c>
      <c r="V9" s="14">
        <v>4.9517455877128899E-2</v>
      </c>
      <c r="W9" s="14">
        <v>6.8813988504946799E-2</v>
      </c>
      <c r="X9" s="14">
        <v>0.113766516601064</v>
      </c>
      <c r="Y9" s="14">
        <v>6.4245905620670202E-2</v>
      </c>
      <c r="Z9" s="14">
        <v>1.1097604074255E-2</v>
      </c>
      <c r="AA9" s="14">
        <v>0.113337867676681</v>
      </c>
      <c r="AB9" s="14">
        <v>9.1050139706304295E-2</v>
      </c>
      <c r="AC9" s="14">
        <v>7.0096239468154395E-2</v>
      </c>
      <c r="AD9" s="14">
        <v>0</v>
      </c>
      <c r="AE9" s="14"/>
      <c r="AF9" s="14">
        <v>6.3392212434778605E-2</v>
      </c>
      <c r="AG9" s="14">
        <v>0.13095163535302801</v>
      </c>
      <c r="AH9" s="14">
        <v>6.0718590203935802E-2</v>
      </c>
      <c r="AI9" s="14">
        <v>7.6009164879357896E-2</v>
      </c>
      <c r="AJ9" s="14">
        <v>4.8092052645293398E-2</v>
      </c>
      <c r="AK9" s="14"/>
      <c r="AL9" s="14">
        <v>6.5009885766345907E-2</v>
      </c>
      <c r="AM9" s="14">
        <v>0.19868250648430999</v>
      </c>
      <c r="AN9" s="14">
        <v>6.12427045210042E-2</v>
      </c>
      <c r="AO9" s="14"/>
      <c r="AP9" s="14">
        <v>7.4218554157879105E-2</v>
      </c>
      <c r="AQ9" s="14">
        <v>8.0325118969737E-2</v>
      </c>
      <c r="AR9" s="14"/>
      <c r="AS9" s="14">
        <v>9.2691866207233797E-2</v>
      </c>
      <c r="AT9" s="14">
        <v>5.9393691119042698E-2</v>
      </c>
      <c r="AU9" s="14"/>
      <c r="AV9" s="14">
        <v>0.13268310645028</v>
      </c>
      <c r="AW9" s="14">
        <v>6.0643883115314497E-2</v>
      </c>
      <c r="AX9" s="14"/>
      <c r="AY9" s="14">
        <v>8.7681004878755797E-2</v>
      </c>
      <c r="AZ9" s="14">
        <v>6.31082046810824E-2</v>
      </c>
      <c r="BA9" s="14"/>
      <c r="BB9" s="14">
        <v>8.6456362728872402E-2</v>
      </c>
      <c r="BC9" s="14">
        <v>6.7092040780354606E-2</v>
      </c>
    </row>
    <row r="10" spans="2:55" x14ac:dyDescent="0.35">
      <c r="B10" s="15" t="s">
        <v>158</v>
      </c>
      <c r="C10" s="14">
        <v>0.143884236388715</v>
      </c>
      <c r="D10" s="14">
        <v>0.19273377436526201</v>
      </c>
      <c r="E10" s="14">
        <v>9.66074539244757E-2</v>
      </c>
      <c r="F10" s="14"/>
      <c r="G10" s="14">
        <v>0.212814930544791</v>
      </c>
      <c r="H10" s="14">
        <v>0.22136970453073801</v>
      </c>
      <c r="I10" s="14">
        <v>0.20049390120065499</v>
      </c>
      <c r="J10" s="14">
        <v>0.10275173879076201</v>
      </c>
      <c r="K10" s="14">
        <v>9.7209358272923194E-2</v>
      </c>
      <c r="L10" s="14">
        <v>5.3557929200835498E-2</v>
      </c>
      <c r="M10" s="14"/>
      <c r="N10" s="14">
        <v>0.16767074404840299</v>
      </c>
      <c r="O10" s="14">
        <v>0.14485518261978</v>
      </c>
      <c r="P10" s="14">
        <v>0.141280104528789</v>
      </c>
      <c r="Q10" s="14">
        <v>0.12062913636801099</v>
      </c>
      <c r="R10" s="14"/>
      <c r="S10" s="14">
        <v>0.20519861811014201</v>
      </c>
      <c r="T10" s="14">
        <v>8.9737645930797999E-2</v>
      </c>
      <c r="U10" s="14">
        <v>0.11372632132172</v>
      </c>
      <c r="V10" s="14">
        <v>0.181543273316571</v>
      </c>
      <c r="W10" s="14">
        <v>0.14069673580043399</v>
      </c>
      <c r="X10" s="14">
        <v>0.111899263752553</v>
      </c>
      <c r="Y10" s="14">
        <v>0.14333182536151001</v>
      </c>
      <c r="Z10" s="14">
        <v>0.191928261744406</v>
      </c>
      <c r="AA10" s="14">
        <v>0.159831390963872</v>
      </c>
      <c r="AB10" s="14">
        <v>0.150734989347934</v>
      </c>
      <c r="AC10" s="14">
        <v>8.0518542453144298E-2</v>
      </c>
      <c r="AD10" s="14">
        <v>0.127411364673475</v>
      </c>
      <c r="AE10" s="14"/>
      <c r="AF10" s="14">
        <v>0.15334836787432099</v>
      </c>
      <c r="AG10" s="14">
        <v>0.16598680898802101</v>
      </c>
      <c r="AH10" s="14">
        <v>7.1049807880797899E-2</v>
      </c>
      <c r="AI10" s="14">
        <v>0.15322272531463699</v>
      </c>
      <c r="AJ10" s="14">
        <v>0.157191252125818</v>
      </c>
      <c r="AK10" s="14"/>
      <c r="AL10" s="14">
        <v>0.13283308779980099</v>
      </c>
      <c r="AM10" s="14">
        <v>0.27607117202806403</v>
      </c>
      <c r="AN10" s="14">
        <v>6.8742403605707603E-2</v>
      </c>
      <c r="AO10" s="14"/>
      <c r="AP10" s="14">
        <v>0.15127963976046699</v>
      </c>
      <c r="AQ10" s="14">
        <v>0.13448573628817201</v>
      </c>
      <c r="AR10" s="14"/>
      <c r="AS10" s="14">
        <v>0.165891725410167</v>
      </c>
      <c r="AT10" s="14">
        <v>0.108773024831613</v>
      </c>
      <c r="AU10" s="14"/>
      <c r="AV10" s="14">
        <v>0.22822355858224699</v>
      </c>
      <c r="AW10" s="14">
        <v>0.11332055631643</v>
      </c>
      <c r="AX10" s="14"/>
      <c r="AY10" s="14">
        <v>0.159747013973532</v>
      </c>
      <c r="AZ10" s="14">
        <v>7.5273447585742101E-2</v>
      </c>
      <c r="BA10" s="14"/>
      <c r="BB10" s="14">
        <v>0.15239362846884499</v>
      </c>
      <c r="BC10" s="14">
        <v>0.110187531219219</v>
      </c>
    </row>
    <row r="11" spans="2:55" x14ac:dyDescent="0.35">
      <c r="B11" s="15" t="s">
        <v>159</v>
      </c>
      <c r="C11" s="14">
        <v>0.23211008760140101</v>
      </c>
      <c r="D11" s="14">
        <v>0.25459911638681199</v>
      </c>
      <c r="E11" s="14">
        <v>0.210833287421127</v>
      </c>
      <c r="F11" s="14"/>
      <c r="G11" s="14">
        <v>0.24839906336754</v>
      </c>
      <c r="H11" s="14">
        <v>0.23994728642475499</v>
      </c>
      <c r="I11" s="14">
        <v>0.25240204475223699</v>
      </c>
      <c r="J11" s="14">
        <v>0.27619677369565199</v>
      </c>
      <c r="K11" s="14">
        <v>0.240458954949691</v>
      </c>
      <c r="L11" s="14">
        <v>0.15694176855381101</v>
      </c>
      <c r="M11" s="14"/>
      <c r="N11" s="14">
        <v>0.20866683011639001</v>
      </c>
      <c r="O11" s="14">
        <v>0.23406055170064699</v>
      </c>
      <c r="P11" s="14">
        <v>0.245260792695392</v>
      </c>
      <c r="Q11" s="14">
        <v>0.24177935143443699</v>
      </c>
      <c r="R11" s="14"/>
      <c r="S11" s="14">
        <v>0.190514070745543</v>
      </c>
      <c r="T11" s="14">
        <v>0.204479902705447</v>
      </c>
      <c r="U11" s="14">
        <v>0.16969686207943199</v>
      </c>
      <c r="V11" s="14">
        <v>0.254621803856733</v>
      </c>
      <c r="W11" s="14">
        <v>0.27294538115613298</v>
      </c>
      <c r="X11" s="14">
        <v>0.215816142158825</v>
      </c>
      <c r="Y11" s="14">
        <v>0.22405233325743901</v>
      </c>
      <c r="Z11" s="14">
        <v>0.31723705263764201</v>
      </c>
      <c r="AA11" s="14">
        <v>0.221038505861684</v>
      </c>
      <c r="AB11" s="14">
        <v>0.28062906447184699</v>
      </c>
      <c r="AC11" s="14">
        <v>0.29393208368365298</v>
      </c>
      <c r="AD11" s="14">
        <v>0.297137242572031</v>
      </c>
      <c r="AE11" s="14"/>
      <c r="AF11" s="14">
        <v>0.20758653908645799</v>
      </c>
      <c r="AG11" s="14">
        <v>0.23622669434905399</v>
      </c>
      <c r="AH11" s="14">
        <v>0.156238627122674</v>
      </c>
      <c r="AI11" s="14">
        <v>0.284231103433357</v>
      </c>
      <c r="AJ11" s="14">
        <v>0.186246031961431</v>
      </c>
      <c r="AK11" s="14"/>
      <c r="AL11" s="14">
        <v>0.237264888494396</v>
      </c>
      <c r="AM11" s="14">
        <v>0.19389717214785901</v>
      </c>
      <c r="AN11" s="14">
        <v>0.22567461561466401</v>
      </c>
      <c r="AO11" s="14"/>
      <c r="AP11" s="14">
        <v>0.23144191808072201</v>
      </c>
      <c r="AQ11" s="14">
        <v>0.23473072220767899</v>
      </c>
      <c r="AR11" s="14"/>
      <c r="AS11" s="14">
        <v>0.25175348750465498</v>
      </c>
      <c r="AT11" s="14">
        <v>0.212899242825004</v>
      </c>
      <c r="AU11" s="14"/>
      <c r="AV11" s="14">
        <v>0.22540132355494</v>
      </c>
      <c r="AW11" s="14">
        <v>0.23425189467634</v>
      </c>
      <c r="AX11" s="14"/>
      <c r="AY11" s="14">
        <v>0.23228252987254699</v>
      </c>
      <c r="AZ11" s="14">
        <v>0.22159080117784499</v>
      </c>
      <c r="BA11" s="14"/>
      <c r="BB11" s="14">
        <v>0.233078942043318</v>
      </c>
      <c r="BC11" s="14">
        <v>0.238317838180956</v>
      </c>
    </row>
    <row r="12" spans="2:55" x14ac:dyDescent="0.35">
      <c r="B12" s="15" t="s">
        <v>160</v>
      </c>
      <c r="C12" s="14">
        <v>0.49532673539343502</v>
      </c>
      <c r="D12" s="14">
        <v>0.41832061239820001</v>
      </c>
      <c r="E12" s="14">
        <v>0.56903581592933095</v>
      </c>
      <c r="F12" s="14"/>
      <c r="G12" s="14">
        <v>0.33850912564823799</v>
      </c>
      <c r="H12" s="14">
        <v>0.361907908748553</v>
      </c>
      <c r="I12" s="14">
        <v>0.40864401940129202</v>
      </c>
      <c r="J12" s="14">
        <v>0.52179288945250502</v>
      </c>
      <c r="K12" s="14">
        <v>0.573184289364018</v>
      </c>
      <c r="L12" s="14">
        <v>0.70508476673506404</v>
      </c>
      <c r="M12" s="14"/>
      <c r="N12" s="14">
        <v>0.49977778226201303</v>
      </c>
      <c r="O12" s="14">
        <v>0.510467093154646</v>
      </c>
      <c r="P12" s="14">
        <v>0.47701500571957001</v>
      </c>
      <c r="Q12" s="14">
        <v>0.49075725424029298</v>
      </c>
      <c r="R12" s="14"/>
      <c r="S12" s="14">
        <v>0.46182104600289597</v>
      </c>
      <c r="T12" s="14">
        <v>0.58281356535881501</v>
      </c>
      <c r="U12" s="14">
        <v>0.60030003798835097</v>
      </c>
      <c r="V12" s="14">
        <v>0.46407312156035602</v>
      </c>
      <c r="W12" s="14">
        <v>0.45396285977415402</v>
      </c>
      <c r="X12" s="14">
        <v>0.49624890705070501</v>
      </c>
      <c r="Y12" s="14">
        <v>0.49737282870951899</v>
      </c>
      <c r="Z12" s="14">
        <v>0.42560014795578699</v>
      </c>
      <c r="AA12" s="14">
        <v>0.47059695040889798</v>
      </c>
      <c r="AB12" s="14">
        <v>0.44407616499396901</v>
      </c>
      <c r="AC12" s="14">
        <v>0.50135812243696698</v>
      </c>
      <c r="AD12" s="14">
        <v>0.50219867278249697</v>
      </c>
      <c r="AE12" s="14"/>
      <c r="AF12" s="14">
        <v>0.54348272018627297</v>
      </c>
      <c r="AG12" s="14">
        <v>0.41947561250953902</v>
      </c>
      <c r="AH12" s="14">
        <v>0.64426351951032101</v>
      </c>
      <c r="AI12" s="14">
        <v>0.41419629086737197</v>
      </c>
      <c r="AJ12" s="14">
        <v>0.54671898845385303</v>
      </c>
      <c r="AK12" s="14"/>
      <c r="AL12" s="14">
        <v>0.51469841959742602</v>
      </c>
      <c r="AM12" s="14">
        <v>0.28083668139587498</v>
      </c>
      <c r="AN12" s="14">
        <v>0.59657071255040495</v>
      </c>
      <c r="AO12" s="14"/>
      <c r="AP12" s="14">
        <v>0.48296730656804299</v>
      </c>
      <c r="AQ12" s="14">
        <v>0.50873318270255696</v>
      </c>
      <c r="AR12" s="14"/>
      <c r="AS12" s="14">
        <v>0.44277390199764299</v>
      </c>
      <c r="AT12" s="14">
        <v>0.56679982942609497</v>
      </c>
      <c r="AU12" s="14"/>
      <c r="AV12" s="14">
        <v>0.360118361217726</v>
      </c>
      <c r="AW12" s="14">
        <v>0.54560196561615704</v>
      </c>
      <c r="AX12" s="14"/>
      <c r="AY12" s="14">
        <v>0.476877158422156</v>
      </c>
      <c r="AZ12" s="14">
        <v>0.60317285163131396</v>
      </c>
      <c r="BA12" s="14"/>
      <c r="BB12" s="14">
        <v>0.48189046187081502</v>
      </c>
      <c r="BC12" s="14">
        <v>0.53215762279172196</v>
      </c>
    </row>
    <row r="13" spans="2:55" x14ac:dyDescent="0.35">
      <c r="B13" s="15" t="s">
        <v>205</v>
      </c>
      <c r="C13" s="20">
        <v>5.0085158493706303E-2</v>
      </c>
      <c r="D13" s="20">
        <v>3.84085542479164E-2</v>
      </c>
      <c r="E13" s="20">
        <v>6.1634452780865101E-2</v>
      </c>
      <c r="F13" s="20"/>
      <c r="G13" s="20">
        <v>6.62024824831908E-2</v>
      </c>
      <c r="H13" s="20">
        <v>4.3025395047151201E-2</v>
      </c>
      <c r="I13" s="20">
        <v>2.5407507624724698E-2</v>
      </c>
      <c r="J13" s="20">
        <v>4.6476842630760101E-2</v>
      </c>
      <c r="K13" s="20">
        <v>5.6928963099380198E-2</v>
      </c>
      <c r="L13" s="20">
        <v>6.3613284764475794E-2</v>
      </c>
      <c r="M13" s="20"/>
      <c r="N13" s="20">
        <v>3.6298835543086598E-2</v>
      </c>
      <c r="O13" s="20">
        <v>5.3580216526339597E-2</v>
      </c>
      <c r="P13" s="20">
        <v>5.3708343343091103E-2</v>
      </c>
      <c r="Q13" s="20">
        <v>5.8548281638171301E-2</v>
      </c>
      <c r="R13" s="20"/>
      <c r="S13" s="20">
        <v>2.64338880653434E-2</v>
      </c>
      <c r="T13" s="20">
        <v>5.6629325485380098E-2</v>
      </c>
      <c r="U13" s="20">
        <v>6.0077482534196001E-2</v>
      </c>
      <c r="V13" s="20">
        <v>5.0244345389211902E-2</v>
      </c>
      <c r="W13" s="20">
        <v>6.3581034764331898E-2</v>
      </c>
      <c r="X13" s="20">
        <v>6.2269170436852601E-2</v>
      </c>
      <c r="Y13" s="20">
        <v>7.0997107050861805E-2</v>
      </c>
      <c r="Z13" s="20">
        <v>5.4136933587910198E-2</v>
      </c>
      <c r="AA13" s="20">
        <v>3.5195285088865103E-2</v>
      </c>
      <c r="AB13" s="20">
        <v>3.3509641479946499E-2</v>
      </c>
      <c r="AC13" s="20">
        <v>5.4095011958082098E-2</v>
      </c>
      <c r="AD13" s="20">
        <v>7.3252719971996297E-2</v>
      </c>
      <c r="AE13" s="20"/>
      <c r="AF13" s="20">
        <v>3.2190160418168801E-2</v>
      </c>
      <c r="AG13" s="20">
        <v>4.7359248800357003E-2</v>
      </c>
      <c r="AH13" s="20">
        <v>6.7729455282271797E-2</v>
      </c>
      <c r="AI13" s="20">
        <v>7.2340715505276196E-2</v>
      </c>
      <c r="AJ13" s="20">
        <v>6.1751674813604503E-2</v>
      </c>
      <c r="AK13" s="20"/>
      <c r="AL13" s="20">
        <v>5.0193718342030701E-2</v>
      </c>
      <c r="AM13" s="20">
        <v>5.05124679438912E-2</v>
      </c>
      <c r="AN13" s="20">
        <v>4.7769563708218901E-2</v>
      </c>
      <c r="AO13" s="20"/>
      <c r="AP13" s="20">
        <v>6.0092581432888301E-2</v>
      </c>
      <c r="AQ13" s="20">
        <v>4.1725239831854402E-2</v>
      </c>
      <c r="AR13" s="20"/>
      <c r="AS13" s="20">
        <v>4.6889018880300698E-2</v>
      </c>
      <c r="AT13" s="20">
        <v>5.21342117982454E-2</v>
      </c>
      <c r="AU13" s="20"/>
      <c r="AV13" s="20">
        <v>5.3573650194807997E-2</v>
      </c>
      <c r="AW13" s="20">
        <v>4.61817002757587E-2</v>
      </c>
      <c r="AX13" s="20"/>
      <c r="AY13" s="20">
        <v>4.3412292853008898E-2</v>
      </c>
      <c r="AZ13" s="20">
        <v>3.6854694924016503E-2</v>
      </c>
      <c r="BA13" s="20"/>
      <c r="BB13" s="20">
        <v>4.61806048881492E-2</v>
      </c>
      <c r="BC13" s="20">
        <v>5.2244967027747898E-2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310</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0.11197542461556501</v>
      </c>
      <c r="D9" s="14">
        <v>0.126329579554395</v>
      </c>
      <c r="E9" s="14">
        <v>9.8288537960567995E-2</v>
      </c>
      <c r="F9" s="14"/>
      <c r="G9" s="14">
        <v>0.18054998272335501</v>
      </c>
      <c r="H9" s="14">
        <v>0.204596147085812</v>
      </c>
      <c r="I9" s="14">
        <v>0.12232423742455199</v>
      </c>
      <c r="J9" s="14">
        <v>9.7097577191626497E-2</v>
      </c>
      <c r="K9" s="14">
        <v>4.83011005719663E-2</v>
      </c>
      <c r="L9" s="14">
        <v>3.7170686035855799E-2</v>
      </c>
      <c r="M9" s="14"/>
      <c r="N9" s="14">
        <v>0.134430504710779</v>
      </c>
      <c r="O9" s="14">
        <v>8.2515379601017194E-2</v>
      </c>
      <c r="P9" s="14">
        <v>0.106414257390833</v>
      </c>
      <c r="Q9" s="14">
        <v>0.124143282791911</v>
      </c>
      <c r="R9" s="14"/>
      <c r="S9" s="14">
        <v>0.15143838407497301</v>
      </c>
      <c r="T9" s="14">
        <v>9.6675162968997794E-2</v>
      </c>
      <c r="U9" s="14">
        <v>8.2914339840282E-2</v>
      </c>
      <c r="V9" s="14">
        <v>9.7109971460396405E-2</v>
      </c>
      <c r="W9" s="14">
        <v>0.114210484241437</v>
      </c>
      <c r="X9" s="14">
        <v>0.12064509320345</v>
      </c>
      <c r="Y9" s="14">
        <v>0.113892038387004</v>
      </c>
      <c r="Z9" s="14">
        <v>7.8887929967991793E-2</v>
      </c>
      <c r="AA9" s="14">
        <v>0.15661632580966101</v>
      </c>
      <c r="AB9" s="14">
        <v>9.9481533283146101E-2</v>
      </c>
      <c r="AC9" s="14">
        <v>9.6356150254243295E-2</v>
      </c>
      <c r="AD9" s="14">
        <v>2.4599138863932099E-2</v>
      </c>
      <c r="AE9" s="14"/>
      <c r="AF9" s="14">
        <v>0.11319752610318901</v>
      </c>
      <c r="AG9" s="14">
        <v>0.157330867845832</v>
      </c>
      <c r="AH9" s="14">
        <v>7.0548760949484299E-2</v>
      </c>
      <c r="AI9" s="14">
        <v>7.7265499037017807E-2</v>
      </c>
      <c r="AJ9" s="14">
        <v>0.125464839724371</v>
      </c>
      <c r="AK9" s="14"/>
      <c r="AL9" s="14">
        <v>0.102997089046669</v>
      </c>
      <c r="AM9" s="14">
        <v>0.18789654972702299</v>
      </c>
      <c r="AN9" s="14">
        <v>0.10661529877365999</v>
      </c>
      <c r="AO9" s="14"/>
      <c r="AP9" s="14">
        <v>0.117342356438684</v>
      </c>
      <c r="AQ9" s="14">
        <v>0.106047907837028</v>
      </c>
      <c r="AR9" s="14"/>
      <c r="AS9" s="14">
        <v>0.13713233881060299</v>
      </c>
      <c r="AT9" s="14">
        <v>7.3193358264736205E-2</v>
      </c>
      <c r="AU9" s="14"/>
      <c r="AV9" s="14">
        <v>0.167117640378972</v>
      </c>
      <c r="AW9" s="14">
        <v>9.1101868023693897E-2</v>
      </c>
      <c r="AX9" s="14"/>
      <c r="AY9" s="14">
        <v>0.12538335384169899</v>
      </c>
      <c r="AZ9" s="14">
        <v>7.4136820434957396E-2</v>
      </c>
      <c r="BA9" s="14"/>
      <c r="BB9" s="14">
        <v>0.121766500024277</v>
      </c>
      <c r="BC9" s="14">
        <v>9.0163096846156907E-2</v>
      </c>
    </row>
    <row r="10" spans="2:55" x14ac:dyDescent="0.35">
      <c r="B10" s="15" t="s">
        <v>158</v>
      </c>
      <c r="C10" s="14">
        <v>0.33664981137894001</v>
      </c>
      <c r="D10" s="14">
        <v>0.34895071242660303</v>
      </c>
      <c r="E10" s="14">
        <v>0.32562911468386102</v>
      </c>
      <c r="F10" s="14"/>
      <c r="G10" s="14">
        <v>0.41879580533378302</v>
      </c>
      <c r="H10" s="14">
        <v>0.405554504431274</v>
      </c>
      <c r="I10" s="14">
        <v>0.39697229227175101</v>
      </c>
      <c r="J10" s="14">
        <v>0.32243631600383499</v>
      </c>
      <c r="K10" s="14">
        <v>0.30677519540999898</v>
      </c>
      <c r="L10" s="14">
        <v>0.208410938408675</v>
      </c>
      <c r="M10" s="14"/>
      <c r="N10" s="14">
        <v>0.326514984562642</v>
      </c>
      <c r="O10" s="14">
        <v>0.31406993742884798</v>
      </c>
      <c r="P10" s="14">
        <v>0.35520522796155302</v>
      </c>
      <c r="Q10" s="14">
        <v>0.355510214306964</v>
      </c>
      <c r="R10" s="14"/>
      <c r="S10" s="14">
        <v>0.41505804271562802</v>
      </c>
      <c r="T10" s="14">
        <v>0.29426378185525798</v>
      </c>
      <c r="U10" s="14">
        <v>0.32855461220642501</v>
      </c>
      <c r="V10" s="14">
        <v>0.33932199460430701</v>
      </c>
      <c r="W10" s="14">
        <v>0.34035659504089399</v>
      </c>
      <c r="X10" s="14">
        <v>0.37460951878494297</v>
      </c>
      <c r="Y10" s="14">
        <v>0.31768804097374498</v>
      </c>
      <c r="Z10" s="14">
        <v>0.358926781986806</v>
      </c>
      <c r="AA10" s="14">
        <v>0.33268595423385999</v>
      </c>
      <c r="AB10" s="14">
        <v>0.27073273014731902</v>
      </c>
      <c r="AC10" s="14">
        <v>0.29600116419418798</v>
      </c>
      <c r="AD10" s="14">
        <v>0.34637218733631497</v>
      </c>
      <c r="AE10" s="14"/>
      <c r="AF10" s="14">
        <v>0.28103347247779598</v>
      </c>
      <c r="AG10" s="14">
        <v>0.37136961260722101</v>
      </c>
      <c r="AH10" s="14">
        <v>0.310293697219854</v>
      </c>
      <c r="AI10" s="14">
        <v>0.31943433903897001</v>
      </c>
      <c r="AJ10" s="14">
        <v>0.25393843200525301</v>
      </c>
      <c r="AK10" s="14"/>
      <c r="AL10" s="14">
        <v>0.32550197932566599</v>
      </c>
      <c r="AM10" s="14">
        <v>0.46522144709347002</v>
      </c>
      <c r="AN10" s="14">
        <v>0.26929389021325001</v>
      </c>
      <c r="AO10" s="14"/>
      <c r="AP10" s="14">
        <v>0.33972843854426799</v>
      </c>
      <c r="AQ10" s="14">
        <v>0.32858825659319102</v>
      </c>
      <c r="AR10" s="14"/>
      <c r="AS10" s="14">
        <v>0.35717795439355798</v>
      </c>
      <c r="AT10" s="14">
        <v>0.30807252236877097</v>
      </c>
      <c r="AU10" s="14"/>
      <c r="AV10" s="14">
        <v>0.41482275277901898</v>
      </c>
      <c r="AW10" s="14">
        <v>0.310425335307976</v>
      </c>
      <c r="AX10" s="14"/>
      <c r="AY10" s="14">
        <v>0.34528613647387002</v>
      </c>
      <c r="AZ10" s="14">
        <v>0.31117416154633598</v>
      </c>
      <c r="BA10" s="14"/>
      <c r="BB10" s="14">
        <v>0.33577482987155199</v>
      </c>
      <c r="BC10" s="14">
        <v>0.36808845639406501</v>
      </c>
    </row>
    <row r="11" spans="2:55" x14ac:dyDescent="0.35">
      <c r="B11" s="15" t="s">
        <v>159</v>
      </c>
      <c r="C11" s="14">
        <v>0.32905291115028301</v>
      </c>
      <c r="D11" s="14">
        <v>0.31990778634617301</v>
      </c>
      <c r="E11" s="14">
        <v>0.33801204863228601</v>
      </c>
      <c r="F11" s="14"/>
      <c r="G11" s="14">
        <v>0.28270748280809799</v>
      </c>
      <c r="H11" s="14">
        <v>0.27341698209237297</v>
      </c>
      <c r="I11" s="14">
        <v>0.29210501838666297</v>
      </c>
      <c r="J11" s="14">
        <v>0.357310178105743</v>
      </c>
      <c r="K11" s="14">
        <v>0.32557431105749901</v>
      </c>
      <c r="L11" s="14">
        <v>0.41467160261936498</v>
      </c>
      <c r="M11" s="14"/>
      <c r="N11" s="14">
        <v>0.30898121484437802</v>
      </c>
      <c r="O11" s="14">
        <v>0.36973841197843399</v>
      </c>
      <c r="P11" s="14">
        <v>0.32497357002562</v>
      </c>
      <c r="Q11" s="14">
        <v>0.31051742871623</v>
      </c>
      <c r="R11" s="14"/>
      <c r="S11" s="14">
        <v>0.27708590048220699</v>
      </c>
      <c r="T11" s="14">
        <v>0.37672071291400699</v>
      </c>
      <c r="U11" s="14">
        <v>0.32277034516237701</v>
      </c>
      <c r="V11" s="14">
        <v>0.35683424176672501</v>
      </c>
      <c r="W11" s="14">
        <v>0.353789366385096</v>
      </c>
      <c r="X11" s="14">
        <v>0.30938510475210801</v>
      </c>
      <c r="Y11" s="14">
        <v>0.30454533442142301</v>
      </c>
      <c r="Z11" s="14">
        <v>0.37730961900625698</v>
      </c>
      <c r="AA11" s="14">
        <v>0.30409715999076098</v>
      </c>
      <c r="AB11" s="14">
        <v>0.387498445538625</v>
      </c>
      <c r="AC11" s="14">
        <v>0.30449219006898698</v>
      </c>
      <c r="AD11" s="14">
        <v>0.25853130552234899</v>
      </c>
      <c r="AE11" s="14"/>
      <c r="AF11" s="14">
        <v>0.38104871728458101</v>
      </c>
      <c r="AG11" s="14">
        <v>0.29242431188449702</v>
      </c>
      <c r="AH11" s="14">
        <v>0.332271636120891</v>
      </c>
      <c r="AI11" s="14">
        <v>0.350810472733811</v>
      </c>
      <c r="AJ11" s="14">
        <v>0.365735356127387</v>
      </c>
      <c r="AK11" s="14"/>
      <c r="AL11" s="14">
        <v>0.34497872637905902</v>
      </c>
      <c r="AM11" s="14">
        <v>0.242356935350722</v>
      </c>
      <c r="AN11" s="14">
        <v>0.25367536979732103</v>
      </c>
      <c r="AO11" s="14"/>
      <c r="AP11" s="14">
        <v>0.32986583524081298</v>
      </c>
      <c r="AQ11" s="14">
        <v>0.33095096910824401</v>
      </c>
      <c r="AR11" s="14"/>
      <c r="AS11" s="14">
        <v>0.31306955576676498</v>
      </c>
      <c r="AT11" s="14">
        <v>0.346350081104978</v>
      </c>
      <c r="AU11" s="14"/>
      <c r="AV11" s="14">
        <v>0.26879089806495099</v>
      </c>
      <c r="AW11" s="14">
        <v>0.34849394104978998</v>
      </c>
      <c r="AX11" s="14"/>
      <c r="AY11" s="14">
        <v>0.319289071502315</v>
      </c>
      <c r="AZ11" s="14">
        <v>0.357367190895446</v>
      </c>
      <c r="BA11" s="14"/>
      <c r="BB11" s="14">
        <v>0.323856143473435</v>
      </c>
      <c r="BC11" s="14">
        <v>0.33623062586930003</v>
      </c>
    </row>
    <row r="12" spans="2:55" x14ac:dyDescent="0.35">
      <c r="B12" s="15" t="s">
        <v>160</v>
      </c>
      <c r="C12" s="14">
        <v>0.200075670043878</v>
      </c>
      <c r="D12" s="14">
        <v>0.187604706773214</v>
      </c>
      <c r="E12" s="14">
        <v>0.21083822709851299</v>
      </c>
      <c r="F12" s="14"/>
      <c r="G12" s="14">
        <v>0.104560402941755</v>
      </c>
      <c r="H12" s="14">
        <v>0.11373880566870601</v>
      </c>
      <c r="I12" s="14">
        <v>0.173086356241098</v>
      </c>
      <c r="J12" s="14">
        <v>0.19649337862786401</v>
      </c>
      <c r="K12" s="14">
        <v>0.28354092930664598</v>
      </c>
      <c r="L12" s="14">
        <v>0.30284446835502998</v>
      </c>
      <c r="M12" s="14"/>
      <c r="N12" s="14">
        <v>0.21483437918442799</v>
      </c>
      <c r="O12" s="14">
        <v>0.22045065248422799</v>
      </c>
      <c r="P12" s="14">
        <v>0.18325156579239801</v>
      </c>
      <c r="Q12" s="14">
        <v>0.177412273636466</v>
      </c>
      <c r="R12" s="14"/>
      <c r="S12" s="14">
        <v>0.147855179533353</v>
      </c>
      <c r="T12" s="14">
        <v>0.218436282778674</v>
      </c>
      <c r="U12" s="14">
        <v>0.22477163218909399</v>
      </c>
      <c r="V12" s="14">
        <v>0.16896000558559399</v>
      </c>
      <c r="W12" s="14">
        <v>0.18441416317915199</v>
      </c>
      <c r="X12" s="14">
        <v>0.16318173776263301</v>
      </c>
      <c r="Y12" s="14">
        <v>0.23746440919627099</v>
      </c>
      <c r="Z12" s="14">
        <v>0.15381949266173001</v>
      </c>
      <c r="AA12" s="14">
        <v>0.20012402774027599</v>
      </c>
      <c r="AB12" s="14">
        <v>0.21557419259333099</v>
      </c>
      <c r="AC12" s="14">
        <v>0.26886570581233499</v>
      </c>
      <c r="AD12" s="14">
        <v>0.33798103614946301</v>
      </c>
      <c r="AE12" s="14"/>
      <c r="AF12" s="14">
        <v>0.21116216668698801</v>
      </c>
      <c r="AG12" s="14">
        <v>0.15605420384149901</v>
      </c>
      <c r="AH12" s="14">
        <v>0.28281385518659702</v>
      </c>
      <c r="AI12" s="14">
        <v>0.230502611060907</v>
      </c>
      <c r="AJ12" s="14">
        <v>0.21011816394121699</v>
      </c>
      <c r="AK12" s="14"/>
      <c r="AL12" s="14">
        <v>0.20228664755472001</v>
      </c>
      <c r="AM12" s="14">
        <v>0.104525067828786</v>
      </c>
      <c r="AN12" s="14">
        <v>0.33738427557456602</v>
      </c>
      <c r="AO12" s="14"/>
      <c r="AP12" s="14">
        <v>0.1824326074148</v>
      </c>
      <c r="AQ12" s="14">
        <v>0.21961725623152401</v>
      </c>
      <c r="AR12" s="14"/>
      <c r="AS12" s="14">
        <v>0.17643026810256099</v>
      </c>
      <c r="AT12" s="14">
        <v>0.24360547561073101</v>
      </c>
      <c r="AU12" s="14"/>
      <c r="AV12" s="14">
        <v>0.14166916498020299</v>
      </c>
      <c r="AW12" s="14">
        <v>0.22223120869083399</v>
      </c>
      <c r="AX12" s="14"/>
      <c r="AY12" s="14">
        <v>0.19043881438308</v>
      </c>
      <c r="AZ12" s="14">
        <v>0.23714480397731699</v>
      </c>
      <c r="BA12" s="14"/>
      <c r="BB12" s="14">
        <v>0.19857651266142801</v>
      </c>
      <c r="BC12" s="14">
        <v>0.18483417470924801</v>
      </c>
    </row>
    <row r="13" spans="2:55" x14ac:dyDescent="0.35">
      <c r="B13" s="15" t="s">
        <v>205</v>
      </c>
      <c r="C13" s="20">
        <v>2.2246182811334499E-2</v>
      </c>
      <c r="D13" s="20">
        <v>1.7207214899615499E-2</v>
      </c>
      <c r="E13" s="20">
        <v>2.72320716247729E-2</v>
      </c>
      <c r="F13" s="20"/>
      <c r="G13" s="20">
        <v>1.33863261930088E-2</v>
      </c>
      <c r="H13" s="20">
        <v>2.6935607218348499E-3</v>
      </c>
      <c r="I13" s="20">
        <v>1.5512095675937001E-2</v>
      </c>
      <c r="J13" s="20">
        <v>2.66625500709314E-2</v>
      </c>
      <c r="K13" s="20">
        <v>3.5808463653890198E-2</v>
      </c>
      <c r="L13" s="20">
        <v>3.6902304581073402E-2</v>
      </c>
      <c r="M13" s="20"/>
      <c r="N13" s="20">
        <v>1.52389166977726E-2</v>
      </c>
      <c r="O13" s="20">
        <v>1.3225618507472101E-2</v>
      </c>
      <c r="P13" s="20">
        <v>3.0155378829595399E-2</v>
      </c>
      <c r="Q13" s="20">
        <v>3.2416800548428402E-2</v>
      </c>
      <c r="R13" s="20"/>
      <c r="S13" s="20">
        <v>8.5624931938385294E-3</v>
      </c>
      <c r="T13" s="20">
        <v>1.3904059483064401E-2</v>
      </c>
      <c r="U13" s="20">
        <v>4.0989070601823101E-2</v>
      </c>
      <c r="V13" s="20">
        <v>3.7773786582978003E-2</v>
      </c>
      <c r="W13" s="20">
        <v>7.2293911534213199E-3</v>
      </c>
      <c r="X13" s="20">
        <v>3.2178545496866398E-2</v>
      </c>
      <c r="Y13" s="20">
        <v>2.6410177021556801E-2</v>
      </c>
      <c r="Z13" s="20">
        <v>3.1056176377214601E-2</v>
      </c>
      <c r="AA13" s="20">
        <v>6.4765322254410297E-3</v>
      </c>
      <c r="AB13" s="20">
        <v>2.67130984375792E-2</v>
      </c>
      <c r="AC13" s="20">
        <v>3.4284789670246403E-2</v>
      </c>
      <c r="AD13" s="20">
        <v>3.2516332127941201E-2</v>
      </c>
      <c r="AE13" s="20"/>
      <c r="AF13" s="20">
        <v>1.3558117447445801E-2</v>
      </c>
      <c r="AG13" s="20">
        <v>2.28210038209509E-2</v>
      </c>
      <c r="AH13" s="20">
        <v>4.0720505231739198E-3</v>
      </c>
      <c r="AI13" s="20">
        <v>2.1987078129293999E-2</v>
      </c>
      <c r="AJ13" s="20">
        <v>4.4743208201772397E-2</v>
      </c>
      <c r="AK13" s="20"/>
      <c r="AL13" s="20">
        <v>2.4235557693885801E-2</v>
      </c>
      <c r="AM13" s="20">
        <v>0</v>
      </c>
      <c r="AN13" s="20">
        <v>3.30311656412033E-2</v>
      </c>
      <c r="AO13" s="20"/>
      <c r="AP13" s="20">
        <v>3.0630762361435498E-2</v>
      </c>
      <c r="AQ13" s="20">
        <v>1.4795610230013001E-2</v>
      </c>
      <c r="AR13" s="20"/>
      <c r="AS13" s="20">
        <v>1.6189882926513199E-2</v>
      </c>
      <c r="AT13" s="20">
        <v>2.8778562650783102E-2</v>
      </c>
      <c r="AU13" s="20"/>
      <c r="AV13" s="20">
        <v>7.59954379685492E-3</v>
      </c>
      <c r="AW13" s="20">
        <v>2.7747646927706399E-2</v>
      </c>
      <c r="AX13" s="20"/>
      <c r="AY13" s="20">
        <v>1.9602623799036201E-2</v>
      </c>
      <c r="AZ13" s="20">
        <v>2.0177023145942899E-2</v>
      </c>
      <c r="BA13" s="20"/>
      <c r="BB13" s="20">
        <v>2.0026013969307602E-2</v>
      </c>
      <c r="BC13" s="20">
        <v>2.0683646181229701E-2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311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5.61217941980241E-2</v>
      </c>
      <c r="D9" s="14">
        <v>6.1481235757667702E-2</v>
      </c>
      <c r="E9" s="14">
        <v>5.1053617722783197E-2</v>
      </c>
      <c r="F9" s="14"/>
      <c r="G9" s="14">
        <v>8.3802373294600302E-2</v>
      </c>
      <c r="H9" s="14">
        <v>0.12203365921764001</v>
      </c>
      <c r="I9" s="14">
        <v>8.42671938653764E-2</v>
      </c>
      <c r="J9" s="14">
        <v>3.0091070108070699E-2</v>
      </c>
      <c r="K9" s="14">
        <v>1.42944882358133E-2</v>
      </c>
      <c r="L9" s="14">
        <v>1.01886156731126E-2</v>
      </c>
      <c r="M9" s="14"/>
      <c r="N9" s="14">
        <v>6.8316577950390603E-2</v>
      </c>
      <c r="O9" s="14">
        <v>5.3030213649197799E-2</v>
      </c>
      <c r="P9" s="14">
        <v>4.4499282791254501E-2</v>
      </c>
      <c r="Q9" s="14">
        <v>5.6831071072945397E-2</v>
      </c>
      <c r="R9" s="14"/>
      <c r="S9" s="14">
        <v>7.8100274831380295E-2</v>
      </c>
      <c r="T9" s="14">
        <v>4.2374387003540299E-2</v>
      </c>
      <c r="U9" s="14">
        <v>4.8589273977295899E-2</v>
      </c>
      <c r="V9" s="14">
        <v>4.57493763064106E-2</v>
      </c>
      <c r="W9" s="14">
        <v>4.52511634553487E-2</v>
      </c>
      <c r="X9" s="14">
        <v>8.5601897193166701E-2</v>
      </c>
      <c r="Y9" s="14">
        <v>5.1790884585641399E-2</v>
      </c>
      <c r="Z9" s="14">
        <v>4.6082413776286101E-2</v>
      </c>
      <c r="AA9" s="14">
        <v>6.6154832845133599E-2</v>
      </c>
      <c r="AB9" s="14">
        <v>6.1327424201141102E-2</v>
      </c>
      <c r="AC9" s="14">
        <v>4.0856319367865802E-2</v>
      </c>
      <c r="AD9" s="14">
        <v>0</v>
      </c>
      <c r="AE9" s="14"/>
      <c r="AF9" s="14">
        <v>4.1794735010916698E-2</v>
      </c>
      <c r="AG9" s="14">
        <v>8.9763376455597399E-2</v>
      </c>
      <c r="AH9" s="14">
        <v>3.98673998454597E-2</v>
      </c>
      <c r="AI9" s="14">
        <v>2.9060389632869801E-2</v>
      </c>
      <c r="AJ9" s="14">
        <v>6.16004520338981E-2</v>
      </c>
      <c r="AK9" s="14"/>
      <c r="AL9" s="14">
        <v>4.5738359456134699E-2</v>
      </c>
      <c r="AM9" s="14">
        <v>0.13915437531561201</v>
      </c>
      <c r="AN9" s="14">
        <v>5.8363194162481202E-2</v>
      </c>
      <c r="AO9" s="14"/>
      <c r="AP9" s="14">
        <v>4.5991568207179E-2</v>
      </c>
      <c r="AQ9" s="14">
        <v>6.3443301313342901E-2</v>
      </c>
      <c r="AR9" s="14"/>
      <c r="AS9" s="14">
        <v>6.6585583346857893E-2</v>
      </c>
      <c r="AT9" s="14">
        <v>3.9910245028160103E-2</v>
      </c>
      <c r="AU9" s="14"/>
      <c r="AV9" s="14">
        <v>9.7101911428304696E-2</v>
      </c>
      <c r="AW9" s="14">
        <v>4.3028589953725202E-2</v>
      </c>
      <c r="AX9" s="14"/>
      <c r="AY9" s="14">
        <v>5.8316979926750397E-2</v>
      </c>
      <c r="AZ9" s="14">
        <v>4.5274720235379103E-2</v>
      </c>
      <c r="BA9" s="14"/>
      <c r="BB9" s="14">
        <v>5.7100959507289703E-2</v>
      </c>
      <c r="BC9" s="14">
        <v>4.69875529234626E-2</v>
      </c>
    </row>
    <row r="10" spans="2:55" x14ac:dyDescent="0.35">
      <c r="B10" s="15" t="s">
        <v>158</v>
      </c>
      <c r="C10" s="14">
        <v>0.11561497686438101</v>
      </c>
      <c r="D10" s="14">
        <v>0.14012125506894901</v>
      </c>
      <c r="E10" s="14">
        <v>9.2025528450773803E-2</v>
      </c>
      <c r="F10" s="14"/>
      <c r="G10" s="14">
        <v>0.173495832503445</v>
      </c>
      <c r="H10" s="14">
        <v>0.23035027443115599</v>
      </c>
      <c r="I10" s="14">
        <v>0.14860206240303001</v>
      </c>
      <c r="J10" s="14">
        <v>9.6164233148983494E-2</v>
      </c>
      <c r="K10" s="14">
        <v>5.4011411036749502E-2</v>
      </c>
      <c r="L10" s="14">
        <v>1.3702450582079201E-2</v>
      </c>
      <c r="M10" s="14"/>
      <c r="N10" s="14">
        <v>0.12897201180576401</v>
      </c>
      <c r="O10" s="14">
        <v>0.11285069884645101</v>
      </c>
      <c r="P10" s="14">
        <v>0.110100152629557</v>
      </c>
      <c r="Q10" s="14">
        <v>0.109835373781788</v>
      </c>
      <c r="R10" s="14"/>
      <c r="S10" s="14">
        <v>0.147887666746883</v>
      </c>
      <c r="T10" s="14">
        <v>7.3337544342944205E-2</v>
      </c>
      <c r="U10" s="14">
        <v>0.126285958651038</v>
      </c>
      <c r="V10" s="14">
        <v>0.108561434525066</v>
      </c>
      <c r="W10" s="14">
        <v>0.114046807484118</v>
      </c>
      <c r="X10" s="14">
        <v>0.117123090643624</v>
      </c>
      <c r="Y10" s="14">
        <v>0.11875974036201301</v>
      </c>
      <c r="Z10" s="14">
        <v>0.104919565195619</v>
      </c>
      <c r="AA10" s="14">
        <v>0.15082973176196399</v>
      </c>
      <c r="AB10" s="14">
        <v>0.10333846104891101</v>
      </c>
      <c r="AC10" s="14">
        <v>8.8353386620314195E-2</v>
      </c>
      <c r="AD10" s="14">
        <v>9.9263651162871405E-2</v>
      </c>
      <c r="AE10" s="14"/>
      <c r="AF10" s="14">
        <v>0.105369303228046</v>
      </c>
      <c r="AG10" s="14">
        <v>0.13563200484740701</v>
      </c>
      <c r="AH10" s="14">
        <v>7.0148008822863303E-2</v>
      </c>
      <c r="AI10" s="14">
        <v>0.125522644705755</v>
      </c>
      <c r="AJ10" s="14">
        <v>0.17252759127947101</v>
      </c>
      <c r="AK10" s="14"/>
      <c r="AL10" s="14">
        <v>0.10539543053273299</v>
      </c>
      <c r="AM10" s="14">
        <v>0.22831327957155101</v>
      </c>
      <c r="AN10" s="14">
        <v>6.3010650337008201E-2</v>
      </c>
      <c r="AO10" s="14"/>
      <c r="AP10" s="14">
        <v>0.13174566258017301</v>
      </c>
      <c r="AQ10" s="14">
        <v>9.6058854923597198E-2</v>
      </c>
      <c r="AR10" s="14"/>
      <c r="AS10" s="14">
        <v>0.12887214349173801</v>
      </c>
      <c r="AT10" s="14">
        <v>8.9688326205461702E-2</v>
      </c>
      <c r="AU10" s="14"/>
      <c r="AV10" s="14">
        <v>0.19048387109168699</v>
      </c>
      <c r="AW10" s="14">
        <v>8.6315708047091294E-2</v>
      </c>
      <c r="AX10" s="14"/>
      <c r="AY10" s="14">
        <v>0.12680882540230101</v>
      </c>
      <c r="AZ10" s="14">
        <v>0.110259784433324</v>
      </c>
      <c r="BA10" s="14"/>
      <c r="BB10" s="14">
        <v>0.115230418032973</v>
      </c>
      <c r="BC10" s="14">
        <v>0.115079863356324</v>
      </c>
    </row>
    <row r="11" spans="2:55" x14ac:dyDescent="0.35">
      <c r="B11" s="15" t="s">
        <v>159</v>
      </c>
      <c r="C11" s="14">
        <v>0.18436925616913899</v>
      </c>
      <c r="D11" s="14">
        <v>0.184305448243053</v>
      </c>
      <c r="E11" s="14">
        <v>0.18497418328962201</v>
      </c>
      <c r="F11" s="14"/>
      <c r="G11" s="14">
        <v>0.26497921898689902</v>
      </c>
      <c r="H11" s="14">
        <v>0.208747937711283</v>
      </c>
      <c r="I11" s="14">
        <v>0.204451422692045</v>
      </c>
      <c r="J11" s="14">
        <v>0.19236826251981401</v>
      </c>
      <c r="K11" s="14">
        <v>0.16281632827122</v>
      </c>
      <c r="L11" s="14">
        <v>0.102674511812643</v>
      </c>
      <c r="M11" s="14"/>
      <c r="N11" s="14">
        <v>0.16713605997581599</v>
      </c>
      <c r="O11" s="14">
        <v>0.17794045068960701</v>
      </c>
      <c r="P11" s="14">
        <v>0.197246230806529</v>
      </c>
      <c r="Q11" s="14">
        <v>0.199808113095023</v>
      </c>
      <c r="R11" s="14"/>
      <c r="S11" s="14">
        <v>0.204177703138331</v>
      </c>
      <c r="T11" s="14">
        <v>0.18502146283017101</v>
      </c>
      <c r="U11" s="14">
        <v>0.13436223284959101</v>
      </c>
      <c r="V11" s="14">
        <v>0.20754727270823001</v>
      </c>
      <c r="W11" s="14">
        <v>0.20924084692971801</v>
      </c>
      <c r="X11" s="14">
        <v>0.18076482078144099</v>
      </c>
      <c r="Y11" s="14">
        <v>0.15796046023383001</v>
      </c>
      <c r="Z11" s="14">
        <v>0.20851529116101</v>
      </c>
      <c r="AA11" s="14">
        <v>0.1691407418915</v>
      </c>
      <c r="AB11" s="14">
        <v>0.19064846712153899</v>
      </c>
      <c r="AC11" s="14">
        <v>0.206380797875855</v>
      </c>
      <c r="AD11" s="14">
        <v>0.14445049082486699</v>
      </c>
      <c r="AE11" s="14"/>
      <c r="AF11" s="14">
        <v>0.184017721542171</v>
      </c>
      <c r="AG11" s="14">
        <v>0.193012608757548</v>
      </c>
      <c r="AH11" s="14">
        <v>0.158803263322566</v>
      </c>
      <c r="AI11" s="14">
        <v>0.14830760728397899</v>
      </c>
      <c r="AJ11" s="14">
        <v>0.138201026620592</v>
      </c>
      <c r="AK11" s="14"/>
      <c r="AL11" s="14">
        <v>0.188561537077827</v>
      </c>
      <c r="AM11" s="14">
        <v>0.16982171435427401</v>
      </c>
      <c r="AN11" s="14">
        <v>0.14988650809110601</v>
      </c>
      <c r="AO11" s="14"/>
      <c r="AP11" s="14">
        <v>0.18975475218888099</v>
      </c>
      <c r="AQ11" s="14">
        <v>0.18377628870130899</v>
      </c>
      <c r="AR11" s="14"/>
      <c r="AS11" s="14">
        <v>0.19935861334476301</v>
      </c>
      <c r="AT11" s="14">
        <v>0.16566091650190201</v>
      </c>
      <c r="AU11" s="14"/>
      <c r="AV11" s="14">
        <v>0.20597811555734</v>
      </c>
      <c r="AW11" s="14">
        <v>0.176863881788448</v>
      </c>
      <c r="AX11" s="14"/>
      <c r="AY11" s="14">
        <v>0.18809249902011499</v>
      </c>
      <c r="AZ11" s="14">
        <v>0.18979161607971801</v>
      </c>
      <c r="BA11" s="14"/>
      <c r="BB11" s="14">
        <v>0.18708660227766899</v>
      </c>
      <c r="BC11" s="14">
        <v>0.16004653992593801</v>
      </c>
    </row>
    <row r="12" spans="2:55" x14ac:dyDescent="0.35">
      <c r="B12" s="15" t="s">
        <v>160</v>
      </c>
      <c r="C12" s="14">
        <v>0.58437774623937999</v>
      </c>
      <c r="D12" s="14">
        <v>0.55695720801520199</v>
      </c>
      <c r="E12" s="14">
        <v>0.60992993391971595</v>
      </c>
      <c r="F12" s="14"/>
      <c r="G12" s="14">
        <v>0.43017626923611801</v>
      </c>
      <c r="H12" s="14">
        <v>0.39446448846565102</v>
      </c>
      <c r="I12" s="14">
        <v>0.51802759987063596</v>
      </c>
      <c r="J12" s="14">
        <v>0.61645531972062295</v>
      </c>
      <c r="K12" s="14">
        <v>0.69540227658828702</v>
      </c>
      <c r="L12" s="14">
        <v>0.79529516337044104</v>
      </c>
      <c r="M12" s="14"/>
      <c r="N12" s="14">
        <v>0.57396179802918401</v>
      </c>
      <c r="O12" s="14">
        <v>0.59676649561995598</v>
      </c>
      <c r="P12" s="14">
        <v>0.59379218161994796</v>
      </c>
      <c r="Q12" s="14">
        <v>0.57116278500447104</v>
      </c>
      <c r="R12" s="14"/>
      <c r="S12" s="14">
        <v>0.53583302858485904</v>
      </c>
      <c r="T12" s="14">
        <v>0.63347074051094399</v>
      </c>
      <c r="U12" s="14">
        <v>0.643110001244939</v>
      </c>
      <c r="V12" s="14">
        <v>0.54870688834514103</v>
      </c>
      <c r="W12" s="14">
        <v>0.56960959558045399</v>
      </c>
      <c r="X12" s="14">
        <v>0.55625630402523696</v>
      </c>
      <c r="Y12" s="14">
        <v>0.61816217221644798</v>
      </c>
      <c r="Z12" s="14">
        <v>0.59559909238930697</v>
      </c>
      <c r="AA12" s="14">
        <v>0.53578211885071803</v>
      </c>
      <c r="AB12" s="14">
        <v>0.59547826344857901</v>
      </c>
      <c r="AC12" s="14">
        <v>0.61928142629993799</v>
      </c>
      <c r="AD12" s="14">
        <v>0.64828450544191396</v>
      </c>
      <c r="AE12" s="14"/>
      <c r="AF12" s="14">
        <v>0.63079899396454997</v>
      </c>
      <c r="AG12" s="14">
        <v>0.51643768288303804</v>
      </c>
      <c r="AH12" s="14">
        <v>0.67213004886319705</v>
      </c>
      <c r="AI12" s="14">
        <v>0.62726586416956798</v>
      </c>
      <c r="AJ12" s="14">
        <v>0.542834185583562</v>
      </c>
      <c r="AK12" s="14"/>
      <c r="AL12" s="14">
        <v>0.59927238351689904</v>
      </c>
      <c r="AM12" s="14">
        <v>0.41689110034599602</v>
      </c>
      <c r="AN12" s="14">
        <v>0.66676685980124994</v>
      </c>
      <c r="AO12" s="14"/>
      <c r="AP12" s="14">
        <v>0.56086816265398898</v>
      </c>
      <c r="AQ12" s="14">
        <v>0.60819678266271104</v>
      </c>
      <c r="AR12" s="14"/>
      <c r="AS12" s="14">
        <v>0.54286054728350497</v>
      </c>
      <c r="AT12" s="14">
        <v>0.65135298430501998</v>
      </c>
      <c r="AU12" s="14"/>
      <c r="AV12" s="14">
        <v>0.448904710573096</v>
      </c>
      <c r="AW12" s="14">
        <v>0.63650144213299098</v>
      </c>
      <c r="AX12" s="14"/>
      <c r="AY12" s="14">
        <v>0.57414946540277401</v>
      </c>
      <c r="AZ12" s="14">
        <v>0.59433575907217795</v>
      </c>
      <c r="BA12" s="14"/>
      <c r="BB12" s="14">
        <v>0.583648711721383</v>
      </c>
      <c r="BC12" s="14">
        <v>0.62387245500144894</v>
      </c>
    </row>
    <row r="13" spans="2:55" x14ac:dyDescent="0.35">
      <c r="B13" s="15" t="s">
        <v>205</v>
      </c>
      <c r="C13" s="20">
        <v>5.9516226529076302E-2</v>
      </c>
      <c r="D13" s="20">
        <v>5.7134852915128799E-2</v>
      </c>
      <c r="E13" s="20">
        <v>6.2016736617105099E-2</v>
      </c>
      <c r="F13" s="20"/>
      <c r="G13" s="20">
        <v>4.7546305978938198E-2</v>
      </c>
      <c r="H13" s="20">
        <v>4.4403640174269503E-2</v>
      </c>
      <c r="I13" s="20">
        <v>4.4651721168911897E-2</v>
      </c>
      <c r="J13" s="20">
        <v>6.4921114502508898E-2</v>
      </c>
      <c r="K13" s="20">
        <v>7.3475495867930701E-2</v>
      </c>
      <c r="L13" s="20">
        <v>7.81392585617246E-2</v>
      </c>
      <c r="M13" s="20"/>
      <c r="N13" s="20">
        <v>6.1613552238844897E-2</v>
      </c>
      <c r="O13" s="20">
        <v>5.9412141194788298E-2</v>
      </c>
      <c r="P13" s="20">
        <v>5.43621521527115E-2</v>
      </c>
      <c r="Q13" s="20">
        <v>6.2362657045771902E-2</v>
      </c>
      <c r="R13" s="20"/>
      <c r="S13" s="20">
        <v>3.4001326698547302E-2</v>
      </c>
      <c r="T13" s="20">
        <v>6.5795865312400101E-2</v>
      </c>
      <c r="U13" s="20">
        <v>4.7652533277135499E-2</v>
      </c>
      <c r="V13" s="20">
        <v>8.9435028115152401E-2</v>
      </c>
      <c r="W13" s="20">
        <v>6.1851586550361201E-2</v>
      </c>
      <c r="X13" s="20">
        <v>6.0253887356531699E-2</v>
      </c>
      <c r="Y13" s="20">
        <v>5.3326742602067101E-2</v>
      </c>
      <c r="Z13" s="20">
        <v>4.4883637477777599E-2</v>
      </c>
      <c r="AA13" s="20">
        <v>7.8092574650684296E-2</v>
      </c>
      <c r="AB13" s="20">
        <v>4.9207384179830803E-2</v>
      </c>
      <c r="AC13" s="20">
        <v>4.5128069836026498E-2</v>
      </c>
      <c r="AD13" s="20">
        <v>0.108001352570349</v>
      </c>
      <c r="AE13" s="20"/>
      <c r="AF13" s="20">
        <v>3.80192462543157E-2</v>
      </c>
      <c r="AG13" s="20">
        <v>6.51543270564095E-2</v>
      </c>
      <c r="AH13" s="20">
        <v>5.9051279145913897E-2</v>
      </c>
      <c r="AI13" s="20">
        <v>6.9843494207828094E-2</v>
      </c>
      <c r="AJ13" s="20">
        <v>8.4836744482477605E-2</v>
      </c>
      <c r="AK13" s="20"/>
      <c r="AL13" s="20">
        <v>6.1032289416406697E-2</v>
      </c>
      <c r="AM13" s="20">
        <v>4.5819530412566402E-2</v>
      </c>
      <c r="AN13" s="20">
        <v>6.1972787608154403E-2</v>
      </c>
      <c r="AO13" s="20"/>
      <c r="AP13" s="20">
        <v>7.16398543697776E-2</v>
      </c>
      <c r="AQ13" s="20">
        <v>4.8524772399039802E-2</v>
      </c>
      <c r="AR13" s="20"/>
      <c r="AS13" s="20">
        <v>6.2323112533135702E-2</v>
      </c>
      <c r="AT13" s="20">
        <v>5.3387527959456699E-2</v>
      </c>
      <c r="AU13" s="20"/>
      <c r="AV13" s="20">
        <v>5.7531391349572698E-2</v>
      </c>
      <c r="AW13" s="20">
        <v>5.7290378077745299E-2</v>
      </c>
      <c r="AX13" s="20"/>
      <c r="AY13" s="20">
        <v>5.2632230248059499E-2</v>
      </c>
      <c r="AZ13" s="20">
        <v>6.0338120179400601E-2</v>
      </c>
      <c r="BA13" s="20"/>
      <c r="BB13" s="20">
        <v>5.6933308460684201E-2</v>
      </c>
      <c r="BC13" s="20">
        <v>5.4013588792827201E-2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312</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0.55650389034904302</v>
      </c>
      <c r="D9" s="14">
        <v>0.54421538698232097</v>
      </c>
      <c r="E9" s="14">
        <v>0.56920186684371898</v>
      </c>
      <c r="F9" s="14"/>
      <c r="G9" s="14">
        <v>0.53168822399237703</v>
      </c>
      <c r="H9" s="14">
        <v>0.57252481193707405</v>
      </c>
      <c r="I9" s="14">
        <v>0.55917364460425301</v>
      </c>
      <c r="J9" s="14">
        <v>0.53574255087073497</v>
      </c>
      <c r="K9" s="14">
        <v>0.56898136879265504</v>
      </c>
      <c r="L9" s="14">
        <v>0.56616200561528296</v>
      </c>
      <c r="M9" s="14"/>
      <c r="N9" s="14">
        <v>0.56098584455190403</v>
      </c>
      <c r="O9" s="14">
        <v>0.54167736952988899</v>
      </c>
      <c r="P9" s="14">
        <v>0.54986969275687902</v>
      </c>
      <c r="Q9" s="14">
        <v>0.57135454194813695</v>
      </c>
      <c r="R9" s="14"/>
      <c r="S9" s="14">
        <v>0.62936076311303601</v>
      </c>
      <c r="T9" s="14">
        <v>0.58642829790028606</v>
      </c>
      <c r="U9" s="14">
        <v>0.50359287364490402</v>
      </c>
      <c r="V9" s="14">
        <v>0.540724235145569</v>
      </c>
      <c r="W9" s="14">
        <v>0.49361234775707202</v>
      </c>
      <c r="X9" s="14">
        <v>0.55246070689098603</v>
      </c>
      <c r="Y9" s="14">
        <v>0.52005529133767203</v>
      </c>
      <c r="Z9" s="14">
        <v>0.450713027130348</v>
      </c>
      <c r="AA9" s="14">
        <v>0.59360921516500298</v>
      </c>
      <c r="AB9" s="14">
        <v>0.559692245851663</v>
      </c>
      <c r="AC9" s="14">
        <v>0.550058422633663</v>
      </c>
      <c r="AD9" s="14">
        <v>0.53793839874877103</v>
      </c>
      <c r="AE9" s="14"/>
      <c r="AF9" s="14">
        <v>0.56968587353448796</v>
      </c>
      <c r="AG9" s="14">
        <v>0.57627998486463905</v>
      </c>
      <c r="AH9" s="14">
        <v>0.523028961793369</v>
      </c>
      <c r="AI9" s="14">
        <v>0.56628137431455705</v>
      </c>
      <c r="AJ9" s="14">
        <v>0.51767544113326902</v>
      </c>
      <c r="AK9" s="14"/>
      <c r="AL9" s="14">
        <v>0.56041188578370704</v>
      </c>
      <c r="AM9" s="14">
        <v>0.52752343221879405</v>
      </c>
      <c r="AN9" s="14">
        <v>0.55164303592194697</v>
      </c>
      <c r="AO9" s="14"/>
      <c r="AP9" s="14">
        <v>0.51714581427519202</v>
      </c>
      <c r="AQ9" s="14">
        <v>0.58697443532751203</v>
      </c>
      <c r="AR9" s="14"/>
      <c r="AS9" s="14">
        <v>0.55892499800267903</v>
      </c>
      <c r="AT9" s="14">
        <v>0.55179632943623502</v>
      </c>
      <c r="AU9" s="14"/>
      <c r="AV9" s="14">
        <v>0.58339279341266503</v>
      </c>
      <c r="AW9" s="14">
        <v>0.54860960478975296</v>
      </c>
      <c r="AX9" s="14"/>
      <c r="AY9" s="14">
        <v>0.56062935842800599</v>
      </c>
      <c r="AZ9" s="14">
        <v>0.60130323517377304</v>
      </c>
      <c r="BA9" s="14"/>
      <c r="BB9" s="14">
        <v>0.55669213171401299</v>
      </c>
      <c r="BC9" s="14">
        <v>0.602914228526785</v>
      </c>
    </row>
    <row r="10" spans="2:55" x14ac:dyDescent="0.35">
      <c r="B10" s="15" t="s">
        <v>158</v>
      </c>
      <c r="C10" s="14">
        <v>0.358560284413941</v>
      </c>
      <c r="D10" s="14">
        <v>0.36204945164769697</v>
      </c>
      <c r="E10" s="14">
        <v>0.35420464518966399</v>
      </c>
      <c r="F10" s="14"/>
      <c r="G10" s="14">
        <v>0.34624339810626997</v>
      </c>
      <c r="H10" s="14">
        <v>0.36196794294329898</v>
      </c>
      <c r="I10" s="14">
        <v>0.358719907582775</v>
      </c>
      <c r="J10" s="14">
        <v>0.40104991707889798</v>
      </c>
      <c r="K10" s="14">
        <v>0.34757450588563099</v>
      </c>
      <c r="L10" s="14">
        <v>0.33659813924145199</v>
      </c>
      <c r="M10" s="14"/>
      <c r="N10" s="14">
        <v>0.34979527182633702</v>
      </c>
      <c r="O10" s="14">
        <v>0.38644652954839198</v>
      </c>
      <c r="P10" s="14">
        <v>0.36225401696202503</v>
      </c>
      <c r="Q10" s="14">
        <v>0.33666272850977602</v>
      </c>
      <c r="R10" s="14"/>
      <c r="S10" s="14">
        <v>0.30256125763538499</v>
      </c>
      <c r="T10" s="14">
        <v>0.36006852535632899</v>
      </c>
      <c r="U10" s="14">
        <v>0.40572986245450798</v>
      </c>
      <c r="V10" s="14">
        <v>0.333732946374447</v>
      </c>
      <c r="W10" s="14">
        <v>0.40177314300308897</v>
      </c>
      <c r="X10" s="14">
        <v>0.35380121692994099</v>
      </c>
      <c r="Y10" s="14">
        <v>0.38195806535306898</v>
      </c>
      <c r="Z10" s="14">
        <v>0.44731948644269098</v>
      </c>
      <c r="AA10" s="14">
        <v>0.32432403536680698</v>
      </c>
      <c r="AB10" s="14">
        <v>0.34102394944208397</v>
      </c>
      <c r="AC10" s="14">
        <v>0.381240087801892</v>
      </c>
      <c r="AD10" s="14">
        <v>0.43376447877420699</v>
      </c>
      <c r="AE10" s="14"/>
      <c r="AF10" s="14">
        <v>0.34802630782114502</v>
      </c>
      <c r="AG10" s="14">
        <v>0.33925960602146499</v>
      </c>
      <c r="AH10" s="14">
        <v>0.393203383678629</v>
      </c>
      <c r="AI10" s="14">
        <v>0.34448067032176599</v>
      </c>
      <c r="AJ10" s="14">
        <v>0.43710568160566798</v>
      </c>
      <c r="AK10" s="14"/>
      <c r="AL10" s="14">
        <v>0.36132771120393697</v>
      </c>
      <c r="AM10" s="14">
        <v>0.400532275577973</v>
      </c>
      <c r="AN10" s="14">
        <v>0.24453872594574999</v>
      </c>
      <c r="AO10" s="14"/>
      <c r="AP10" s="14">
        <v>0.37986234264289398</v>
      </c>
      <c r="AQ10" s="14">
        <v>0.34162887708658302</v>
      </c>
      <c r="AR10" s="14"/>
      <c r="AS10" s="14">
        <v>0.35535050618227099</v>
      </c>
      <c r="AT10" s="14">
        <v>0.359342987911066</v>
      </c>
      <c r="AU10" s="14"/>
      <c r="AV10" s="14">
        <v>0.33134814026423298</v>
      </c>
      <c r="AW10" s="14">
        <v>0.36770868964846298</v>
      </c>
      <c r="AX10" s="14"/>
      <c r="AY10" s="14">
        <v>0.35896634754576201</v>
      </c>
      <c r="AZ10" s="14">
        <v>0.31951241206209002</v>
      </c>
      <c r="BA10" s="14"/>
      <c r="BB10" s="14">
        <v>0.35409274187788597</v>
      </c>
      <c r="BC10" s="14">
        <v>0.349343022709243</v>
      </c>
    </row>
    <row r="11" spans="2:55" x14ac:dyDescent="0.35">
      <c r="B11" s="15" t="s">
        <v>159</v>
      </c>
      <c r="C11" s="14">
        <v>6.2958575511485398E-2</v>
      </c>
      <c r="D11" s="14">
        <v>7.0354442992735203E-2</v>
      </c>
      <c r="E11" s="14">
        <v>5.5922005733984398E-2</v>
      </c>
      <c r="F11" s="14"/>
      <c r="G11" s="14">
        <v>8.6489636724368796E-2</v>
      </c>
      <c r="H11" s="14">
        <v>5.7423432688736502E-2</v>
      </c>
      <c r="I11" s="14">
        <v>5.4640562099162002E-2</v>
      </c>
      <c r="J11" s="14">
        <v>4.5821758398460401E-2</v>
      </c>
      <c r="K11" s="14">
        <v>5.5527796003096597E-2</v>
      </c>
      <c r="L11" s="14">
        <v>7.7606198459404099E-2</v>
      </c>
      <c r="M11" s="14"/>
      <c r="N11" s="14">
        <v>7.0748158773928996E-2</v>
      </c>
      <c r="O11" s="14">
        <v>4.7756738866702501E-2</v>
      </c>
      <c r="P11" s="14">
        <v>6.9573832493964399E-2</v>
      </c>
      <c r="Q11" s="14">
        <v>6.5043481216266505E-2</v>
      </c>
      <c r="R11" s="14"/>
      <c r="S11" s="14">
        <v>4.3039772766854598E-2</v>
      </c>
      <c r="T11" s="14">
        <v>4.0943492237864101E-2</v>
      </c>
      <c r="U11" s="14">
        <v>5.17223737075981E-2</v>
      </c>
      <c r="V11" s="14">
        <v>0.11450498817283</v>
      </c>
      <c r="W11" s="14">
        <v>7.0201745355749606E-2</v>
      </c>
      <c r="X11" s="14">
        <v>5.3833888760455501E-2</v>
      </c>
      <c r="Y11" s="14">
        <v>7.2942474261743301E-2</v>
      </c>
      <c r="Z11" s="14">
        <v>7.8609192783084106E-2</v>
      </c>
      <c r="AA11" s="14">
        <v>7.7943783093549199E-2</v>
      </c>
      <c r="AB11" s="14">
        <v>7.2707782244142705E-2</v>
      </c>
      <c r="AC11" s="14">
        <v>4.9505742260668902E-2</v>
      </c>
      <c r="AD11" s="14">
        <v>2.8297122477021201E-2</v>
      </c>
      <c r="AE11" s="14"/>
      <c r="AF11" s="14">
        <v>6.0974523812155901E-2</v>
      </c>
      <c r="AG11" s="14">
        <v>6.9618176510424595E-2</v>
      </c>
      <c r="AH11" s="14">
        <v>5.3644708827116902E-2</v>
      </c>
      <c r="AI11" s="14">
        <v>6.0479455595823302E-2</v>
      </c>
      <c r="AJ11" s="14">
        <v>3.3588819012132502E-2</v>
      </c>
      <c r="AK11" s="14"/>
      <c r="AL11" s="14">
        <v>5.7327954114042998E-2</v>
      </c>
      <c r="AM11" s="14">
        <v>6.7294347525442902E-2</v>
      </c>
      <c r="AN11" s="14">
        <v>0.136172604393103</v>
      </c>
      <c r="AO11" s="14"/>
      <c r="AP11" s="14">
        <v>7.2837665970856294E-2</v>
      </c>
      <c r="AQ11" s="14">
        <v>5.5538912425455798E-2</v>
      </c>
      <c r="AR11" s="14"/>
      <c r="AS11" s="14">
        <v>6.7007568319331801E-2</v>
      </c>
      <c r="AT11" s="14">
        <v>6.1457140208511403E-2</v>
      </c>
      <c r="AU11" s="14"/>
      <c r="AV11" s="14">
        <v>7.1068574879862498E-2</v>
      </c>
      <c r="AW11" s="14">
        <v>5.9827032462652703E-2</v>
      </c>
      <c r="AX11" s="14"/>
      <c r="AY11" s="14">
        <v>6.1314599588994503E-2</v>
      </c>
      <c r="AZ11" s="14">
        <v>5.92856222864062E-2</v>
      </c>
      <c r="BA11" s="14"/>
      <c r="BB11" s="14">
        <v>6.8188161167446595E-2</v>
      </c>
      <c r="BC11" s="14">
        <v>4.3379877128438701E-2</v>
      </c>
    </row>
    <row r="12" spans="2:55" x14ac:dyDescent="0.35">
      <c r="B12" s="15" t="s">
        <v>160</v>
      </c>
      <c r="C12" s="14">
        <v>1.57331969996664E-2</v>
      </c>
      <c r="D12" s="14">
        <v>1.55928178615491E-2</v>
      </c>
      <c r="E12" s="14">
        <v>1.591657807526E-2</v>
      </c>
      <c r="F12" s="14"/>
      <c r="G12" s="14">
        <v>1.5704054261861299E-2</v>
      </c>
      <c r="H12" s="14">
        <v>2.6228275129002799E-3</v>
      </c>
      <c r="I12" s="14">
        <v>2.4163707591115999E-2</v>
      </c>
      <c r="J12" s="14">
        <v>1.2392296428667101E-2</v>
      </c>
      <c r="K12" s="14">
        <v>1.9774356304851502E-2</v>
      </c>
      <c r="L12" s="14">
        <v>1.9633656683860901E-2</v>
      </c>
      <c r="M12" s="14"/>
      <c r="N12" s="14">
        <v>1.5907524506712001E-2</v>
      </c>
      <c r="O12" s="14">
        <v>1.6311877635286499E-2</v>
      </c>
      <c r="P12" s="14">
        <v>9.1961990880619106E-3</v>
      </c>
      <c r="Q12" s="14">
        <v>2.0812672260447199E-2</v>
      </c>
      <c r="R12" s="14"/>
      <c r="S12" s="14">
        <v>1.1397215579911101E-2</v>
      </c>
      <c r="T12" s="14">
        <v>9.5891556752705203E-3</v>
      </c>
      <c r="U12" s="14">
        <v>2.0994120262614598E-2</v>
      </c>
      <c r="V12" s="14">
        <v>1.1037830307154099E-2</v>
      </c>
      <c r="W12" s="14">
        <v>2.5451954271988798E-2</v>
      </c>
      <c r="X12" s="14">
        <v>3.3645216576384598E-2</v>
      </c>
      <c r="Y12" s="14">
        <v>2.5044169047515601E-2</v>
      </c>
      <c r="Z12" s="14">
        <v>2.33582936438772E-2</v>
      </c>
      <c r="AA12" s="14">
        <v>0</v>
      </c>
      <c r="AB12" s="14">
        <v>2.2051483852907401E-2</v>
      </c>
      <c r="AC12" s="14">
        <v>9.9418990259662592E-3</v>
      </c>
      <c r="AD12" s="14">
        <v>0</v>
      </c>
      <c r="AE12" s="14"/>
      <c r="AF12" s="14">
        <v>1.5109302782678699E-2</v>
      </c>
      <c r="AG12" s="14">
        <v>1.1272649340511399E-2</v>
      </c>
      <c r="AH12" s="14">
        <v>2.4989704263553399E-2</v>
      </c>
      <c r="AI12" s="14">
        <v>1.9895865559259599E-2</v>
      </c>
      <c r="AJ12" s="14">
        <v>1.16300582489311E-2</v>
      </c>
      <c r="AK12" s="14"/>
      <c r="AL12" s="14">
        <v>1.46158352608169E-2</v>
      </c>
      <c r="AM12" s="14">
        <v>4.6499446777901196E-3</v>
      </c>
      <c r="AN12" s="14">
        <v>5.1395531369482703E-2</v>
      </c>
      <c r="AO12" s="14"/>
      <c r="AP12" s="14">
        <v>1.8908127820230401E-2</v>
      </c>
      <c r="AQ12" s="14">
        <v>1.35730573493104E-2</v>
      </c>
      <c r="AR12" s="14"/>
      <c r="AS12" s="14">
        <v>1.35907227796763E-2</v>
      </c>
      <c r="AT12" s="14">
        <v>2.0078678306905701E-2</v>
      </c>
      <c r="AU12" s="14"/>
      <c r="AV12" s="14">
        <v>8.9156691756517008E-3</v>
      </c>
      <c r="AW12" s="14">
        <v>1.8482317925843299E-2</v>
      </c>
      <c r="AX12" s="14"/>
      <c r="AY12" s="14">
        <v>1.3311902925005401E-2</v>
      </c>
      <c r="AZ12" s="14">
        <v>1.9898730477729901E-2</v>
      </c>
      <c r="BA12" s="14"/>
      <c r="BB12" s="14">
        <v>1.4930120542469999E-2</v>
      </c>
      <c r="BC12" s="14">
        <v>4.3628716355331E-3</v>
      </c>
    </row>
    <row r="13" spans="2:55" x14ac:dyDescent="0.35">
      <c r="B13" s="15" t="s">
        <v>205</v>
      </c>
      <c r="C13" s="20">
        <v>6.2440527258644397E-3</v>
      </c>
      <c r="D13" s="20">
        <v>7.7879005156979699E-3</v>
      </c>
      <c r="E13" s="20">
        <v>4.7549041573716798E-3</v>
      </c>
      <c r="F13" s="20"/>
      <c r="G13" s="20">
        <v>1.9874686915123101E-2</v>
      </c>
      <c r="H13" s="20">
        <v>5.4609849179903603E-3</v>
      </c>
      <c r="I13" s="20">
        <v>3.3021781226939399E-3</v>
      </c>
      <c r="J13" s="20">
        <v>4.9934772232391898E-3</v>
      </c>
      <c r="K13" s="20">
        <v>8.14197301376683E-3</v>
      </c>
      <c r="L13" s="20">
        <v>0</v>
      </c>
      <c r="M13" s="20"/>
      <c r="N13" s="20">
        <v>2.5632003411175199E-3</v>
      </c>
      <c r="O13" s="20">
        <v>7.8074844197294404E-3</v>
      </c>
      <c r="P13" s="20">
        <v>9.1062586990696397E-3</v>
      </c>
      <c r="Q13" s="20">
        <v>6.12657606537329E-3</v>
      </c>
      <c r="R13" s="20"/>
      <c r="S13" s="20">
        <v>1.36409909048126E-2</v>
      </c>
      <c r="T13" s="20">
        <v>2.97052883025013E-3</v>
      </c>
      <c r="U13" s="20">
        <v>1.7960769930375899E-2</v>
      </c>
      <c r="V13" s="20">
        <v>0</v>
      </c>
      <c r="W13" s="20">
        <v>8.9608096121008406E-3</v>
      </c>
      <c r="X13" s="20">
        <v>6.2589708422329301E-3</v>
      </c>
      <c r="Y13" s="20">
        <v>0</v>
      </c>
      <c r="Z13" s="20">
        <v>0</v>
      </c>
      <c r="AA13" s="20">
        <v>4.1229663746410903E-3</v>
      </c>
      <c r="AB13" s="20">
        <v>4.5245386092031704E-3</v>
      </c>
      <c r="AC13" s="20">
        <v>9.2538482778097494E-3</v>
      </c>
      <c r="AD13" s="20">
        <v>0</v>
      </c>
      <c r="AE13" s="20"/>
      <c r="AF13" s="20">
        <v>6.2039920495329803E-3</v>
      </c>
      <c r="AG13" s="20">
        <v>3.5695832629607802E-3</v>
      </c>
      <c r="AH13" s="20">
        <v>5.1332414373315904E-3</v>
      </c>
      <c r="AI13" s="20">
        <v>8.8626342085939697E-3</v>
      </c>
      <c r="AJ13" s="20">
        <v>0</v>
      </c>
      <c r="AK13" s="20"/>
      <c r="AL13" s="20">
        <v>6.3166136374955004E-3</v>
      </c>
      <c r="AM13" s="20">
        <v>0</v>
      </c>
      <c r="AN13" s="20">
        <v>1.6250102369716898E-2</v>
      </c>
      <c r="AO13" s="20"/>
      <c r="AP13" s="20">
        <v>1.1246049290828E-2</v>
      </c>
      <c r="AQ13" s="20">
        <v>2.28471781113886E-3</v>
      </c>
      <c r="AR13" s="20"/>
      <c r="AS13" s="20">
        <v>5.1262047160421497E-3</v>
      </c>
      <c r="AT13" s="20">
        <v>7.3248641372827697E-3</v>
      </c>
      <c r="AU13" s="20"/>
      <c r="AV13" s="20">
        <v>5.2748222675874099E-3</v>
      </c>
      <c r="AW13" s="20">
        <v>5.3723551732877302E-3</v>
      </c>
      <c r="AX13" s="20"/>
      <c r="AY13" s="20">
        <v>5.77779151223143E-3</v>
      </c>
      <c r="AZ13" s="20">
        <v>0</v>
      </c>
      <c r="BA13" s="20"/>
      <c r="BB13" s="20">
        <v>6.0968446981845802E-3</v>
      </c>
      <c r="BC13" s="20">
        <v>0</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B2:BC30"/>
  <sheetViews>
    <sheetView showGridLines="0" topLeftCell="A13" workbookViewId="0">
      <pane xSplit="2" topLeftCell="C1" activePane="topRight" state="frozen"/>
      <selection pane="topRight" activeCell="B30" sqref="B30"/>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329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313</v>
      </c>
      <c r="C9" s="14">
        <v>0.57080418563689705</v>
      </c>
      <c r="D9" s="14">
        <v>0.57915732572849299</v>
      </c>
      <c r="E9" s="14">
        <v>0.56334086023585905</v>
      </c>
      <c r="F9" s="14"/>
      <c r="G9" s="14">
        <v>0.56633486576164505</v>
      </c>
      <c r="H9" s="14">
        <v>0.58850879649447196</v>
      </c>
      <c r="I9" s="14">
        <v>0.57087171732637398</v>
      </c>
      <c r="J9" s="14">
        <v>0.53982130129608097</v>
      </c>
      <c r="K9" s="14">
        <v>0.56532737159246704</v>
      </c>
      <c r="L9" s="14">
        <v>0.58809367802964696</v>
      </c>
      <c r="M9" s="14"/>
      <c r="N9" s="14">
        <v>0.59572318079932995</v>
      </c>
      <c r="O9" s="14">
        <v>0.57136617781369503</v>
      </c>
      <c r="P9" s="14">
        <v>0.537328477597104</v>
      </c>
      <c r="Q9" s="14">
        <v>0.56932216459210605</v>
      </c>
      <c r="R9" s="14"/>
      <c r="S9" s="14">
        <v>0.62736150312254102</v>
      </c>
      <c r="T9" s="14">
        <v>0.59500398880233696</v>
      </c>
      <c r="U9" s="14">
        <v>0.57059238654950195</v>
      </c>
      <c r="V9" s="14">
        <v>0.54461895604201005</v>
      </c>
      <c r="W9" s="14">
        <v>0.52156535257902104</v>
      </c>
      <c r="X9" s="14">
        <v>0.53621545109404201</v>
      </c>
      <c r="Y9" s="14">
        <v>0.54829704724477901</v>
      </c>
      <c r="Z9" s="14">
        <v>0.56869713947299105</v>
      </c>
      <c r="AA9" s="14">
        <v>0.58293261769355498</v>
      </c>
      <c r="AB9" s="14">
        <v>0.55398622052485802</v>
      </c>
      <c r="AC9" s="14">
        <v>0.61709574944194701</v>
      </c>
      <c r="AD9" s="14">
        <v>0.49147986643413699</v>
      </c>
      <c r="AE9" s="14"/>
      <c r="AF9" s="14">
        <v>0.55319409633225902</v>
      </c>
      <c r="AG9" s="14">
        <v>0.57159218661609801</v>
      </c>
      <c r="AH9" s="14">
        <v>0.55766329143030302</v>
      </c>
      <c r="AI9" s="14">
        <v>0.56802794658446398</v>
      </c>
      <c r="AJ9" s="14">
        <v>0.57235700947578405</v>
      </c>
      <c r="AK9" s="14"/>
      <c r="AL9" s="14">
        <v>0.57406455842434401</v>
      </c>
      <c r="AM9" s="14">
        <v>0.53140147539956994</v>
      </c>
      <c r="AN9" s="14">
        <v>0.59368810348864298</v>
      </c>
      <c r="AO9" s="14"/>
      <c r="AP9" s="14">
        <v>0.55943974861076895</v>
      </c>
      <c r="AQ9" s="14">
        <v>0.58177761479911805</v>
      </c>
      <c r="AR9" s="14"/>
      <c r="AS9" s="14">
        <v>0.57777532847508395</v>
      </c>
      <c r="AT9" s="14">
        <v>0.55631923273814898</v>
      </c>
      <c r="AU9" s="14"/>
      <c r="AV9" s="14">
        <v>0.52536720882645604</v>
      </c>
      <c r="AW9" s="14">
        <v>0.58433355035795997</v>
      </c>
      <c r="AX9" s="14"/>
      <c r="AY9" s="14">
        <v>0.573176817128906</v>
      </c>
      <c r="AZ9" s="14">
        <v>0.56957411991314</v>
      </c>
      <c r="BA9" s="14"/>
      <c r="BB9" s="14">
        <v>0.57290235835366399</v>
      </c>
      <c r="BC9" s="14">
        <v>0.59233991209352499</v>
      </c>
    </row>
    <row r="10" spans="2:55" x14ac:dyDescent="0.35">
      <c r="B10" s="15" t="s">
        <v>314</v>
      </c>
      <c r="C10" s="14">
        <v>0.35020212941204698</v>
      </c>
      <c r="D10" s="14">
        <v>0.36337369368476802</v>
      </c>
      <c r="E10" s="14">
        <v>0.33641467631142502</v>
      </c>
      <c r="F10" s="14"/>
      <c r="G10" s="14">
        <v>0.337403864667013</v>
      </c>
      <c r="H10" s="14">
        <v>0.38268383278885099</v>
      </c>
      <c r="I10" s="14">
        <v>0.35223746266171202</v>
      </c>
      <c r="J10" s="14">
        <v>0.38747084992379199</v>
      </c>
      <c r="K10" s="14">
        <v>0.31919907563316202</v>
      </c>
      <c r="L10" s="14">
        <v>0.32090956269866899</v>
      </c>
      <c r="M10" s="14"/>
      <c r="N10" s="14">
        <v>0.39198315690747998</v>
      </c>
      <c r="O10" s="14">
        <v>0.37746176779514801</v>
      </c>
      <c r="P10" s="14">
        <v>0.35132182738198697</v>
      </c>
      <c r="Q10" s="14">
        <v>0.27662599766294499</v>
      </c>
      <c r="R10" s="14"/>
      <c r="S10" s="14">
        <v>0.26824530056943002</v>
      </c>
      <c r="T10" s="14">
        <v>0.36985778185780999</v>
      </c>
      <c r="U10" s="14">
        <v>0.45122511874479498</v>
      </c>
      <c r="V10" s="14">
        <v>0.29209580604169499</v>
      </c>
      <c r="W10" s="14">
        <v>0.31523276272056699</v>
      </c>
      <c r="X10" s="14">
        <v>0.35017919125636499</v>
      </c>
      <c r="Y10" s="14">
        <v>0.27624075291912598</v>
      </c>
      <c r="Z10" s="14">
        <v>0.36169755114810997</v>
      </c>
      <c r="AA10" s="14">
        <v>0.38135528394033302</v>
      </c>
      <c r="AB10" s="14">
        <v>0.39296375316033</v>
      </c>
      <c r="AC10" s="14">
        <v>0.41260969270806702</v>
      </c>
      <c r="AD10" s="14">
        <v>0.46757642720771703</v>
      </c>
      <c r="AE10" s="14"/>
      <c r="AF10" s="14">
        <v>0.31640259253528602</v>
      </c>
      <c r="AG10" s="14">
        <v>0.35353700234443602</v>
      </c>
      <c r="AH10" s="14">
        <v>0.37479783903905101</v>
      </c>
      <c r="AI10" s="14">
        <v>0.347898048950398</v>
      </c>
      <c r="AJ10" s="14">
        <v>0.43695528510728299</v>
      </c>
      <c r="AK10" s="14"/>
      <c r="AL10" s="14">
        <v>0.363020868820492</v>
      </c>
      <c r="AM10" s="14">
        <v>0.31444147129741501</v>
      </c>
      <c r="AN10" s="14">
        <v>0.22933236580262401</v>
      </c>
      <c r="AO10" s="14"/>
      <c r="AP10" s="14">
        <v>0.348182448103528</v>
      </c>
      <c r="AQ10" s="14">
        <v>0.351823387777149</v>
      </c>
      <c r="AR10" s="14"/>
      <c r="AS10" s="14">
        <v>0.34753781758069202</v>
      </c>
      <c r="AT10" s="14">
        <v>0.354689478409703</v>
      </c>
      <c r="AU10" s="14"/>
      <c r="AV10" s="14">
        <v>0.335022121196967</v>
      </c>
      <c r="AW10" s="14">
        <v>0.35760230316090502</v>
      </c>
      <c r="AX10" s="14"/>
      <c r="AY10" s="14">
        <v>0.35763496188796901</v>
      </c>
      <c r="AZ10" s="14">
        <v>0.33572136198237401</v>
      </c>
      <c r="BA10" s="14"/>
      <c r="BB10" s="14">
        <v>0.35050963385349199</v>
      </c>
      <c r="BC10" s="14">
        <v>0.341731078597038</v>
      </c>
    </row>
    <row r="11" spans="2:55" x14ac:dyDescent="0.35">
      <c r="B11" s="15" t="s">
        <v>315</v>
      </c>
      <c r="C11" s="14">
        <v>0.340007713399675</v>
      </c>
      <c r="D11" s="14">
        <v>0.31389294260652501</v>
      </c>
      <c r="E11" s="14">
        <v>0.36458283760395699</v>
      </c>
      <c r="F11" s="14"/>
      <c r="G11" s="14">
        <v>0.25718770885699099</v>
      </c>
      <c r="H11" s="14">
        <v>0.31214067325505401</v>
      </c>
      <c r="I11" s="14">
        <v>0.33594082088095201</v>
      </c>
      <c r="J11" s="14">
        <v>0.38933413002049899</v>
      </c>
      <c r="K11" s="14">
        <v>0.37914668016668401</v>
      </c>
      <c r="L11" s="14">
        <v>0.35456157381682102</v>
      </c>
      <c r="M11" s="14"/>
      <c r="N11" s="14">
        <v>0.28787138094947601</v>
      </c>
      <c r="O11" s="14">
        <v>0.37658464324230201</v>
      </c>
      <c r="P11" s="14">
        <v>0.34628340242694899</v>
      </c>
      <c r="Q11" s="14">
        <v>0.35331667139220302</v>
      </c>
      <c r="R11" s="14"/>
      <c r="S11" s="14">
        <v>0.33705393290074498</v>
      </c>
      <c r="T11" s="14">
        <v>0.34825602262066302</v>
      </c>
      <c r="U11" s="14">
        <v>0.29308008656646001</v>
      </c>
      <c r="V11" s="14">
        <v>0.37965689705302802</v>
      </c>
      <c r="W11" s="14">
        <v>0.29752827507193702</v>
      </c>
      <c r="X11" s="14">
        <v>0.34178253222268201</v>
      </c>
      <c r="Y11" s="14">
        <v>0.37777705363791297</v>
      </c>
      <c r="Z11" s="14">
        <v>0.35919126386325401</v>
      </c>
      <c r="AA11" s="14">
        <v>0.33260404098796897</v>
      </c>
      <c r="AB11" s="14">
        <v>0.33570184707579098</v>
      </c>
      <c r="AC11" s="14">
        <v>0.29937993106300498</v>
      </c>
      <c r="AD11" s="14">
        <v>0.39919956942072399</v>
      </c>
      <c r="AE11" s="14"/>
      <c r="AF11" s="14">
        <v>0.357045433978744</v>
      </c>
      <c r="AG11" s="14">
        <v>0.342374296142339</v>
      </c>
      <c r="AH11" s="14">
        <v>0.31168982727226802</v>
      </c>
      <c r="AI11" s="14">
        <v>0.36002115437182602</v>
      </c>
      <c r="AJ11" s="14">
        <v>0.26460513330802798</v>
      </c>
      <c r="AK11" s="14"/>
      <c r="AL11" s="14">
        <v>0.34626060821220001</v>
      </c>
      <c r="AM11" s="14">
        <v>0.26858996655542999</v>
      </c>
      <c r="AN11" s="14">
        <v>0.37655135052515298</v>
      </c>
      <c r="AO11" s="14"/>
      <c r="AP11" s="14">
        <v>0.29716090888764601</v>
      </c>
      <c r="AQ11" s="14">
        <v>0.382776100344415</v>
      </c>
      <c r="AR11" s="14"/>
      <c r="AS11" s="14">
        <v>0.31202433969925097</v>
      </c>
      <c r="AT11" s="14">
        <v>0.38900037437352603</v>
      </c>
      <c r="AU11" s="14"/>
      <c r="AV11" s="14">
        <v>0.32317010162802201</v>
      </c>
      <c r="AW11" s="14">
        <v>0.34863849021721</v>
      </c>
      <c r="AX11" s="14"/>
      <c r="AY11" s="14">
        <v>0.32418211953106701</v>
      </c>
      <c r="AZ11" s="14">
        <v>0.45545457649202897</v>
      </c>
      <c r="BA11" s="14"/>
      <c r="BB11" s="14">
        <v>0.325456220931721</v>
      </c>
      <c r="BC11" s="14">
        <v>0.40522326434942901</v>
      </c>
    </row>
    <row r="12" spans="2:55" ht="29" x14ac:dyDescent="0.35">
      <c r="B12" s="15" t="s">
        <v>316</v>
      </c>
      <c r="C12" s="14">
        <v>0.27117590857836599</v>
      </c>
      <c r="D12" s="14">
        <v>0.28362381595775399</v>
      </c>
      <c r="E12" s="14">
        <v>0.25981896678428001</v>
      </c>
      <c r="F12" s="14"/>
      <c r="G12" s="14">
        <v>0.19863903487343601</v>
      </c>
      <c r="H12" s="14">
        <v>0.231165197768924</v>
      </c>
      <c r="I12" s="14">
        <v>0.23144177626387599</v>
      </c>
      <c r="J12" s="14">
        <v>0.26985746528677901</v>
      </c>
      <c r="K12" s="14">
        <v>0.29239409624172102</v>
      </c>
      <c r="L12" s="14">
        <v>0.37109821357508799</v>
      </c>
      <c r="M12" s="14"/>
      <c r="N12" s="14">
        <v>0.25287721418270098</v>
      </c>
      <c r="O12" s="14">
        <v>0.24364730773871099</v>
      </c>
      <c r="P12" s="14">
        <v>0.288691658041067</v>
      </c>
      <c r="Q12" s="14">
        <v>0.30631784032346399</v>
      </c>
      <c r="R12" s="14"/>
      <c r="S12" s="14">
        <v>0.27891458769079402</v>
      </c>
      <c r="T12" s="14">
        <v>0.372191655687864</v>
      </c>
      <c r="U12" s="14">
        <v>0.27105460768955397</v>
      </c>
      <c r="V12" s="14">
        <v>0.29215710144534102</v>
      </c>
      <c r="W12" s="14">
        <v>0.21485495600709001</v>
      </c>
      <c r="X12" s="14">
        <v>0.240706707563628</v>
      </c>
      <c r="Y12" s="14">
        <v>0.29744063804750598</v>
      </c>
      <c r="Z12" s="14">
        <v>0.29762165846030803</v>
      </c>
      <c r="AA12" s="14">
        <v>0.22905257703818099</v>
      </c>
      <c r="AB12" s="14">
        <v>0.19382567029513501</v>
      </c>
      <c r="AC12" s="14">
        <v>0.261552827501705</v>
      </c>
      <c r="AD12" s="14">
        <v>0.25451057697790203</v>
      </c>
      <c r="AE12" s="14"/>
      <c r="AF12" s="14">
        <v>0.303272831098092</v>
      </c>
      <c r="AG12" s="14">
        <v>0.27504687200790701</v>
      </c>
      <c r="AH12" s="14">
        <v>0.32428256239946002</v>
      </c>
      <c r="AI12" s="14">
        <v>0.24578368377967599</v>
      </c>
      <c r="AJ12" s="14">
        <v>0.187704584098075</v>
      </c>
      <c r="AK12" s="14"/>
      <c r="AL12" s="14">
        <v>0.27089203793637501</v>
      </c>
      <c r="AM12" s="14">
        <v>0.250401598711539</v>
      </c>
      <c r="AN12" s="14">
        <v>0.31201249364599898</v>
      </c>
      <c r="AO12" s="14"/>
      <c r="AP12" s="14">
        <v>0.28360158857779499</v>
      </c>
      <c r="AQ12" s="14">
        <v>0.259823758112113</v>
      </c>
      <c r="AR12" s="14"/>
      <c r="AS12" s="14">
        <v>0.27386487033554902</v>
      </c>
      <c r="AT12" s="14">
        <v>0.27057867433223498</v>
      </c>
      <c r="AU12" s="14"/>
      <c r="AV12" s="14">
        <v>0.225911854492855</v>
      </c>
      <c r="AW12" s="14">
        <v>0.28697909839345898</v>
      </c>
      <c r="AX12" s="14"/>
      <c r="AY12" s="14">
        <v>0.26631435973573298</v>
      </c>
      <c r="AZ12" s="14">
        <v>0.26263372614973801</v>
      </c>
      <c r="BA12" s="14"/>
      <c r="BB12" s="14">
        <v>0.27805099711520198</v>
      </c>
      <c r="BC12" s="14">
        <v>0.270339982261949</v>
      </c>
    </row>
    <row r="13" spans="2:55" ht="43.5" x14ac:dyDescent="0.35">
      <c r="B13" s="15" t="s">
        <v>317</v>
      </c>
      <c r="C13" s="14">
        <v>0.27059018672651602</v>
      </c>
      <c r="D13" s="14">
        <v>0.248618356579658</v>
      </c>
      <c r="E13" s="14">
        <v>0.291902191876943</v>
      </c>
      <c r="F13" s="14"/>
      <c r="G13" s="14">
        <v>0.224515689505949</v>
      </c>
      <c r="H13" s="14">
        <v>0.239781619460672</v>
      </c>
      <c r="I13" s="14">
        <v>0.25714745644086501</v>
      </c>
      <c r="J13" s="14">
        <v>0.305847336365073</v>
      </c>
      <c r="K13" s="14">
        <v>0.28355372793383599</v>
      </c>
      <c r="L13" s="14">
        <v>0.29986208811111598</v>
      </c>
      <c r="M13" s="14"/>
      <c r="N13" s="14">
        <v>0.29129111961399301</v>
      </c>
      <c r="O13" s="14">
        <v>0.27247049091467201</v>
      </c>
      <c r="P13" s="14">
        <v>0.23982712667134001</v>
      </c>
      <c r="Q13" s="14">
        <v>0.27142003309686702</v>
      </c>
      <c r="R13" s="14"/>
      <c r="S13" s="14">
        <v>0.300431867250749</v>
      </c>
      <c r="T13" s="14">
        <v>0.26789193351938401</v>
      </c>
      <c r="U13" s="14">
        <v>0.25857430954457</v>
      </c>
      <c r="V13" s="14">
        <v>0.26421073876783002</v>
      </c>
      <c r="W13" s="14">
        <v>0.22908856900126401</v>
      </c>
      <c r="X13" s="14">
        <v>0.28016239167853701</v>
      </c>
      <c r="Y13" s="14">
        <v>0.25454553920213802</v>
      </c>
      <c r="Z13" s="14">
        <v>0.28346046370746097</v>
      </c>
      <c r="AA13" s="14">
        <v>0.26979036722003502</v>
      </c>
      <c r="AB13" s="14">
        <v>0.31099869121561102</v>
      </c>
      <c r="AC13" s="14">
        <v>0.162033614462436</v>
      </c>
      <c r="AD13" s="14">
        <v>0.35044487613257402</v>
      </c>
      <c r="AE13" s="14"/>
      <c r="AF13" s="14">
        <v>0.25642111983278099</v>
      </c>
      <c r="AG13" s="14">
        <v>0.293140611307458</v>
      </c>
      <c r="AH13" s="14">
        <v>0.27873890695676501</v>
      </c>
      <c r="AI13" s="14">
        <v>0.24286488262415301</v>
      </c>
      <c r="AJ13" s="14">
        <v>0.27673038112258902</v>
      </c>
      <c r="AK13" s="14"/>
      <c r="AL13" s="14">
        <v>0.28382776342789001</v>
      </c>
      <c r="AM13" s="14">
        <v>0.28298349817288898</v>
      </c>
      <c r="AN13" s="14">
        <v>5.8498608893041301E-2</v>
      </c>
      <c r="AO13" s="14"/>
      <c r="AP13" s="14">
        <v>0.228128449206393</v>
      </c>
      <c r="AQ13" s="14">
        <v>0.30536844324822998</v>
      </c>
      <c r="AR13" s="14"/>
      <c r="AS13" s="14">
        <v>0.25160974492033999</v>
      </c>
      <c r="AT13" s="14">
        <v>0.29415542543304901</v>
      </c>
      <c r="AU13" s="14"/>
      <c r="AV13" s="14">
        <v>0.27374805136663</v>
      </c>
      <c r="AW13" s="14">
        <v>0.267378300106142</v>
      </c>
      <c r="AX13" s="14"/>
      <c r="AY13" s="14">
        <v>0.25933823875816397</v>
      </c>
      <c r="AZ13" s="14">
        <v>0.330831352337081</v>
      </c>
      <c r="BA13" s="14"/>
      <c r="BB13" s="14">
        <v>0.26323160767562498</v>
      </c>
      <c r="BC13" s="14">
        <v>0.29535129180028302</v>
      </c>
    </row>
    <row r="14" spans="2:55" x14ac:dyDescent="0.35">
      <c r="B14" s="15" t="s">
        <v>318</v>
      </c>
      <c r="C14" s="14">
        <v>0.26840722587253601</v>
      </c>
      <c r="D14" s="14">
        <v>0.26021960062420901</v>
      </c>
      <c r="E14" s="14">
        <v>0.27620551997877701</v>
      </c>
      <c r="F14" s="14"/>
      <c r="G14" s="14">
        <v>0.112882911351237</v>
      </c>
      <c r="H14" s="14">
        <v>0.177781986247011</v>
      </c>
      <c r="I14" s="14">
        <v>0.23873021497487101</v>
      </c>
      <c r="J14" s="14">
        <v>0.33129948263440201</v>
      </c>
      <c r="K14" s="14">
        <v>0.37129912051617697</v>
      </c>
      <c r="L14" s="14">
        <v>0.34948273455652201</v>
      </c>
      <c r="M14" s="14"/>
      <c r="N14" s="14">
        <v>0.24775374086597399</v>
      </c>
      <c r="O14" s="14">
        <v>0.270752677792232</v>
      </c>
      <c r="P14" s="14">
        <v>0.28639815724779299</v>
      </c>
      <c r="Q14" s="14">
        <v>0.27458974722479901</v>
      </c>
      <c r="R14" s="14"/>
      <c r="S14" s="14">
        <v>0.24868730184521301</v>
      </c>
      <c r="T14" s="14">
        <v>0.30188045798606999</v>
      </c>
      <c r="U14" s="14">
        <v>0.26758634036207302</v>
      </c>
      <c r="V14" s="14">
        <v>0.249496232539475</v>
      </c>
      <c r="W14" s="14">
        <v>0.27218495557675698</v>
      </c>
      <c r="X14" s="14">
        <v>0.23466536227680401</v>
      </c>
      <c r="Y14" s="14">
        <v>0.37588743733088997</v>
      </c>
      <c r="Z14" s="14">
        <v>0.24412669836672399</v>
      </c>
      <c r="AA14" s="14">
        <v>0.22629413170512699</v>
      </c>
      <c r="AB14" s="14">
        <v>0.24625211113624301</v>
      </c>
      <c r="AC14" s="14">
        <v>0.23852077393877899</v>
      </c>
      <c r="AD14" s="14">
        <v>0.38242385417111802</v>
      </c>
      <c r="AE14" s="14"/>
      <c r="AF14" s="14">
        <v>0.32429907214231402</v>
      </c>
      <c r="AG14" s="14">
        <v>0.20693558232258899</v>
      </c>
      <c r="AH14" s="14">
        <v>0.30039040391344801</v>
      </c>
      <c r="AI14" s="14">
        <v>0.33114038578925298</v>
      </c>
      <c r="AJ14" s="14">
        <v>0.29413646295768098</v>
      </c>
      <c r="AK14" s="14"/>
      <c r="AL14" s="14">
        <v>0.28619125863802802</v>
      </c>
      <c r="AM14" s="14">
        <v>0.165259546945249</v>
      </c>
      <c r="AN14" s="14">
        <v>0.195445864192866</v>
      </c>
      <c r="AO14" s="14"/>
      <c r="AP14" s="14">
        <v>0.25428719961332003</v>
      </c>
      <c r="AQ14" s="14">
        <v>0.28648197918451501</v>
      </c>
      <c r="AR14" s="14"/>
      <c r="AS14" s="14">
        <v>0.233946138742751</v>
      </c>
      <c r="AT14" s="14">
        <v>0.31523610276970299</v>
      </c>
      <c r="AU14" s="14"/>
      <c r="AV14" s="14">
        <v>0.208068684244648</v>
      </c>
      <c r="AW14" s="14">
        <v>0.29386899901447799</v>
      </c>
      <c r="AX14" s="14"/>
      <c r="AY14" s="14">
        <v>0.25410630151393798</v>
      </c>
      <c r="AZ14" s="14">
        <v>0.338256286255876</v>
      </c>
      <c r="BA14" s="14"/>
      <c r="BB14" s="14">
        <v>0.26449237887469101</v>
      </c>
      <c r="BC14" s="14">
        <v>0.30106914657966799</v>
      </c>
    </row>
    <row r="15" spans="2:55" ht="43.5" x14ac:dyDescent="0.35">
      <c r="B15" s="15" t="s">
        <v>319</v>
      </c>
      <c r="C15" s="14">
        <v>0.21171757635237601</v>
      </c>
      <c r="D15" s="14">
        <v>0.18061264676559799</v>
      </c>
      <c r="E15" s="14">
        <v>0.24169661451419899</v>
      </c>
      <c r="F15" s="14"/>
      <c r="G15" s="14">
        <v>0.182523582568652</v>
      </c>
      <c r="H15" s="14">
        <v>0.15553198965783999</v>
      </c>
      <c r="I15" s="14">
        <v>0.209344010121714</v>
      </c>
      <c r="J15" s="14">
        <v>0.24465538077090901</v>
      </c>
      <c r="K15" s="14">
        <v>0.21991898674212301</v>
      </c>
      <c r="L15" s="14">
        <v>0.24666717516776099</v>
      </c>
      <c r="M15" s="14"/>
      <c r="N15" s="14">
        <v>0.17883763492291099</v>
      </c>
      <c r="O15" s="14">
        <v>0.23555699171664399</v>
      </c>
      <c r="P15" s="14">
        <v>0.199177156057634</v>
      </c>
      <c r="Q15" s="14">
        <v>0.22930722780851501</v>
      </c>
      <c r="R15" s="14"/>
      <c r="S15" s="14">
        <v>0.141394586856225</v>
      </c>
      <c r="T15" s="14">
        <v>0.25623119524545301</v>
      </c>
      <c r="U15" s="14">
        <v>0.228442275630028</v>
      </c>
      <c r="V15" s="14">
        <v>0.244683232275068</v>
      </c>
      <c r="W15" s="14">
        <v>0.23051880471621999</v>
      </c>
      <c r="X15" s="14">
        <v>0.20216668288863099</v>
      </c>
      <c r="Y15" s="14">
        <v>0.21098567459911099</v>
      </c>
      <c r="Z15" s="14">
        <v>0.26538049551972898</v>
      </c>
      <c r="AA15" s="14">
        <v>0.177450743589008</v>
      </c>
      <c r="AB15" s="14">
        <v>0.22257568355549501</v>
      </c>
      <c r="AC15" s="14">
        <v>0.26226629359936798</v>
      </c>
      <c r="AD15" s="14">
        <v>0.127954579105033</v>
      </c>
      <c r="AE15" s="14"/>
      <c r="AF15" s="14">
        <v>0.208059999592069</v>
      </c>
      <c r="AG15" s="14">
        <v>0.21925332580811899</v>
      </c>
      <c r="AH15" s="14">
        <v>0.230563844863863</v>
      </c>
      <c r="AI15" s="14">
        <v>0.20387068030309299</v>
      </c>
      <c r="AJ15" s="14">
        <v>0.26912410303923501</v>
      </c>
      <c r="AK15" s="14"/>
      <c r="AL15" s="14">
        <v>0.22100219279098901</v>
      </c>
      <c r="AM15" s="14">
        <v>0.106516599439483</v>
      </c>
      <c r="AN15" s="14">
        <v>0.26448651075884699</v>
      </c>
      <c r="AO15" s="14"/>
      <c r="AP15" s="14">
        <v>0.24541320631944799</v>
      </c>
      <c r="AQ15" s="14">
        <v>0.185185577421356</v>
      </c>
      <c r="AR15" s="14"/>
      <c r="AS15" s="14">
        <v>0.209467264511672</v>
      </c>
      <c r="AT15" s="14">
        <v>0.22095348963665301</v>
      </c>
      <c r="AU15" s="14"/>
      <c r="AV15" s="14">
        <v>0.185005539183801</v>
      </c>
      <c r="AW15" s="14">
        <v>0.224085559502996</v>
      </c>
      <c r="AX15" s="14"/>
      <c r="AY15" s="14">
        <v>0.20497488842845299</v>
      </c>
      <c r="AZ15" s="14">
        <v>0.20349925144093201</v>
      </c>
      <c r="BA15" s="14"/>
      <c r="BB15" s="14">
        <v>0.20149147379850599</v>
      </c>
      <c r="BC15" s="14">
        <v>0.21646256479305601</v>
      </c>
    </row>
    <row r="16" spans="2:55" x14ac:dyDescent="0.35">
      <c r="B16" s="15" t="s">
        <v>320</v>
      </c>
      <c r="C16" s="14">
        <v>0.14477865657377001</v>
      </c>
      <c r="D16" s="14">
        <v>0.18414364458797899</v>
      </c>
      <c r="E16" s="14">
        <v>0.106765912633453</v>
      </c>
      <c r="F16" s="14"/>
      <c r="G16" s="14">
        <v>0.30835892650560998</v>
      </c>
      <c r="H16" s="14">
        <v>0.240002620947141</v>
      </c>
      <c r="I16" s="14">
        <v>0.191637825705537</v>
      </c>
      <c r="J16" s="14">
        <v>8.1054899922697807E-2</v>
      </c>
      <c r="K16" s="14">
        <v>4.5633416948105902E-2</v>
      </c>
      <c r="L16" s="14">
        <v>3.87932437214423E-2</v>
      </c>
      <c r="M16" s="14"/>
      <c r="N16" s="14">
        <v>0.19285233527367601</v>
      </c>
      <c r="O16" s="14">
        <v>0.117647517942262</v>
      </c>
      <c r="P16" s="14">
        <v>0.13319496428395</v>
      </c>
      <c r="Q16" s="14">
        <v>0.13242216470225199</v>
      </c>
      <c r="R16" s="14"/>
      <c r="S16" s="14">
        <v>0.19620828527262499</v>
      </c>
      <c r="T16" s="14">
        <v>0.107605336258684</v>
      </c>
      <c r="U16" s="14">
        <v>0.15199326455245599</v>
      </c>
      <c r="V16" s="14">
        <v>0.10285747545995801</v>
      </c>
      <c r="W16" s="14">
        <v>0.161655902145873</v>
      </c>
      <c r="X16" s="14">
        <v>0.21784502694984501</v>
      </c>
      <c r="Y16" s="14">
        <v>0.14818119780730099</v>
      </c>
      <c r="Z16" s="14">
        <v>8.7132676376811602E-2</v>
      </c>
      <c r="AA16" s="14">
        <v>0.16069097750158101</v>
      </c>
      <c r="AB16" s="14">
        <v>0.123951111438369</v>
      </c>
      <c r="AC16" s="14">
        <v>9.91949446164795E-2</v>
      </c>
      <c r="AD16" s="14">
        <v>6.3242831753534207E-2</v>
      </c>
      <c r="AE16" s="14"/>
      <c r="AF16" s="14">
        <v>0.111054642287772</v>
      </c>
      <c r="AG16" s="14">
        <v>0.171974854177562</v>
      </c>
      <c r="AH16" s="14">
        <v>8.3471890482265707E-2</v>
      </c>
      <c r="AI16" s="14">
        <v>0.118081681519769</v>
      </c>
      <c r="AJ16" s="14">
        <v>0.192366816624335</v>
      </c>
      <c r="AK16" s="14"/>
      <c r="AL16" s="14">
        <v>0.13519889799762499</v>
      </c>
      <c r="AM16" s="14">
        <v>0.233744541534459</v>
      </c>
      <c r="AN16" s="14">
        <v>0.124976398888271</v>
      </c>
      <c r="AO16" s="14"/>
      <c r="AP16" s="14">
        <v>0.165686076177568</v>
      </c>
      <c r="AQ16" s="14">
        <v>0.12348017913975599</v>
      </c>
      <c r="AR16" s="14"/>
      <c r="AS16" s="14">
        <v>0.18062371550759801</v>
      </c>
      <c r="AT16" s="14">
        <v>9.1230686472979702E-2</v>
      </c>
      <c r="AU16" s="14"/>
      <c r="AV16" s="14">
        <v>0.25449551440101897</v>
      </c>
      <c r="AW16" s="14">
        <v>0.105487565699189</v>
      </c>
      <c r="AX16" s="14"/>
      <c r="AY16" s="14">
        <v>0.163059410181255</v>
      </c>
      <c r="AZ16" s="14">
        <v>5.7364114503852301E-2</v>
      </c>
      <c r="BA16" s="14"/>
      <c r="BB16" s="14">
        <v>0.15794211389319801</v>
      </c>
      <c r="BC16" s="14">
        <v>0.11023942924582</v>
      </c>
    </row>
    <row r="17" spans="2:55" ht="43.5" x14ac:dyDescent="0.35">
      <c r="B17" s="15" t="s">
        <v>321</v>
      </c>
      <c r="C17" s="14">
        <v>0.13898020726024499</v>
      </c>
      <c r="D17" s="14">
        <v>9.8389618596420494E-2</v>
      </c>
      <c r="E17" s="14">
        <v>0.178007659949034</v>
      </c>
      <c r="F17" s="14"/>
      <c r="G17" s="14">
        <v>0.21145212208545799</v>
      </c>
      <c r="H17" s="14">
        <v>0.185537728082693</v>
      </c>
      <c r="I17" s="14">
        <v>0.15206336901471701</v>
      </c>
      <c r="J17" s="14">
        <v>0.15099236399607099</v>
      </c>
      <c r="K17" s="14">
        <v>7.1908476613840797E-2</v>
      </c>
      <c r="L17" s="14">
        <v>7.7482245785210999E-2</v>
      </c>
      <c r="M17" s="14"/>
      <c r="N17" s="14">
        <v>0.15706408030983701</v>
      </c>
      <c r="O17" s="14">
        <v>0.131770380781811</v>
      </c>
      <c r="P17" s="14">
        <v>0.15473183942864399</v>
      </c>
      <c r="Q17" s="14">
        <v>0.112248433884407</v>
      </c>
      <c r="R17" s="14"/>
      <c r="S17" s="14">
        <v>0.17250241535643199</v>
      </c>
      <c r="T17" s="14">
        <v>9.6413310690813894E-2</v>
      </c>
      <c r="U17" s="14">
        <v>0.143718453731246</v>
      </c>
      <c r="V17" s="14">
        <v>0.113858389046553</v>
      </c>
      <c r="W17" s="14">
        <v>0.22579998061971801</v>
      </c>
      <c r="X17" s="14">
        <v>0.152413553992892</v>
      </c>
      <c r="Y17" s="14">
        <v>9.4244157944482501E-2</v>
      </c>
      <c r="Z17" s="14">
        <v>0.15716189478026801</v>
      </c>
      <c r="AA17" s="14">
        <v>0.18271543793460401</v>
      </c>
      <c r="AB17" s="14">
        <v>0.11366459248284599</v>
      </c>
      <c r="AC17" s="14">
        <v>0.120875404351107</v>
      </c>
      <c r="AD17" s="14">
        <v>2.8297122477021201E-2</v>
      </c>
      <c r="AE17" s="14"/>
      <c r="AF17" s="14">
        <v>0.127971543903317</v>
      </c>
      <c r="AG17" s="14">
        <v>0.15447171667270901</v>
      </c>
      <c r="AH17" s="14">
        <v>0.12362241460578199</v>
      </c>
      <c r="AI17" s="14">
        <v>0.157276494295289</v>
      </c>
      <c r="AJ17" s="14">
        <v>0.135805450837715</v>
      </c>
      <c r="AK17" s="14"/>
      <c r="AL17" s="14">
        <v>0.13383710124699599</v>
      </c>
      <c r="AM17" s="14">
        <v>0.217756387746388</v>
      </c>
      <c r="AN17" s="14">
        <v>7.3473828842016795E-2</v>
      </c>
      <c r="AO17" s="14"/>
      <c r="AP17" s="14">
        <v>0.15110714989330101</v>
      </c>
      <c r="AQ17" s="14">
        <v>0.12712917868337201</v>
      </c>
      <c r="AR17" s="14"/>
      <c r="AS17" s="14">
        <v>0.16097977408705499</v>
      </c>
      <c r="AT17" s="14">
        <v>0.106606803610979</v>
      </c>
      <c r="AU17" s="14"/>
      <c r="AV17" s="14">
        <v>0.18271491808512999</v>
      </c>
      <c r="AW17" s="14">
        <v>0.12533874106260301</v>
      </c>
      <c r="AX17" s="14"/>
      <c r="AY17" s="14">
        <v>0.15101919893299001</v>
      </c>
      <c r="AZ17" s="14">
        <v>7.6457756913695593E-2</v>
      </c>
      <c r="BA17" s="14"/>
      <c r="BB17" s="14">
        <v>0.14789640737943699</v>
      </c>
      <c r="BC17" s="14">
        <v>0.10682095696567299</v>
      </c>
    </row>
    <row r="18" spans="2:55" ht="29" x14ac:dyDescent="0.35">
      <c r="B18" s="15" t="s">
        <v>322</v>
      </c>
      <c r="C18" s="14">
        <v>0.109834649709559</v>
      </c>
      <c r="D18" s="14">
        <v>0.121390288439321</v>
      </c>
      <c r="E18" s="14">
        <v>9.8874137779847701E-2</v>
      </c>
      <c r="F18" s="14"/>
      <c r="G18" s="14">
        <v>6.49602088587245E-2</v>
      </c>
      <c r="H18" s="14">
        <v>6.3844580164101494E-2</v>
      </c>
      <c r="I18" s="14">
        <v>0.107552668579722</v>
      </c>
      <c r="J18" s="14">
        <v>0.10253012008762399</v>
      </c>
      <c r="K18" s="14">
        <v>0.16687432602525101</v>
      </c>
      <c r="L18" s="14">
        <v>0.14671605177604799</v>
      </c>
      <c r="M18" s="14"/>
      <c r="N18" s="14">
        <v>0.10098368942826599</v>
      </c>
      <c r="O18" s="14">
        <v>0.113806563150709</v>
      </c>
      <c r="P18" s="14">
        <v>0.12350021355433199</v>
      </c>
      <c r="Q18" s="14">
        <v>0.10412474927709001</v>
      </c>
      <c r="R18" s="14"/>
      <c r="S18" s="14">
        <v>8.30423431114755E-2</v>
      </c>
      <c r="T18" s="14">
        <v>7.5494781036157199E-2</v>
      </c>
      <c r="U18" s="14">
        <v>0.130847792344744</v>
      </c>
      <c r="V18" s="14">
        <v>0.13209859263288201</v>
      </c>
      <c r="W18" s="14">
        <v>0.123592151396546</v>
      </c>
      <c r="X18" s="14">
        <v>8.7934445125074007E-2</v>
      </c>
      <c r="Y18" s="14">
        <v>7.9582993544596803E-2</v>
      </c>
      <c r="Z18" s="14">
        <v>0.12709233420324301</v>
      </c>
      <c r="AA18" s="14">
        <v>0.11805045464664</v>
      </c>
      <c r="AB18" s="14">
        <v>0.14375439061825801</v>
      </c>
      <c r="AC18" s="14">
        <v>0.15367851109413699</v>
      </c>
      <c r="AD18" s="14">
        <v>0.14657570321211699</v>
      </c>
      <c r="AE18" s="14"/>
      <c r="AF18" s="14">
        <v>0.124135593820258</v>
      </c>
      <c r="AG18" s="14">
        <v>0.114154438682832</v>
      </c>
      <c r="AH18" s="14">
        <v>0.140438769776837</v>
      </c>
      <c r="AI18" s="14">
        <v>9.0902518287918704E-2</v>
      </c>
      <c r="AJ18" s="14">
        <v>9.2755785950301706E-2</v>
      </c>
      <c r="AK18" s="14"/>
      <c r="AL18" s="14">
        <v>0.10575223691479101</v>
      </c>
      <c r="AM18" s="14">
        <v>0.112186957661737</v>
      </c>
      <c r="AN18" s="14">
        <v>0.16431771339842499</v>
      </c>
      <c r="AO18" s="14"/>
      <c r="AP18" s="14">
        <v>9.6932260648634805E-2</v>
      </c>
      <c r="AQ18" s="14">
        <v>0.11928882199596</v>
      </c>
      <c r="AR18" s="14"/>
      <c r="AS18" s="14">
        <v>9.9332969893531603E-2</v>
      </c>
      <c r="AT18" s="14">
        <v>0.12783968323872799</v>
      </c>
      <c r="AU18" s="14"/>
      <c r="AV18" s="14">
        <v>8.6069994880615994E-2</v>
      </c>
      <c r="AW18" s="14">
        <v>0.118891477655202</v>
      </c>
      <c r="AX18" s="14"/>
      <c r="AY18" s="14">
        <v>0.105397313408537</v>
      </c>
      <c r="AZ18" s="14">
        <v>0.13981132312386799</v>
      </c>
      <c r="BA18" s="14"/>
      <c r="BB18" s="14">
        <v>0.109561342577876</v>
      </c>
      <c r="BC18" s="14">
        <v>0.12696591725690401</v>
      </c>
    </row>
    <row r="19" spans="2:55" ht="29" x14ac:dyDescent="0.35">
      <c r="B19" s="15" t="s">
        <v>323</v>
      </c>
      <c r="C19" s="14">
        <v>8.7306295718636101E-2</v>
      </c>
      <c r="D19" s="14">
        <v>8.7135078542668595E-2</v>
      </c>
      <c r="E19" s="14">
        <v>8.7730437351856996E-2</v>
      </c>
      <c r="F19" s="14"/>
      <c r="G19" s="14">
        <v>0.110344551472666</v>
      </c>
      <c r="H19" s="14">
        <v>0.110350799617564</v>
      </c>
      <c r="I19" s="14">
        <v>9.8724198077986505E-2</v>
      </c>
      <c r="J19" s="14">
        <v>5.9869344757570699E-2</v>
      </c>
      <c r="K19" s="14">
        <v>8.5776132735659802E-2</v>
      </c>
      <c r="L19" s="14">
        <v>6.7252588772754904E-2</v>
      </c>
      <c r="M19" s="14"/>
      <c r="N19" s="14">
        <v>9.2947509787883895E-2</v>
      </c>
      <c r="O19" s="14">
        <v>7.5658921647006105E-2</v>
      </c>
      <c r="P19" s="14">
        <v>7.9439644752996294E-2</v>
      </c>
      <c r="Q19" s="14">
        <v>0.100933894743583</v>
      </c>
      <c r="R19" s="14"/>
      <c r="S19" s="14">
        <v>0.12100168620507901</v>
      </c>
      <c r="T19" s="14">
        <v>5.1576365623461698E-2</v>
      </c>
      <c r="U19" s="14">
        <v>3.8127002903219201E-2</v>
      </c>
      <c r="V19" s="14">
        <v>6.9293393476534598E-2</v>
      </c>
      <c r="W19" s="14">
        <v>0.113826395252204</v>
      </c>
      <c r="X19" s="14">
        <v>5.5331282068187403E-2</v>
      </c>
      <c r="Y19" s="14">
        <v>9.9778423598399807E-2</v>
      </c>
      <c r="Z19" s="14">
        <v>9.8593499223164502E-2</v>
      </c>
      <c r="AA19" s="14">
        <v>8.8993205343623705E-2</v>
      </c>
      <c r="AB19" s="14">
        <v>0.109685030087671</v>
      </c>
      <c r="AC19" s="14">
        <v>0.13975029276548701</v>
      </c>
      <c r="AD19" s="14">
        <v>9.4559910979044606E-2</v>
      </c>
      <c r="AE19" s="14"/>
      <c r="AF19" s="14">
        <v>7.8574957475381305E-2</v>
      </c>
      <c r="AG19" s="14">
        <v>8.2405993524131693E-2</v>
      </c>
      <c r="AH19" s="14">
        <v>8.2739163824131198E-2</v>
      </c>
      <c r="AI19" s="14">
        <v>6.9078681088028199E-2</v>
      </c>
      <c r="AJ19" s="14">
        <v>6.09329000452217E-2</v>
      </c>
      <c r="AK19" s="14"/>
      <c r="AL19" s="14">
        <v>8.7694326574465103E-2</v>
      </c>
      <c r="AM19" s="14">
        <v>5.77654348158161E-2</v>
      </c>
      <c r="AN19" s="14">
        <v>0.13400257402178201</v>
      </c>
      <c r="AO19" s="14"/>
      <c r="AP19" s="14">
        <v>9.6037953939862794E-2</v>
      </c>
      <c r="AQ19" s="14">
        <v>7.8035974497417102E-2</v>
      </c>
      <c r="AR19" s="14"/>
      <c r="AS19" s="14">
        <v>9.0179928663705902E-2</v>
      </c>
      <c r="AT19" s="14">
        <v>8.0206307318544404E-2</v>
      </c>
      <c r="AU19" s="14"/>
      <c r="AV19" s="14">
        <v>0.109792720022798</v>
      </c>
      <c r="AW19" s="14">
        <v>7.7000521062255994E-2</v>
      </c>
      <c r="AX19" s="14"/>
      <c r="AY19" s="14">
        <v>9.6591210264976093E-2</v>
      </c>
      <c r="AZ19" s="14">
        <v>5.9793142443225297E-2</v>
      </c>
      <c r="BA19" s="14"/>
      <c r="BB19" s="14">
        <v>9.8384439415695399E-2</v>
      </c>
      <c r="BC19" s="14">
        <v>3.4305638607559502E-2</v>
      </c>
    </row>
    <row r="20" spans="2:55" ht="29" x14ac:dyDescent="0.35">
      <c r="B20" s="15" t="s">
        <v>324</v>
      </c>
      <c r="C20" s="14">
        <v>7.3992148450793299E-2</v>
      </c>
      <c r="D20" s="14">
        <v>7.2315610692189794E-2</v>
      </c>
      <c r="E20" s="14">
        <v>7.5847009758305703E-2</v>
      </c>
      <c r="F20" s="14"/>
      <c r="G20" s="14">
        <v>4.8052590434218299E-2</v>
      </c>
      <c r="H20" s="14">
        <v>7.0609862591733394E-2</v>
      </c>
      <c r="I20" s="14">
        <v>5.0463680853805599E-2</v>
      </c>
      <c r="J20" s="14">
        <v>7.3207460365968993E-2</v>
      </c>
      <c r="K20" s="14">
        <v>9.9468599866268298E-2</v>
      </c>
      <c r="L20" s="14">
        <v>9.6615590771214399E-2</v>
      </c>
      <c r="M20" s="14"/>
      <c r="N20" s="14">
        <v>6.2538723657376394E-2</v>
      </c>
      <c r="O20" s="14">
        <v>7.9382567120564795E-2</v>
      </c>
      <c r="P20" s="14">
        <v>6.20941645891138E-2</v>
      </c>
      <c r="Q20" s="14">
        <v>9.1795126898507606E-2</v>
      </c>
      <c r="R20" s="14"/>
      <c r="S20" s="14">
        <v>4.0471196577975703E-2</v>
      </c>
      <c r="T20" s="14">
        <v>8.0569799177590301E-2</v>
      </c>
      <c r="U20" s="14">
        <v>7.4986448860208901E-2</v>
      </c>
      <c r="V20" s="14">
        <v>0.108778693533898</v>
      </c>
      <c r="W20" s="14">
        <v>9.2214890437689101E-2</v>
      </c>
      <c r="X20" s="14">
        <v>5.7983581045421999E-2</v>
      </c>
      <c r="Y20" s="14">
        <v>8.7164595315457297E-2</v>
      </c>
      <c r="Z20" s="14">
        <v>8.4471230846846102E-2</v>
      </c>
      <c r="AA20" s="14">
        <v>6.3837928347149006E-2</v>
      </c>
      <c r="AB20" s="14">
        <v>8.8779426741310993E-2</v>
      </c>
      <c r="AC20" s="14">
        <v>6.1737414568867797E-2</v>
      </c>
      <c r="AD20" s="14">
        <v>6.48827389925348E-2</v>
      </c>
      <c r="AE20" s="14"/>
      <c r="AF20" s="14">
        <v>9.4500291443390005E-2</v>
      </c>
      <c r="AG20" s="14">
        <v>6.5606945247559195E-2</v>
      </c>
      <c r="AH20" s="14">
        <v>8.43474583838216E-2</v>
      </c>
      <c r="AI20" s="14">
        <v>6.3966905278729794E-2</v>
      </c>
      <c r="AJ20" s="14">
        <v>6.8605378106407294E-2</v>
      </c>
      <c r="AK20" s="14"/>
      <c r="AL20" s="14">
        <v>6.6803055754438206E-2</v>
      </c>
      <c r="AM20" s="14">
        <v>0.104674757668128</v>
      </c>
      <c r="AN20" s="14">
        <v>0.12297529170514</v>
      </c>
      <c r="AO20" s="14"/>
      <c r="AP20" s="14">
        <v>7.6143153609735406E-2</v>
      </c>
      <c r="AQ20" s="14">
        <v>7.3343441177091906E-2</v>
      </c>
      <c r="AR20" s="14"/>
      <c r="AS20" s="14">
        <v>7.2766496618823104E-2</v>
      </c>
      <c r="AT20" s="14">
        <v>7.6766498338949093E-2</v>
      </c>
      <c r="AU20" s="14"/>
      <c r="AV20" s="14">
        <v>7.0012032387156503E-2</v>
      </c>
      <c r="AW20" s="14">
        <v>7.6501925702660498E-2</v>
      </c>
      <c r="AX20" s="14"/>
      <c r="AY20" s="14">
        <v>7.5992337316160202E-2</v>
      </c>
      <c r="AZ20" s="14">
        <v>8.2620299001574901E-2</v>
      </c>
      <c r="BA20" s="14"/>
      <c r="BB20" s="14">
        <v>7.71027663882764E-2</v>
      </c>
      <c r="BC20" s="14">
        <v>5.1684444373909302E-2</v>
      </c>
    </row>
    <row r="21" spans="2:55" ht="29" x14ac:dyDescent="0.35">
      <c r="B21" s="15" t="s">
        <v>325</v>
      </c>
      <c r="C21" s="14">
        <v>2.8451647388375498E-2</v>
      </c>
      <c r="D21" s="14">
        <v>4.2721572796053299E-2</v>
      </c>
      <c r="E21" s="14">
        <v>1.4601188287512799E-2</v>
      </c>
      <c r="F21" s="14"/>
      <c r="G21" s="14">
        <v>8.6332864516948701E-2</v>
      </c>
      <c r="H21" s="14">
        <v>4.3519668396035098E-2</v>
      </c>
      <c r="I21" s="14">
        <v>3.0537318808253399E-2</v>
      </c>
      <c r="J21" s="14">
        <v>7.9644266778655607E-3</v>
      </c>
      <c r="K21" s="14">
        <v>1.1804103145839099E-2</v>
      </c>
      <c r="L21" s="14">
        <v>3.9438682311087403E-3</v>
      </c>
      <c r="M21" s="14"/>
      <c r="N21" s="14">
        <v>4.3830087114428901E-2</v>
      </c>
      <c r="O21" s="14">
        <v>1.33661988629663E-2</v>
      </c>
      <c r="P21" s="14">
        <v>2.8168462305393001E-2</v>
      </c>
      <c r="Q21" s="14">
        <v>2.8010635865062802E-2</v>
      </c>
      <c r="R21" s="14"/>
      <c r="S21" s="14">
        <v>3.4976603653070197E-2</v>
      </c>
      <c r="T21" s="14">
        <v>1.0211236120512701E-2</v>
      </c>
      <c r="U21" s="14">
        <v>0</v>
      </c>
      <c r="V21" s="14">
        <v>1.62422087693317E-2</v>
      </c>
      <c r="W21" s="14">
        <v>6.9820272159461502E-2</v>
      </c>
      <c r="X21" s="14">
        <v>3.8060749644603799E-2</v>
      </c>
      <c r="Y21" s="14">
        <v>3.0509079038111502E-2</v>
      </c>
      <c r="Z21" s="14">
        <v>0</v>
      </c>
      <c r="AA21" s="14">
        <v>4.2111020565017102E-2</v>
      </c>
      <c r="AB21" s="14">
        <v>2.78892829872751E-2</v>
      </c>
      <c r="AC21" s="14">
        <v>4.2672698464032099E-2</v>
      </c>
      <c r="AD21" s="14">
        <v>2.4599138863932099E-2</v>
      </c>
      <c r="AE21" s="14"/>
      <c r="AF21" s="14">
        <v>2.2084039033967301E-2</v>
      </c>
      <c r="AG21" s="14">
        <v>3.1756593005832799E-2</v>
      </c>
      <c r="AH21" s="14">
        <v>2.4604180881757001E-2</v>
      </c>
      <c r="AI21" s="14">
        <v>3.2733058890985503E-2</v>
      </c>
      <c r="AJ21" s="14">
        <v>2.8251381123317799E-2</v>
      </c>
      <c r="AK21" s="14"/>
      <c r="AL21" s="14">
        <v>2.0570428181878798E-2</v>
      </c>
      <c r="AM21" s="14">
        <v>7.4104207170556102E-2</v>
      </c>
      <c r="AN21" s="14">
        <v>6.0889156988827298E-2</v>
      </c>
      <c r="AO21" s="14"/>
      <c r="AP21" s="14">
        <v>3.4560367879161301E-2</v>
      </c>
      <c r="AQ21" s="14">
        <v>2.4240858757017501E-2</v>
      </c>
      <c r="AR21" s="14"/>
      <c r="AS21" s="14">
        <v>3.8284826382721703E-2</v>
      </c>
      <c r="AT21" s="14">
        <v>1.5795378643471001E-2</v>
      </c>
      <c r="AU21" s="14"/>
      <c r="AV21" s="14">
        <v>5.2841571945339998E-2</v>
      </c>
      <c r="AW21" s="14">
        <v>1.9926467915222301E-2</v>
      </c>
      <c r="AX21" s="14"/>
      <c r="AY21" s="14">
        <v>3.3502723956486798E-2</v>
      </c>
      <c r="AZ21" s="14">
        <v>1.63662846778421E-2</v>
      </c>
      <c r="BA21" s="14"/>
      <c r="BB21" s="14">
        <v>3.3440782094314399E-2</v>
      </c>
      <c r="BC21" s="14">
        <v>1.2547064193774E-2</v>
      </c>
    </row>
    <row r="22" spans="2:55" ht="29" x14ac:dyDescent="0.35">
      <c r="B22" s="15" t="s">
        <v>326</v>
      </c>
      <c r="C22" s="14">
        <v>2.0176512406379899E-2</v>
      </c>
      <c r="D22" s="14">
        <v>3.1069329696087201E-2</v>
      </c>
      <c r="E22" s="14">
        <v>9.59935321482034E-3</v>
      </c>
      <c r="F22" s="14"/>
      <c r="G22" s="14">
        <v>2.7963057275349999E-2</v>
      </c>
      <c r="H22" s="14">
        <v>4.8734514502070801E-2</v>
      </c>
      <c r="I22" s="14">
        <v>1.8826006522292799E-2</v>
      </c>
      <c r="J22" s="14">
        <v>7.3178628358746703E-3</v>
      </c>
      <c r="K22" s="14">
        <v>1.46250834370998E-2</v>
      </c>
      <c r="L22" s="14">
        <v>6.9288909962688201E-3</v>
      </c>
      <c r="M22" s="14"/>
      <c r="N22" s="14">
        <v>2.36325910020121E-2</v>
      </c>
      <c r="O22" s="14">
        <v>1.7736926451397801E-2</v>
      </c>
      <c r="P22" s="14">
        <v>2.3399735348006798E-2</v>
      </c>
      <c r="Q22" s="14">
        <v>1.6310298264140901E-2</v>
      </c>
      <c r="R22" s="14"/>
      <c r="S22" s="14">
        <v>1.8395311430037999E-2</v>
      </c>
      <c r="T22" s="14">
        <v>1.3767376061574301E-2</v>
      </c>
      <c r="U22" s="14">
        <v>0</v>
      </c>
      <c r="V22" s="14">
        <v>1.6986024801622202E-2</v>
      </c>
      <c r="W22" s="14">
        <v>1.6224130691829701E-2</v>
      </c>
      <c r="X22" s="14">
        <v>4.0402401503971598E-2</v>
      </c>
      <c r="Y22" s="14">
        <v>3.50806157577922E-2</v>
      </c>
      <c r="Z22" s="14">
        <v>1.17861952568852E-2</v>
      </c>
      <c r="AA22" s="14">
        <v>2.0650058302625899E-2</v>
      </c>
      <c r="AB22" s="14">
        <v>2.56250065346912E-2</v>
      </c>
      <c r="AC22" s="14">
        <v>1.8425363714033301E-2</v>
      </c>
      <c r="AD22" s="14">
        <v>2.4599138863932099E-2</v>
      </c>
      <c r="AE22" s="14"/>
      <c r="AF22" s="14">
        <v>1.05464139449445E-2</v>
      </c>
      <c r="AG22" s="14">
        <v>2.38363304075902E-2</v>
      </c>
      <c r="AH22" s="14">
        <v>2.2324238339535899E-2</v>
      </c>
      <c r="AI22" s="14">
        <v>4.55090361554807E-2</v>
      </c>
      <c r="AJ22" s="14">
        <v>3.1413391564385697E-2</v>
      </c>
      <c r="AK22" s="14"/>
      <c r="AL22" s="14">
        <v>1.8502382001847801E-2</v>
      </c>
      <c r="AM22" s="14">
        <v>4.14442327776448E-2</v>
      </c>
      <c r="AN22" s="14">
        <v>6.5942514469975204E-3</v>
      </c>
      <c r="AO22" s="14"/>
      <c r="AP22" s="14">
        <v>1.79633456492795E-2</v>
      </c>
      <c r="AQ22" s="14">
        <v>1.98090652902497E-2</v>
      </c>
      <c r="AR22" s="14"/>
      <c r="AS22" s="14">
        <v>2.246625380937E-2</v>
      </c>
      <c r="AT22" s="14">
        <v>1.5783951680746301E-2</v>
      </c>
      <c r="AU22" s="14"/>
      <c r="AV22" s="14">
        <v>3.81535779848493E-2</v>
      </c>
      <c r="AW22" s="14">
        <v>1.2608562829740501E-2</v>
      </c>
      <c r="AX22" s="14"/>
      <c r="AY22" s="14">
        <v>1.9941353403435599E-2</v>
      </c>
      <c r="AZ22" s="14">
        <v>0</v>
      </c>
      <c r="BA22" s="14"/>
      <c r="BB22" s="14">
        <v>1.9041592472862402E-2</v>
      </c>
      <c r="BC22" s="14">
        <v>4.39648010619695E-3</v>
      </c>
    </row>
    <row r="23" spans="2:55" ht="29" x14ac:dyDescent="0.35">
      <c r="B23" s="15" t="s">
        <v>327</v>
      </c>
      <c r="C23" s="14">
        <v>1.8883537254293301E-2</v>
      </c>
      <c r="D23" s="14">
        <v>2.4838882789256E-2</v>
      </c>
      <c r="E23" s="14">
        <v>1.31238801171208E-2</v>
      </c>
      <c r="F23" s="14"/>
      <c r="G23" s="14">
        <v>5.2430998395100001E-2</v>
      </c>
      <c r="H23" s="14">
        <v>2.9231077617165702E-2</v>
      </c>
      <c r="I23" s="14">
        <v>2.0747724173699598E-2</v>
      </c>
      <c r="J23" s="14">
        <v>2.5038291253589701E-3</v>
      </c>
      <c r="K23" s="14">
        <v>9.7147323669764703E-3</v>
      </c>
      <c r="L23" s="14">
        <v>6.1678066903688E-3</v>
      </c>
      <c r="M23" s="14"/>
      <c r="N23" s="14">
        <v>1.79693417008297E-2</v>
      </c>
      <c r="O23" s="14">
        <v>2.2199985814795299E-2</v>
      </c>
      <c r="P23" s="14">
        <v>1.9139519038505099E-2</v>
      </c>
      <c r="Q23" s="14">
        <v>1.6347345979509698E-2</v>
      </c>
      <c r="R23" s="14"/>
      <c r="S23" s="14">
        <v>3.49651937959196E-2</v>
      </c>
      <c r="T23" s="14">
        <v>7.25861390667601E-3</v>
      </c>
      <c r="U23" s="14">
        <v>1.6180080931359801E-2</v>
      </c>
      <c r="V23" s="14">
        <v>1.1329618317291301E-2</v>
      </c>
      <c r="W23" s="14">
        <v>8.2593642911382003E-3</v>
      </c>
      <c r="X23" s="14">
        <v>9.6423464857492008E-3</v>
      </c>
      <c r="Y23" s="14">
        <v>7.7060027160094496E-3</v>
      </c>
      <c r="Z23" s="14">
        <v>3.3131508726399597E-2</v>
      </c>
      <c r="AA23" s="14">
        <v>2.2695508858364299E-2</v>
      </c>
      <c r="AB23" s="14">
        <v>1.6357048085263101E-2</v>
      </c>
      <c r="AC23" s="14">
        <v>1.9221020385507898E-2</v>
      </c>
      <c r="AD23" s="14">
        <v>7.96536654086787E-2</v>
      </c>
      <c r="AE23" s="14"/>
      <c r="AF23" s="14">
        <v>2.8073019802711902E-2</v>
      </c>
      <c r="AG23" s="14">
        <v>2.4908640422231999E-2</v>
      </c>
      <c r="AH23" s="14">
        <v>6.2861851174877501E-3</v>
      </c>
      <c r="AI23" s="14">
        <v>8.6156989434768103E-3</v>
      </c>
      <c r="AJ23" s="14">
        <v>0</v>
      </c>
      <c r="AK23" s="14"/>
      <c r="AL23" s="14">
        <v>1.6378798048407601E-2</v>
      </c>
      <c r="AM23" s="14">
        <v>4.6001485824131202E-2</v>
      </c>
      <c r="AN23" s="14">
        <v>6.8816982432302297E-3</v>
      </c>
      <c r="AO23" s="14"/>
      <c r="AP23" s="14">
        <v>1.9521733422755001E-2</v>
      </c>
      <c r="AQ23" s="14">
        <v>1.8071934577682601E-2</v>
      </c>
      <c r="AR23" s="14"/>
      <c r="AS23" s="14">
        <v>1.87474249313071E-2</v>
      </c>
      <c r="AT23" s="14">
        <v>1.6144182772333301E-2</v>
      </c>
      <c r="AU23" s="14"/>
      <c r="AV23" s="14">
        <v>3.1363867796390603E-2</v>
      </c>
      <c r="AW23" s="14">
        <v>1.55210531782449E-2</v>
      </c>
      <c r="AX23" s="14"/>
      <c r="AY23" s="14">
        <v>2.2052088081559101E-2</v>
      </c>
      <c r="AZ23" s="14">
        <v>1.01129815374582E-2</v>
      </c>
      <c r="BA23" s="14"/>
      <c r="BB23" s="14">
        <v>2.15516339123446E-2</v>
      </c>
      <c r="BC23" s="14">
        <v>7.8178541301389508E-3</v>
      </c>
    </row>
    <row r="24" spans="2:55" x14ac:dyDescent="0.35">
      <c r="B24" s="15" t="s">
        <v>328</v>
      </c>
      <c r="C24" s="14">
        <v>1.5243337935981999E-2</v>
      </c>
      <c r="D24" s="14">
        <v>1.18389078568056E-2</v>
      </c>
      <c r="E24" s="14">
        <v>1.8612534632725899E-2</v>
      </c>
      <c r="F24" s="14"/>
      <c r="G24" s="14">
        <v>3.6066734666814003E-2</v>
      </c>
      <c r="H24" s="14">
        <v>3.7071217378296703E-2</v>
      </c>
      <c r="I24" s="14">
        <v>1.6052982813602502E-2</v>
      </c>
      <c r="J24" s="14">
        <v>3.4764404065918799E-3</v>
      </c>
      <c r="K24" s="14">
        <v>0</v>
      </c>
      <c r="L24" s="14">
        <v>2.7325188887746799E-3</v>
      </c>
      <c r="M24" s="14"/>
      <c r="N24" s="14">
        <v>1.57671947965662E-2</v>
      </c>
      <c r="O24" s="14">
        <v>2.01935420570333E-2</v>
      </c>
      <c r="P24" s="14">
        <v>7.7537796360561398E-3</v>
      </c>
      <c r="Q24" s="14">
        <v>1.6233292388674301E-2</v>
      </c>
      <c r="R24" s="14"/>
      <c r="S24" s="14">
        <v>1.7194363285350001E-2</v>
      </c>
      <c r="T24" s="14">
        <v>8.42605144285106E-3</v>
      </c>
      <c r="U24" s="14">
        <v>2.7722242961366401E-2</v>
      </c>
      <c r="V24" s="14">
        <v>6.3822277323375897E-3</v>
      </c>
      <c r="W24" s="14">
        <v>2.8557175491094801E-2</v>
      </c>
      <c r="X24" s="14">
        <v>1.39721614307418E-2</v>
      </c>
      <c r="Y24" s="14">
        <v>6.1914435271447797E-3</v>
      </c>
      <c r="Z24" s="14">
        <v>1.0247470582827101E-2</v>
      </c>
      <c r="AA24" s="14">
        <v>2.2918175240319898E-2</v>
      </c>
      <c r="AB24" s="14">
        <v>1.9703271034692198E-2</v>
      </c>
      <c r="AC24" s="14">
        <v>9.9418990259662592E-3</v>
      </c>
      <c r="AD24" s="14">
        <v>0</v>
      </c>
      <c r="AE24" s="14"/>
      <c r="AF24" s="14">
        <v>1.23976598323407E-2</v>
      </c>
      <c r="AG24" s="14">
        <v>1.5555899409391E-2</v>
      </c>
      <c r="AH24" s="14">
        <v>5.1332414373315904E-3</v>
      </c>
      <c r="AI24" s="14">
        <v>1.68669829444132E-2</v>
      </c>
      <c r="AJ24" s="14">
        <v>1.1484018796667101E-2</v>
      </c>
      <c r="AK24" s="14"/>
      <c r="AL24" s="14">
        <v>9.9700071471586198E-3</v>
      </c>
      <c r="AM24" s="14">
        <v>6.0343937488141097E-2</v>
      </c>
      <c r="AN24" s="14">
        <v>1.1194260516427801E-2</v>
      </c>
      <c r="AO24" s="14"/>
      <c r="AP24" s="14">
        <v>1.87112155986843E-2</v>
      </c>
      <c r="AQ24" s="14">
        <v>1.195020282064E-2</v>
      </c>
      <c r="AR24" s="14"/>
      <c r="AS24" s="14">
        <v>1.2482504182236899E-2</v>
      </c>
      <c r="AT24" s="14">
        <v>1.92689591666114E-2</v>
      </c>
      <c r="AU24" s="14"/>
      <c r="AV24" s="14">
        <v>2.2626069895179499E-2</v>
      </c>
      <c r="AW24" s="14">
        <v>1.2757643766058899E-2</v>
      </c>
      <c r="AX24" s="14"/>
      <c r="AY24" s="14">
        <v>1.6530214152050301E-2</v>
      </c>
      <c r="AZ24" s="14">
        <v>6.7213277818874298E-3</v>
      </c>
      <c r="BA24" s="14"/>
      <c r="BB24" s="14">
        <v>1.4912668355091E-2</v>
      </c>
      <c r="BC24" s="14">
        <v>3.74197715482333E-3</v>
      </c>
    </row>
    <row r="25" spans="2:55" x14ac:dyDescent="0.35">
      <c r="B25" s="15" t="s">
        <v>129</v>
      </c>
      <c r="C25" s="20">
        <v>7.1353470384803996E-3</v>
      </c>
      <c r="D25" s="20">
        <v>7.4771589616634696E-3</v>
      </c>
      <c r="E25" s="20">
        <v>6.8225771194875403E-3</v>
      </c>
      <c r="F25" s="20"/>
      <c r="G25" s="20">
        <v>6.40373995596506E-3</v>
      </c>
      <c r="H25" s="20">
        <v>3.4885471170566498E-3</v>
      </c>
      <c r="I25" s="20">
        <v>1.7799479415873499E-2</v>
      </c>
      <c r="J25" s="20">
        <v>8.0155077464095902E-3</v>
      </c>
      <c r="K25" s="20">
        <v>5.9774922658689797E-3</v>
      </c>
      <c r="L25" s="20">
        <v>1.99121973811891E-3</v>
      </c>
      <c r="M25" s="20"/>
      <c r="N25" s="20">
        <v>4.3739664712178104E-3</v>
      </c>
      <c r="O25" s="20">
        <v>3.15541737426458E-3</v>
      </c>
      <c r="P25" s="20">
        <v>1.0446824176817599E-2</v>
      </c>
      <c r="Q25" s="20">
        <v>1.14013537092903E-2</v>
      </c>
      <c r="R25" s="20"/>
      <c r="S25" s="20">
        <v>3.0626557468479499E-3</v>
      </c>
      <c r="T25" s="20">
        <v>6.8224408085834597E-3</v>
      </c>
      <c r="U25" s="20">
        <v>6.6798250269801797E-3</v>
      </c>
      <c r="V25" s="20">
        <v>1.9414478712959302E-2</v>
      </c>
      <c r="W25" s="20">
        <v>5.9555669483754596E-3</v>
      </c>
      <c r="X25" s="20">
        <v>1.06515422618952E-2</v>
      </c>
      <c r="Y25" s="20">
        <v>5.2359138126244903E-3</v>
      </c>
      <c r="Z25" s="20">
        <v>0</v>
      </c>
      <c r="AA25" s="20">
        <v>1.5885393777317201E-2</v>
      </c>
      <c r="AB25" s="20">
        <v>0</v>
      </c>
      <c r="AC25" s="20">
        <v>0</v>
      </c>
      <c r="AD25" s="20">
        <v>0</v>
      </c>
      <c r="AE25" s="20"/>
      <c r="AF25" s="20">
        <v>2.1252986500407598E-3</v>
      </c>
      <c r="AG25" s="20">
        <v>4.2036653849481E-3</v>
      </c>
      <c r="AH25" s="20">
        <v>0</v>
      </c>
      <c r="AI25" s="20">
        <v>9.0849631128217308E-3</v>
      </c>
      <c r="AJ25" s="20">
        <v>0</v>
      </c>
      <c r="AK25" s="20"/>
      <c r="AL25" s="20">
        <v>4.0723102882861103E-3</v>
      </c>
      <c r="AM25" s="20">
        <v>0</v>
      </c>
      <c r="AN25" s="20">
        <v>6.37624516976181E-2</v>
      </c>
      <c r="AO25" s="20"/>
      <c r="AP25" s="20">
        <v>1.1290311776561601E-2</v>
      </c>
      <c r="AQ25" s="20">
        <v>2.2558851949768398E-3</v>
      </c>
      <c r="AR25" s="20"/>
      <c r="AS25" s="20">
        <v>9.0658859593445006E-3</v>
      </c>
      <c r="AT25" s="20">
        <v>4.7627350599546E-3</v>
      </c>
      <c r="AU25" s="20"/>
      <c r="AV25" s="20">
        <v>2.3667100378691E-3</v>
      </c>
      <c r="AW25" s="20">
        <v>7.0978620031593997E-3</v>
      </c>
      <c r="AX25" s="20"/>
      <c r="AY25" s="20">
        <v>5.9071088653800301E-3</v>
      </c>
      <c r="AZ25" s="20">
        <v>0</v>
      </c>
      <c r="BA25" s="20"/>
      <c r="BB25" s="20">
        <v>4.8679873359019103E-3</v>
      </c>
      <c r="BC25" s="20">
        <v>2.1118255451468601E-2</v>
      </c>
    </row>
    <row r="26" spans="2:55" x14ac:dyDescent="0.35">
      <c r="B26" s="16"/>
    </row>
    <row r="27" spans="2:55" x14ac:dyDescent="0.35">
      <c r="B27" t="s">
        <v>81</v>
      </c>
    </row>
    <row r="28" spans="2:55" x14ac:dyDescent="0.35">
      <c r="B28" t="s">
        <v>630</v>
      </c>
    </row>
    <row r="30" spans="2:55" x14ac:dyDescent="0.35">
      <c r="B30"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B2:S18"/>
  <sheetViews>
    <sheetView showGridLines="0" workbookViewId="0">
      <pane xSplit="2" topLeftCell="C1" activePane="topRight" state="frozen"/>
      <selection pane="topRight" activeCell="D20" sqref="D20"/>
    </sheetView>
  </sheetViews>
  <sheetFormatPr defaultColWidth="10.90625" defaultRowHeight="14.5" x14ac:dyDescent="0.35"/>
  <cols>
    <col min="2" max="2" width="25.7265625" customWidth="1"/>
    <col min="3" max="19" width="20.7265625" customWidth="1"/>
  </cols>
  <sheetData>
    <row r="2" spans="2:19" ht="40" customHeight="1" x14ac:dyDescent="0.35">
      <c r="D2" s="29" t="s">
        <v>346</v>
      </c>
      <c r="E2" s="26"/>
      <c r="F2" s="26"/>
      <c r="G2" s="26"/>
      <c r="H2" s="26"/>
      <c r="I2" s="26"/>
      <c r="J2" s="26"/>
      <c r="K2" s="26"/>
      <c r="L2" s="26"/>
      <c r="M2" s="26"/>
      <c r="N2" s="26"/>
      <c r="O2" s="26"/>
      <c r="P2" s="26"/>
      <c r="Q2" s="26"/>
      <c r="R2" s="26"/>
      <c r="S2" s="26"/>
    </row>
    <row r="6" spans="2:19" ht="50" customHeight="1" x14ac:dyDescent="0.35">
      <c r="B6" s="17" t="s">
        <v>14</v>
      </c>
      <c r="C6" s="17" t="s">
        <v>330</v>
      </c>
      <c r="D6" s="17" t="s">
        <v>331</v>
      </c>
      <c r="E6" s="17" t="s">
        <v>332</v>
      </c>
      <c r="F6" s="17" t="s">
        <v>333</v>
      </c>
      <c r="G6" s="17" t="s">
        <v>334</v>
      </c>
      <c r="H6" s="17" t="s">
        <v>335</v>
      </c>
      <c r="I6" s="17" t="s">
        <v>336</v>
      </c>
      <c r="J6" s="17" t="s">
        <v>337</v>
      </c>
      <c r="K6" s="17" t="s">
        <v>338</v>
      </c>
      <c r="L6" s="17" t="s">
        <v>339</v>
      </c>
      <c r="M6" s="17" t="s">
        <v>340</v>
      </c>
      <c r="N6" s="17" t="s">
        <v>341</v>
      </c>
      <c r="O6" s="17" t="s">
        <v>342</v>
      </c>
      <c r="P6" s="17" t="s">
        <v>343</v>
      </c>
      <c r="Q6" s="17" t="s">
        <v>344</v>
      </c>
      <c r="R6" s="17" t="s">
        <v>345</v>
      </c>
    </row>
    <row r="7" spans="2:19" x14ac:dyDescent="0.35">
      <c r="B7" s="15" t="s">
        <v>157</v>
      </c>
      <c r="C7" s="14">
        <v>0.29447902508263601</v>
      </c>
      <c r="D7" s="14">
        <v>0.50822278701708901</v>
      </c>
      <c r="E7" s="14">
        <v>0.26624721184200001</v>
      </c>
      <c r="F7" s="14">
        <v>0.299184224209669</v>
      </c>
      <c r="G7" s="14">
        <v>0.199263407905511</v>
      </c>
      <c r="H7" s="14">
        <v>0.28997836764179402</v>
      </c>
      <c r="I7" s="14">
        <v>0.199169137518762</v>
      </c>
      <c r="J7" s="14">
        <v>0.15781799929252999</v>
      </c>
      <c r="K7" s="14">
        <v>0.300309783596235</v>
      </c>
      <c r="L7" s="14">
        <v>0.29513857770843199</v>
      </c>
      <c r="M7" s="14">
        <v>0.31632927441580899</v>
      </c>
      <c r="N7" s="14">
        <v>0.29430584163989099</v>
      </c>
      <c r="O7" s="14">
        <v>0.17224729943340999</v>
      </c>
      <c r="P7" s="14">
        <v>0.22468703748388999</v>
      </c>
      <c r="Q7" s="14">
        <v>0.45282842727794598</v>
      </c>
      <c r="R7" s="14">
        <v>0.33573635408170999</v>
      </c>
    </row>
    <row r="8" spans="2:19" x14ac:dyDescent="0.35">
      <c r="B8" s="15" t="s">
        <v>158</v>
      </c>
      <c r="C8" s="14">
        <v>0.44828777763267003</v>
      </c>
      <c r="D8" s="14">
        <v>0.39321513091321397</v>
      </c>
      <c r="E8" s="14">
        <v>0.491626473289342</v>
      </c>
      <c r="F8" s="14">
        <v>0.41199358337686898</v>
      </c>
      <c r="G8" s="14">
        <v>0.396491811316114</v>
      </c>
      <c r="H8" s="14">
        <v>0.39596240874709798</v>
      </c>
      <c r="I8" s="14">
        <v>0.39951914285923501</v>
      </c>
      <c r="J8" s="14">
        <v>0.38081473903479501</v>
      </c>
      <c r="K8" s="14">
        <v>0.417625400670675</v>
      </c>
      <c r="L8" s="14">
        <v>0.414520281077289</v>
      </c>
      <c r="M8" s="14">
        <v>0.37491802747055702</v>
      </c>
      <c r="N8" s="14">
        <v>0.45454129939886401</v>
      </c>
      <c r="O8" s="14">
        <v>0.43301609392208901</v>
      </c>
      <c r="P8" s="14">
        <v>0.36929867623095503</v>
      </c>
      <c r="Q8" s="14">
        <v>0.35438114552123301</v>
      </c>
      <c r="R8" s="14">
        <v>0.43202370325856199</v>
      </c>
    </row>
    <row r="9" spans="2:19" x14ac:dyDescent="0.35">
      <c r="B9" s="15" t="s">
        <v>159</v>
      </c>
      <c r="C9" s="14">
        <v>0.16867361702957601</v>
      </c>
      <c r="D9" s="14">
        <v>6.57177254979395E-2</v>
      </c>
      <c r="E9" s="14">
        <v>0.165939246311057</v>
      </c>
      <c r="F9" s="14">
        <v>0.19408166979510599</v>
      </c>
      <c r="G9" s="14">
        <v>0.21351801654729699</v>
      </c>
      <c r="H9" s="14">
        <v>0.18851482285464</v>
      </c>
      <c r="I9" s="14">
        <v>0.267338002572449</v>
      </c>
      <c r="J9" s="14">
        <v>0.27726404659966303</v>
      </c>
      <c r="K9" s="14">
        <v>0.19265284818217199</v>
      </c>
      <c r="L9" s="14">
        <v>0.185513844825201</v>
      </c>
      <c r="M9" s="14">
        <v>0.187905985296145</v>
      </c>
      <c r="N9" s="14">
        <v>0.18032451478195799</v>
      </c>
      <c r="O9" s="14">
        <v>0.25298478022059501</v>
      </c>
      <c r="P9" s="14">
        <v>0.199526566661543</v>
      </c>
      <c r="Q9" s="14">
        <v>0.13393632286558499</v>
      </c>
      <c r="R9" s="14">
        <v>0.15391120470306899</v>
      </c>
    </row>
    <row r="10" spans="2:19" x14ac:dyDescent="0.35">
      <c r="B10" s="15" t="s">
        <v>160</v>
      </c>
      <c r="C10" s="14">
        <v>6.5778203710237307E-2</v>
      </c>
      <c r="D10" s="14">
        <v>2.4182929890511101E-2</v>
      </c>
      <c r="E10" s="14">
        <v>5.5440116400961199E-2</v>
      </c>
      <c r="F10" s="14">
        <v>7.1693826798376506E-2</v>
      </c>
      <c r="G10" s="14">
        <v>0.15398087747852601</v>
      </c>
      <c r="H10" s="14">
        <v>0.103398053768815</v>
      </c>
      <c r="I10" s="14">
        <v>0.103991728268606</v>
      </c>
      <c r="J10" s="14">
        <v>0.15318177501785299</v>
      </c>
      <c r="K10" s="14">
        <v>6.9241190971974703E-2</v>
      </c>
      <c r="L10" s="14">
        <v>7.8477171944465698E-2</v>
      </c>
      <c r="M10" s="14">
        <v>8.6725068867093594E-2</v>
      </c>
      <c r="N10" s="14">
        <v>4.7152692225591097E-2</v>
      </c>
      <c r="O10" s="14">
        <v>0.112710968694839</v>
      </c>
      <c r="P10" s="14">
        <v>0.15705861744594499</v>
      </c>
      <c r="Q10" s="14">
        <v>4.3818506704708202E-2</v>
      </c>
      <c r="R10" s="14">
        <v>6.4283125815971801E-2</v>
      </c>
    </row>
    <row r="11" spans="2:19" x14ac:dyDescent="0.35">
      <c r="B11" s="15" t="s">
        <v>205</v>
      </c>
      <c r="C11" s="14">
        <v>2.2781376544881101E-2</v>
      </c>
      <c r="D11" s="14">
        <v>8.6614266812459796E-3</v>
      </c>
      <c r="E11" s="14">
        <v>2.0746952156639801E-2</v>
      </c>
      <c r="F11" s="14">
        <v>2.3046695819979399E-2</v>
      </c>
      <c r="G11" s="14">
        <v>3.6745886752551402E-2</v>
      </c>
      <c r="H11" s="14">
        <v>2.2146346987653401E-2</v>
      </c>
      <c r="I11" s="14">
        <v>2.9981988780947402E-2</v>
      </c>
      <c r="J11" s="14">
        <v>3.09214400551601E-2</v>
      </c>
      <c r="K11" s="14">
        <v>2.01707765789432E-2</v>
      </c>
      <c r="L11" s="14">
        <v>2.6350124444612301E-2</v>
      </c>
      <c r="M11" s="14">
        <v>3.4121643950394999E-2</v>
      </c>
      <c r="N11" s="14">
        <v>2.3675651953696399E-2</v>
      </c>
      <c r="O11" s="14">
        <v>2.90408577290669E-2</v>
      </c>
      <c r="P11" s="14">
        <v>4.94291021776678E-2</v>
      </c>
      <c r="Q11" s="14">
        <v>1.5035597630527701E-2</v>
      </c>
      <c r="R11" s="14">
        <v>1.4045612140686701E-2</v>
      </c>
    </row>
    <row r="12" spans="2:19" x14ac:dyDescent="0.35">
      <c r="B12" s="16"/>
      <c r="C12" s="22"/>
      <c r="D12" s="22"/>
      <c r="E12" s="22"/>
      <c r="F12" s="22"/>
      <c r="G12" s="22"/>
      <c r="H12" s="22"/>
      <c r="I12" s="22"/>
      <c r="J12" s="22"/>
      <c r="K12" s="22"/>
      <c r="L12" s="22"/>
      <c r="M12" s="22"/>
      <c r="N12" s="22"/>
      <c r="O12" s="22"/>
      <c r="P12" s="22"/>
      <c r="Q12" s="22"/>
      <c r="R12" s="22"/>
    </row>
    <row r="13" spans="2:19" x14ac:dyDescent="0.35">
      <c r="B13" t="s">
        <v>81</v>
      </c>
    </row>
    <row r="14" spans="2:19" x14ac:dyDescent="0.35">
      <c r="B14" t="s">
        <v>630</v>
      </c>
    </row>
    <row r="18" spans="2:2" x14ac:dyDescent="0.35">
      <c r="B18" s="8" t="str">
        <f>HYPERLINK("#'Contents'!A1", "Return to Contents")</f>
        <v>Return to Contents</v>
      </c>
    </row>
  </sheetData>
  <mergeCells count="1">
    <mergeCell ref="D2:S2"/>
  </mergeCells>
  <pageMargins left="0.7" right="0.7" top="0.75" bottom="0.75" header="0.3" footer="0.3"/>
  <pageSetup paperSize="9" orientation="portrait" horizontalDpi="300" verticalDpi="300"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347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0.29447902508263601</v>
      </c>
      <c r="D9" s="14">
        <v>0.27124937718827802</v>
      </c>
      <c r="E9" s="14">
        <v>0.31708956285571499</v>
      </c>
      <c r="F9" s="14"/>
      <c r="G9" s="14">
        <v>0.27790520079565001</v>
      </c>
      <c r="H9" s="14">
        <v>0.352497826924903</v>
      </c>
      <c r="I9" s="14">
        <v>0.30059618684134098</v>
      </c>
      <c r="J9" s="14">
        <v>0.27673006788596899</v>
      </c>
      <c r="K9" s="14">
        <v>0.28008426655970597</v>
      </c>
      <c r="L9" s="14">
        <v>0.27707614865114399</v>
      </c>
      <c r="M9" s="14"/>
      <c r="N9" s="14">
        <v>0.29479157968440101</v>
      </c>
      <c r="O9" s="14">
        <v>0.26104049485088499</v>
      </c>
      <c r="P9" s="14">
        <v>0.32737937935240202</v>
      </c>
      <c r="Q9" s="14">
        <v>0.30020969909749701</v>
      </c>
      <c r="R9" s="14"/>
      <c r="S9" s="14">
        <v>0.35127274349968002</v>
      </c>
      <c r="T9" s="14">
        <v>0.315409576513698</v>
      </c>
      <c r="U9" s="14">
        <v>0.227001959390878</v>
      </c>
      <c r="V9" s="14">
        <v>0.30629307073169099</v>
      </c>
      <c r="W9" s="14">
        <v>0.25440025363865898</v>
      </c>
      <c r="X9" s="14">
        <v>0.308362536603138</v>
      </c>
      <c r="Y9" s="14">
        <v>0.32106109858049903</v>
      </c>
      <c r="Z9" s="14">
        <v>0.26454197340785701</v>
      </c>
      <c r="AA9" s="14">
        <v>0.31502790037969503</v>
      </c>
      <c r="AB9" s="14">
        <v>0.241494687569629</v>
      </c>
      <c r="AC9" s="14">
        <v>0.23099405122050401</v>
      </c>
      <c r="AD9" s="14">
        <v>0.29375354921262797</v>
      </c>
      <c r="AE9" s="14"/>
      <c r="AF9" s="14">
        <v>0.31808387553293999</v>
      </c>
      <c r="AG9" s="14">
        <v>0.35158468127165499</v>
      </c>
      <c r="AH9" s="14">
        <v>0.27921803453437199</v>
      </c>
      <c r="AI9" s="14">
        <v>0.22037494447065001</v>
      </c>
      <c r="AJ9" s="14">
        <v>0.256618665136569</v>
      </c>
      <c r="AK9" s="14"/>
      <c r="AL9" s="14">
        <v>0.28823818341243801</v>
      </c>
      <c r="AM9" s="14">
        <v>0.380880663225451</v>
      </c>
      <c r="AN9" s="14">
        <v>0.231249296740241</v>
      </c>
      <c r="AO9" s="14"/>
      <c r="AP9" s="14">
        <v>0.24630496033517599</v>
      </c>
      <c r="AQ9" s="14">
        <v>0.33679413745072401</v>
      </c>
      <c r="AR9" s="14"/>
      <c r="AS9" s="14">
        <v>0.28885800764335801</v>
      </c>
      <c r="AT9" s="14">
        <v>0.30379773930630899</v>
      </c>
      <c r="AU9" s="14"/>
      <c r="AV9" s="14">
        <v>0.351512390779188</v>
      </c>
      <c r="AW9" s="14">
        <v>0.27619445313989199</v>
      </c>
      <c r="AX9" s="14"/>
      <c r="AY9" s="14">
        <v>0.307737928619296</v>
      </c>
      <c r="AZ9" s="14">
        <v>0.27517059637260499</v>
      </c>
      <c r="BA9" s="14"/>
      <c r="BB9" s="14">
        <v>0.30733000408185901</v>
      </c>
      <c r="BC9" s="14">
        <v>0.30020765397662202</v>
      </c>
    </row>
    <row r="10" spans="2:55" x14ac:dyDescent="0.35">
      <c r="B10" s="15" t="s">
        <v>158</v>
      </c>
      <c r="C10" s="14">
        <v>0.44828777763267003</v>
      </c>
      <c r="D10" s="14">
        <v>0.44362231593773099</v>
      </c>
      <c r="E10" s="14">
        <v>0.452158991248858</v>
      </c>
      <c r="F10" s="14"/>
      <c r="G10" s="14">
        <v>0.48657533161560002</v>
      </c>
      <c r="H10" s="14">
        <v>0.502364230110522</v>
      </c>
      <c r="I10" s="14">
        <v>0.44820390767066798</v>
      </c>
      <c r="J10" s="14">
        <v>0.44868341814450402</v>
      </c>
      <c r="K10" s="14">
        <v>0.43972875003211698</v>
      </c>
      <c r="L10" s="14">
        <v>0.384167662649049</v>
      </c>
      <c r="M10" s="14"/>
      <c r="N10" s="14">
        <v>0.45148801927745502</v>
      </c>
      <c r="O10" s="14">
        <v>0.457300862800743</v>
      </c>
      <c r="P10" s="14">
        <v>0.42741258074038502</v>
      </c>
      <c r="Q10" s="14">
        <v>0.45154916536023598</v>
      </c>
      <c r="R10" s="14"/>
      <c r="S10" s="14">
        <v>0.40488369380345501</v>
      </c>
      <c r="T10" s="14">
        <v>0.40234944826768898</v>
      </c>
      <c r="U10" s="14">
        <v>0.46070970690697999</v>
      </c>
      <c r="V10" s="14">
        <v>0.40873008666517002</v>
      </c>
      <c r="W10" s="14">
        <v>0.48538743309586602</v>
      </c>
      <c r="X10" s="14">
        <v>0.480656333391903</v>
      </c>
      <c r="Y10" s="14">
        <v>0.477862691818073</v>
      </c>
      <c r="Z10" s="14">
        <v>0.50218912854926201</v>
      </c>
      <c r="AA10" s="14">
        <v>0.487135467513378</v>
      </c>
      <c r="AB10" s="14">
        <v>0.43584348015747798</v>
      </c>
      <c r="AC10" s="14">
        <v>0.47959470450119901</v>
      </c>
      <c r="AD10" s="14">
        <v>0.44310370340969202</v>
      </c>
      <c r="AE10" s="14"/>
      <c r="AF10" s="14">
        <v>0.42654956559046397</v>
      </c>
      <c r="AG10" s="14">
        <v>0.44554826303015899</v>
      </c>
      <c r="AH10" s="14">
        <v>0.376259273730088</v>
      </c>
      <c r="AI10" s="14">
        <v>0.48136224991799598</v>
      </c>
      <c r="AJ10" s="14">
        <v>0.47042861478811399</v>
      </c>
      <c r="AK10" s="14"/>
      <c r="AL10" s="14">
        <v>0.44884737472284902</v>
      </c>
      <c r="AM10" s="14">
        <v>0.472916563430204</v>
      </c>
      <c r="AN10" s="14">
        <v>0.39667005984683401</v>
      </c>
      <c r="AO10" s="14"/>
      <c r="AP10" s="14">
        <v>0.44445016682537303</v>
      </c>
      <c r="AQ10" s="14">
        <v>0.45310576653474499</v>
      </c>
      <c r="AR10" s="14"/>
      <c r="AS10" s="14">
        <v>0.44771711928922803</v>
      </c>
      <c r="AT10" s="14">
        <v>0.444592183074073</v>
      </c>
      <c r="AU10" s="14"/>
      <c r="AV10" s="14">
        <v>0.43901111151108801</v>
      </c>
      <c r="AW10" s="14">
        <v>0.44987809219177</v>
      </c>
      <c r="AX10" s="14"/>
      <c r="AY10" s="14">
        <v>0.43920481773316999</v>
      </c>
      <c r="AZ10" s="14">
        <v>0.47445034646311701</v>
      </c>
      <c r="BA10" s="14"/>
      <c r="BB10" s="14">
        <v>0.43994719075230498</v>
      </c>
      <c r="BC10" s="14">
        <v>0.43847829533356403</v>
      </c>
    </row>
    <row r="11" spans="2:55" x14ac:dyDescent="0.35">
      <c r="B11" s="15" t="s">
        <v>159</v>
      </c>
      <c r="C11" s="14">
        <v>0.16867361702957601</v>
      </c>
      <c r="D11" s="14">
        <v>0.185505157492177</v>
      </c>
      <c r="E11" s="14">
        <v>0.152734499962873</v>
      </c>
      <c r="F11" s="14"/>
      <c r="G11" s="14">
        <v>0.139370158717042</v>
      </c>
      <c r="H11" s="14">
        <v>0.10248545842526501</v>
      </c>
      <c r="I11" s="14">
        <v>0.176848905883285</v>
      </c>
      <c r="J11" s="14">
        <v>0.179697173785106</v>
      </c>
      <c r="K11" s="14">
        <v>0.19709151829864299</v>
      </c>
      <c r="L11" s="14">
        <v>0.20756774053999799</v>
      </c>
      <c r="M11" s="14"/>
      <c r="N11" s="14">
        <v>0.15473046462663101</v>
      </c>
      <c r="O11" s="14">
        <v>0.170959157447412</v>
      </c>
      <c r="P11" s="14">
        <v>0.19041403851305799</v>
      </c>
      <c r="Q11" s="14">
        <v>0.16358658380629701</v>
      </c>
      <c r="R11" s="14"/>
      <c r="S11" s="14">
        <v>0.177033339191913</v>
      </c>
      <c r="T11" s="14">
        <v>0.18692143590313401</v>
      </c>
      <c r="U11" s="14">
        <v>0.183968574683951</v>
      </c>
      <c r="V11" s="14">
        <v>0.202826289403988</v>
      </c>
      <c r="W11" s="14">
        <v>0.194231252849311</v>
      </c>
      <c r="X11" s="14">
        <v>9.5889868508724094E-2</v>
      </c>
      <c r="Y11" s="14">
        <v>0.13115461802884801</v>
      </c>
      <c r="Z11" s="14">
        <v>0.127755610713124</v>
      </c>
      <c r="AA11" s="14">
        <v>0.14570095947714901</v>
      </c>
      <c r="AB11" s="14">
        <v>0.219602386437908</v>
      </c>
      <c r="AC11" s="14">
        <v>0.16695830333717401</v>
      </c>
      <c r="AD11" s="14">
        <v>0.15547222612721801</v>
      </c>
      <c r="AE11" s="14"/>
      <c r="AF11" s="14">
        <v>0.16158589138869101</v>
      </c>
      <c r="AG11" s="14">
        <v>0.13508636345627001</v>
      </c>
      <c r="AH11" s="14">
        <v>0.236264463166248</v>
      </c>
      <c r="AI11" s="14">
        <v>0.18799449311837799</v>
      </c>
      <c r="AJ11" s="14">
        <v>0.19445452706595501</v>
      </c>
      <c r="AK11" s="14"/>
      <c r="AL11" s="14">
        <v>0.17719137233978099</v>
      </c>
      <c r="AM11" s="14">
        <v>0.10334891101418001</v>
      </c>
      <c r="AN11" s="14">
        <v>0.161900522052838</v>
      </c>
      <c r="AO11" s="14"/>
      <c r="AP11" s="14">
        <v>0.20053638542122301</v>
      </c>
      <c r="AQ11" s="14">
        <v>0.14382457161230999</v>
      </c>
      <c r="AR11" s="14"/>
      <c r="AS11" s="14">
        <v>0.17741407204529</v>
      </c>
      <c r="AT11" s="14">
        <v>0.16048476830202599</v>
      </c>
      <c r="AU11" s="14"/>
      <c r="AV11" s="14">
        <v>0.15505483132891301</v>
      </c>
      <c r="AW11" s="14">
        <v>0.173707295334423</v>
      </c>
      <c r="AX11" s="14"/>
      <c r="AY11" s="14">
        <v>0.1669278450511</v>
      </c>
      <c r="AZ11" s="14">
        <v>0.18638628148847899</v>
      </c>
      <c r="BA11" s="14"/>
      <c r="BB11" s="14">
        <v>0.16669667334737601</v>
      </c>
      <c r="BC11" s="14">
        <v>0.157104640494211</v>
      </c>
    </row>
    <row r="12" spans="2:55" x14ac:dyDescent="0.35">
      <c r="B12" s="15" t="s">
        <v>160</v>
      </c>
      <c r="C12" s="14">
        <v>6.5778203710237307E-2</v>
      </c>
      <c r="D12" s="14">
        <v>8.1275328584284795E-2</v>
      </c>
      <c r="E12" s="14">
        <v>5.0839274016456597E-2</v>
      </c>
      <c r="F12" s="14"/>
      <c r="G12" s="14">
        <v>5.2424617518493102E-2</v>
      </c>
      <c r="H12" s="14">
        <v>3.1062774152136999E-2</v>
      </c>
      <c r="I12" s="14">
        <v>4.8078567365067701E-2</v>
      </c>
      <c r="J12" s="14">
        <v>7.50714277378082E-2</v>
      </c>
      <c r="K12" s="14">
        <v>6.0229270662126598E-2</v>
      </c>
      <c r="L12" s="14">
        <v>0.11359394032888701</v>
      </c>
      <c r="M12" s="14"/>
      <c r="N12" s="14">
        <v>8.6878776125155294E-2</v>
      </c>
      <c r="O12" s="14">
        <v>8.4937349153509895E-2</v>
      </c>
      <c r="P12" s="14">
        <v>3.8770486709890903E-2</v>
      </c>
      <c r="Q12" s="14">
        <v>4.73342272507183E-2</v>
      </c>
      <c r="R12" s="14"/>
      <c r="S12" s="14">
        <v>4.3459043295674002E-2</v>
      </c>
      <c r="T12" s="14">
        <v>7.6591447288537201E-2</v>
      </c>
      <c r="U12" s="14">
        <v>9.8606051852112103E-2</v>
      </c>
      <c r="V12" s="14">
        <v>6.3226730996728306E-2</v>
      </c>
      <c r="W12" s="14">
        <v>5.7826387728082997E-2</v>
      </c>
      <c r="X12" s="14">
        <v>8.8884615297810499E-2</v>
      </c>
      <c r="Y12" s="14">
        <v>4.2996515784334298E-2</v>
      </c>
      <c r="Z12" s="14">
        <v>9.5359265737180607E-2</v>
      </c>
      <c r="AA12" s="14">
        <v>4.4570102785230402E-2</v>
      </c>
      <c r="AB12" s="14">
        <v>6.4568519190442097E-2</v>
      </c>
      <c r="AC12" s="14">
        <v>9.3635773703912004E-2</v>
      </c>
      <c r="AD12" s="14">
        <v>4.8744324886073803E-2</v>
      </c>
      <c r="AE12" s="14"/>
      <c r="AF12" s="14">
        <v>6.5637515709614597E-2</v>
      </c>
      <c r="AG12" s="14">
        <v>4.7505560431317699E-2</v>
      </c>
      <c r="AH12" s="14">
        <v>0.108258228569292</v>
      </c>
      <c r="AI12" s="14">
        <v>0.106576352091934</v>
      </c>
      <c r="AJ12" s="14">
        <v>2.7726142593540701E-2</v>
      </c>
      <c r="AK12" s="14"/>
      <c r="AL12" s="14">
        <v>6.41881783463744E-2</v>
      </c>
      <c r="AM12" s="14">
        <v>2.8310350945402799E-2</v>
      </c>
      <c r="AN12" s="14">
        <v>0.154916216541611</v>
      </c>
      <c r="AO12" s="14"/>
      <c r="AP12" s="14">
        <v>7.7732931960684301E-2</v>
      </c>
      <c r="AQ12" s="14">
        <v>5.1690272490248101E-2</v>
      </c>
      <c r="AR12" s="14"/>
      <c r="AS12" s="14">
        <v>6.2476249198935699E-2</v>
      </c>
      <c r="AT12" s="14">
        <v>7.3234364249427197E-2</v>
      </c>
      <c r="AU12" s="14"/>
      <c r="AV12" s="14">
        <v>4.7746312281158401E-2</v>
      </c>
      <c r="AW12" s="14">
        <v>7.2016037232689706E-2</v>
      </c>
      <c r="AX12" s="14"/>
      <c r="AY12" s="14">
        <v>6.7735772630751104E-2</v>
      </c>
      <c r="AZ12" s="14">
        <v>5.3979309410222401E-2</v>
      </c>
      <c r="BA12" s="14"/>
      <c r="BB12" s="14">
        <v>6.7396691507244699E-2</v>
      </c>
      <c r="BC12" s="14">
        <v>6.36927069558859E-2</v>
      </c>
    </row>
    <row r="13" spans="2:55" x14ac:dyDescent="0.35">
      <c r="B13" s="15" t="s">
        <v>205</v>
      </c>
      <c r="C13" s="20">
        <v>2.2781376544881101E-2</v>
      </c>
      <c r="D13" s="20">
        <v>1.8347820797528998E-2</v>
      </c>
      <c r="E13" s="20">
        <v>2.7177671916098201E-2</v>
      </c>
      <c r="F13" s="20"/>
      <c r="G13" s="20">
        <v>4.3724691353214599E-2</v>
      </c>
      <c r="H13" s="20">
        <v>1.1589710387173199E-2</v>
      </c>
      <c r="I13" s="20">
        <v>2.62724322396382E-2</v>
      </c>
      <c r="J13" s="20">
        <v>1.9817912446612101E-2</v>
      </c>
      <c r="K13" s="20">
        <v>2.2866194447407201E-2</v>
      </c>
      <c r="L13" s="20">
        <v>1.7594507830921698E-2</v>
      </c>
      <c r="M13" s="20"/>
      <c r="N13" s="20">
        <v>1.2111160286358001E-2</v>
      </c>
      <c r="O13" s="20">
        <v>2.5762135747449798E-2</v>
      </c>
      <c r="P13" s="20">
        <v>1.60235146842647E-2</v>
      </c>
      <c r="Q13" s="20">
        <v>3.7320324485252097E-2</v>
      </c>
      <c r="R13" s="20"/>
      <c r="S13" s="20">
        <v>2.3351180209278899E-2</v>
      </c>
      <c r="T13" s="20">
        <v>1.87280920269416E-2</v>
      </c>
      <c r="U13" s="20">
        <v>2.9713707166078501E-2</v>
      </c>
      <c r="V13" s="20">
        <v>1.8923822202422901E-2</v>
      </c>
      <c r="W13" s="20">
        <v>8.1546726880812204E-3</v>
      </c>
      <c r="X13" s="20">
        <v>2.62066461984246E-2</v>
      </c>
      <c r="Y13" s="20">
        <v>2.6925075788246801E-2</v>
      </c>
      <c r="Z13" s="20">
        <v>1.0154021592577001E-2</v>
      </c>
      <c r="AA13" s="20">
        <v>7.5655698445477402E-3</v>
      </c>
      <c r="AB13" s="20">
        <v>3.8490926644543101E-2</v>
      </c>
      <c r="AC13" s="20">
        <v>2.8817167237210901E-2</v>
      </c>
      <c r="AD13" s="20">
        <v>5.8926196364389498E-2</v>
      </c>
      <c r="AE13" s="20"/>
      <c r="AF13" s="20">
        <v>2.8143151778290101E-2</v>
      </c>
      <c r="AG13" s="20">
        <v>2.0275131810597601E-2</v>
      </c>
      <c r="AH13" s="20">
        <v>0</v>
      </c>
      <c r="AI13" s="20">
        <v>3.69196040104206E-3</v>
      </c>
      <c r="AJ13" s="20">
        <v>5.0772050415820599E-2</v>
      </c>
      <c r="AK13" s="20"/>
      <c r="AL13" s="20">
        <v>2.1534891178557902E-2</v>
      </c>
      <c r="AM13" s="20">
        <v>1.45435113847617E-2</v>
      </c>
      <c r="AN13" s="20">
        <v>5.52639048184769E-2</v>
      </c>
      <c r="AO13" s="20"/>
      <c r="AP13" s="20">
        <v>3.0975555457543699E-2</v>
      </c>
      <c r="AQ13" s="20">
        <v>1.4585251911972401E-2</v>
      </c>
      <c r="AR13" s="20"/>
      <c r="AS13" s="20">
        <v>2.3534551823188601E-2</v>
      </c>
      <c r="AT13" s="20">
        <v>1.7890945068164601E-2</v>
      </c>
      <c r="AU13" s="20"/>
      <c r="AV13" s="20">
        <v>6.6753540996526998E-3</v>
      </c>
      <c r="AW13" s="20">
        <v>2.8204122101226099E-2</v>
      </c>
      <c r="AX13" s="20"/>
      <c r="AY13" s="20">
        <v>1.8393635965682401E-2</v>
      </c>
      <c r="AZ13" s="20">
        <v>1.00134662655762E-2</v>
      </c>
      <c r="BA13" s="20"/>
      <c r="BB13" s="20">
        <v>1.8629440311215599E-2</v>
      </c>
      <c r="BC13" s="20">
        <v>4.0516703239716803E-2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348</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0.50822278701708901</v>
      </c>
      <c r="D9" s="14">
        <v>0.47703164733376002</v>
      </c>
      <c r="E9" s="14">
        <v>0.53824992469374999</v>
      </c>
      <c r="F9" s="14"/>
      <c r="G9" s="14">
        <v>0.447612517848333</v>
      </c>
      <c r="H9" s="14">
        <v>0.50341415045524196</v>
      </c>
      <c r="I9" s="14">
        <v>0.44033951284435102</v>
      </c>
      <c r="J9" s="14">
        <v>0.52184419081639699</v>
      </c>
      <c r="K9" s="14">
        <v>0.582522173078034</v>
      </c>
      <c r="L9" s="14">
        <v>0.54656802897962198</v>
      </c>
      <c r="M9" s="14"/>
      <c r="N9" s="14">
        <v>0.52264631614150403</v>
      </c>
      <c r="O9" s="14">
        <v>0.484966919650267</v>
      </c>
      <c r="P9" s="14">
        <v>0.49018786555914201</v>
      </c>
      <c r="Q9" s="14">
        <v>0.53267001133532199</v>
      </c>
      <c r="R9" s="14"/>
      <c r="S9" s="14">
        <v>0.44800399785175898</v>
      </c>
      <c r="T9" s="14">
        <v>0.57851290553129597</v>
      </c>
      <c r="U9" s="14">
        <v>0.47071793509884002</v>
      </c>
      <c r="V9" s="14">
        <v>0.49892103193429199</v>
      </c>
      <c r="W9" s="14">
        <v>0.46068545093185698</v>
      </c>
      <c r="X9" s="14">
        <v>0.54374340067084803</v>
      </c>
      <c r="Y9" s="14">
        <v>0.45883970526687801</v>
      </c>
      <c r="Z9" s="14">
        <v>0.54152938305839204</v>
      </c>
      <c r="AA9" s="14">
        <v>0.49045524523483303</v>
      </c>
      <c r="AB9" s="14">
        <v>0.55938697219894395</v>
      </c>
      <c r="AC9" s="14">
        <v>0.528556375551405</v>
      </c>
      <c r="AD9" s="14">
        <v>0.58105786639671597</v>
      </c>
      <c r="AE9" s="14"/>
      <c r="AF9" s="14">
        <v>0.51138320090277201</v>
      </c>
      <c r="AG9" s="14">
        <v>0.54689210556158097</v>
      </c>
      <c r="AH9" s="14">
        <v>0.50509798712082499</v>
      </c>
      <c r="AI9" s="14">
        <v>0.48230557198230201</v>
      </c>
      <c r="AJ9" s="14">
        <v>0.47012247384713701</v>
      </c>
      <c r="AK9" s="14"/>
      <c r="AL9" s="14">
        <v>0.51596450422606499</v>
      </c>
      <c r="AM9" s="14">
        <v>0.48429123188430001</v>
      </c>
      <c r="AN9" s="14">
        <v>0.43935548050054901</v>
      </c>
      <c r="AO9" s="14"/>
      <c r="AP9" s="14">
        <v>0.421999717891265</v>
      </c>
      <c r="AQ9" s="14">
        <v>0.58066942960385304</v>
      </c>
      <c r="AR9" s="14"/>
      <c r="AS9" s="14">
        <v>0.48377721761831999</v>
      </c>
      <c r="AT9" s="14">
        <v>0.54293666629364501</v>
      </c>
      <c r="AU9" s="14"/>
      <c r="AV9" s="14">
        <v>0.499866996026604</v>
      </c>
      <c r="AW9" s="14">
        <v>0.51470793414249005</v>
      </c>
      <c r="AX9" s="14"/>
      <c r="AY9" s="14">
        <v>0.49750084987941301</v>
      </c>
      <c r="AZ9" s="14">
        <v>0.56838624450783504</v>
      </c>
      <c r="BA9" s="14"/>
      <c r="BB9" s="14">
        <v>0.497782681608408</v>
      </c>
      <c r="BC9" s="14">
        <v>0.57272991197678202</v>
      </c>
    </row>
    <row r="10" spans="2:55" x14ac:dyDescent="0.35">
      <c r="B10" s="15" t="s">
        <v>158</v>
      </c>
      <c r="C10" s="14">
        <v>0.39321513091321397</v>
      </c>
      <c r="D10" s="14">
        <v>0.41057588728648697</v>
      </c>
      <c r="E10" s="14">
        <v>0.37640290812788402</v>
      </c>
      <c r="F10" s="14"/>
      <c r="G10" s="14">
        <v>0.37932666036180401</v>
      </c>
      <c r="H10" s="14">
        <v>0.399284045353825</v>
      </c>
      <c r="I10" s="14">
        <v>0.45503189355475798</v>
      </c>
      <c r="J10" s="14">
        <v>0.424435259671677</v>
      </c>
      <c r="K10" s="14">
        <v>0.34094313505157597</v>
      </c>
      <c r="L10" s="14">
        <v>0.35682739978940098</v>
      </c>
      <c r="M10" s="14"/>
      <c r="N10" s="14">
        <v>0.390888635609067</v>
      </c>
      <c r="O10" s="14">
        <v>0.40724504384247301</v>
      </c>
      <c r="P10" s="14">
        <v>0.41764811846416799</v>
      </c>
      <c r="Q10" s="14">
        <v>0.35889572223126898</v>
      </c>
      <c r="R10" s="14"/>
      <c r="S10" s="14">
        <v>0.46067048964920099</v>
      </c>
      <c r="T10" s="14">
        <v>0.34004377929794</v>
      </c>
      <c r="U10" s="14">
        <v>0.41330652100456799</v>
      </c>
      <c r="V10" s="14">
        <v>0.36693291309971998</v>
      </c>
      <c r="W10" s="14">
        <v>0.436820559186892</v>
      </c>
      <c r="X10" s="14">
        <v>0.355077227445598</v>
      </c>
      <c r="Y10" s="14">
        <v>0.46438443715198602</v>
      </c>
      <c r="Z10" s="14">
        <v>0.38939144773749801</v>
      </c>
      <c r="AA10" s="14">
        <v>0.42310083459792802</v>
      </c>
      <c r="AB10" s="14">
        <v>0.35396746642914301</v>
      </c>
      <c r="AC10" s="14">
        <v>0.330826977927687</v>
      </c>
      <c r="AD10" s="14">
        <v>0.27535621713566699</v>
      </c>
      <c r="AE10" s="14"/>
      <c r="AF10" s="14">
        <v>0.40928213779529299</v>
      </c>
      <c r="AG10" s="14">
        <v>0.37723789607978397</v>
      </c>
      <c r="AH10" s="14">
        <v>0.37497324676486399</v>
      </c>
      <c r="AI10" s="14">
        <v>0.39864550277016902</v>
      </c>
      <c r="AJ10" s="14">
        <v>0.45865797182076601</v>
      </c>
      <c r="AK10" s="14"/>
      <c r="AL10" s="14">
        <v>0.39165350451951902</v>
      </c>
      <c r="AM10" s="14">
        <v>0.42135906846493798</v>
      </c>
      <c r="AN10" s="14">
        <v>0.365849726458983</v>
      </c>
      <c r="AO10" s="14"/>
      <c r="AP10" s="14">
        <v>0.44631878182139301</v>
      </c>
      <c r="AQ10" s="14">
        <v>0.35084277771002398</v>
      </c>
      <c r="AR10" s="14"/>
      <c r="AS10" s="14">
        <v>0.40119740001853199</v>
      </c>
      <c r="AT10" s="14">
        <v>0.38963754887063901</v>
      </c>
      <c r="AU10" s="14"/>
      <c r="AV10" s="14">
        <v>0.41882752231873599</v>
      </c>
      <c r="AW10" s="14">
        <v>0.38425831761728801</v>
      </c>
      <c r="AX10" s="14"/>
      <c r="AY10" s="14">
        <v>0.39904986491609201</v>
      </c>
      <c r="AZ10" s="14">
        <v>0.37937430665139699</v>
      </c>
      <c r="BA10" s="14"/>
      <c r="BB10" s="14">
        <v>0.40438498989303301</v>
      </c>
      <c r="BC10" s="14">
        <v>0.374778029947957</v>
      </c>
    </row>
    <row r="11" spans="2:55" x14ac:dyDescent="0.35">
      <c r="B11" s="15" t="s">
        <v>159</v>
      </c>
      <c r="C11" s="14">
        <v>6.57177254979395E-2</v>
      </c>
      <c r="D11" s="14">
        <v>7.2623487396967001E-2</v>
      </c>
      <c r="E11" s="14">
        <v>5.9167851049478797E-2</v>
      </c>
      <c r="F11" s="14"/>
      <c r="G11" s="14">
        <v>0.131262732208525</v>
      </c>
      <c r="H11" s="14">
        <v>8.5468629397584706E-2</v>
      </c>
      <c r="I11" s="14">
        <v>5.7924843677178602E-2</v>
      </c>
      <c r="J11" s="14">
        <v>3.21330566813482E-2</v>
      </c>
      <c r="K11" s="14">
        <v>3.8293146044741898E-2</v>
      </c>
      <c r="L11" s="14">
        <v>5.8224044612709802E-2</v>
      </c>
      <c r="M11" s="14"/>
      <c r="N11" s="14">
        <v>5.5386531490772002E-2</v>
      </c>
      <c r="O11" s="14">
        <v>7.4923519678273195E-2</v>
      </c>
      <c r="P11" s="14">
        <v>6.0962532741267297E-2</v>
      </c>
      <c r="Q11" s="14">
        <v>7.1999781342906202E-2</v>
      </c>
      <c r="R11" s="14"/>
      <c r="S11" s="14">
        <v>6.6396831600518499E-2</v>
      </c>
      <c r="T11" s="14">
        <v>5.6880213802128897E-2</v>
      </c>
      <c r="U11" s="14">
        <v>5.7865550663526201E-2</v>
      </c>
      <c r="V11" s="14">
        <v>8.3464101394618198E-2</v>
      </c>
      <c r="W11" s="14">
        <v>6.1509108719218199E-2</v>
      </c>
      <c r="X11" s="14">
        <v>5.0880374948868302E-2</v>
      </c>
      <c r="Y11" s="14">
        <v>5.5962601688724099E-2</v>
      </c>
      <c r="Z11" s="14">
        <v>3.7222341073665899E-2</v>
      </c>
      <c r="AA11" s="14">
        <v>6.7569788721910495E-2</v>
      </c>
      <c r="AB11" s="14">
        <v>7.2112153360376699E-2</v>
      </c>
      <c r="AC11" s="14">
        <v>7.5751934495691703E-2</v>
      </c>
      <c r="AD11" s="14">
        <v>0.14358591646761801</v>
      </c>
      <c r="AE11" s="14"/>
      <c r="AF11" s="14">
        <v>5.08018987177183E-2</v>
      </c>
      <c r="AG11" s="14">
        <v>5.5239317906910397E-2</v>
      </c>
      <c r="AH11" s="14">
        <v>7.7751557933530502E-2</v>
      </c>
      <c r="AI11" s="14">
        <v>7.5888265695334106E-2</v>
      </c>
      <c r="AJ11" s="14">
        <v>3.6374448291108898E-2</v>
      </c>
      <c r="AK11" s="14"/>
      <c r="AL11" s="14">
        <v>6.1983744257610697E-2</v>
      </c>
      <c r="AM11" s="14">
        <v>8.045500038266E-2</v>
      </c>
      <c r="AN11" s="14">
        <v>9.3281116979568202E-2</v>
      </c>
      <c r="AO11" s="14"/>
      <c r="AP11" s="14">
        <v>8.3920351711995897E-2</v>
      </c>
      <c r="AQ11" s="14">
        <v>4.9924007635370998E-2</v>
      </c>
      <c r="AR11" s="14"/>
      <c r="AS11" s="14">
        <v>8.5991717734781301E-2</v>
      </c>
      <c r="AT11" s="14">
        <v>3.2248054872204002E-2</v>
      </c>
      <c r="AU11" s="14"/>
      <c r="AV11" s="14">
        <v>6.6335924776916494E-2</v>
      </c>
      <c r="AW11" s="14">
        <v>6.3628963630074004E-2</v>
      </c>
      <c r="AX11" s="14"/>
      <c r="AY11" s="14">
        <v>7.1558621285884402E-2</v>
      </c>
      <c r="AZ11" s="14">
        <v>2.6637224386510502E-2</v>
      </c>
      <c r="BA11" s="14"/>
      <c r="BB11" s="14">
        <v>6.4534774525684693E-2</v>
      </c>
      <c r="BC11" s="14">
        <v>3.3913665273286299E-2</v>
      </c>
    </row>
    <row r="12" spans="2:55" x14ac:dyDescent="0.35">
      <c r="B12" s="15" t="s">
        <v>160</v>
      </c>
      <c r="C12" s="14">
        <v>2.4182929890511101E-2</v>
      </c>
      <c r="D12" s="14">
        <v>3.2830319849678602E-2</v>
      </c>
      <c r="E12" s="14">
        <v>1.5810161025619902E-2</v>
      </c>
      <c r="F12" s="14"/>
      <c r="G12" s="14">
        <v>2.6168042950865798E-2</v>
      </c>
      <c r="H12" s="14">
        <v>1.18331747933479E-2</v>
      </c>
      <c r="I12" s="14">
        <v>3.0632308153552602E-2</v>
      </c>
      <c r="J12" s="14">
        <v>1.4197038690675999E-2</v>
      </c>
      <c r="K12" s="14">
        <v>2.62160139267998E-2</v>
      </c>
      <c r="L12" s="14">
        <v>3.4491867202718497E-2</v>
      </c>
      <c r="M12" s="14"/>
      <c r="N12" s="14">
        <v>2.3381161379995099E-2</v>
      </c>
      <c r="O12" s="14">
        <v>2.7654897175872498E-2</v>
      </c>
      <c r="P12" s="14">
        <v>1.9963335197506999E-2</v>
      </c>
      <c r="Q12" s="14">
        <v>2.5338623697342501E-2</v>
      </c>
      <c r="R12" s="14"/>
      <c r="S12" s="14">
        <v>2.2296333656995501E-2</v>
      </c>
      <c r="T12" s="14">
        <v>2.1592572538385001E-2</v>
      </c>
      <c r="U12" s="14">
        <v>3.91725890259257E-2</v>
      </c>
      <c r="V12" s="14">
        <v>3.6454585191854003E-2</v>
      </c>
      <c r="W12" s="14">
        <v>2.91947455442607E-2</v>
      </c>
      <c r="X12" s="14">
        <v>3.12339482182655E-2</v>
      </c>
      <c r="Y12" s="14">
        <v>2.08132558924123E-2</v>
      </c>
      <c r="Z12" s="14">
        <v>2.17028065378672E-2</v>
      </c>
      <c r="AA12" s="14">
        <v>1.52390477125513E-2</v>
      </c>
      <c r="AB12" s="14">
        <v>0</v>
      </c>
      <c r="AC12" s="14">
        <v>5.5610863747406598E-2</v>
      </c>
      <c r="AD12" s="14">
        <v>0</v>
      </c>
      <c r="AE12" s="14"/>
      <c r="AF12" s="14">
        <v>1.73550763388374E-2</v>
      </c>
      <c r="AG12" s="14">
        <v>1.8488199045868799E-2</v>
      </c>
      <c r="AH12" s="14">
        <v>4.2177208180781099E-2</v>
      </c>
      <c r="AI12" s="14">
        <v>3.5941238463642403E-2</v>
      </c>
      <c r="AJ12" s="14">
        <v>2.6670992405047E-2</v>
      </c>
      <c r="AK12" s="14"/>
      <c r="AL12" s="14">
        <v>2.2248648829130899E-2</v>
      </c>
      <c r="AM12" s="14">
        <v>9.2447545903117708E-3</v>
      </c>
      <c r="AN12" s="14">
        <v>7.8401615547687403E-2</v>
      </c>
      <c r="AO12" s="14"/>
      <c r="AP12" s="14">
        <v>3.57741155796681E-2</v>
      </c>
      <c r="AQ12" s="14">
        <v>1.3318931308334701E-2</v>
      </c>
      <c r="AR12" s="14"/>
      <c r="AS12" s="14">
        <v>2.2849417152031998E-2</v>
      </c>
      <c r="AT12" s="14">
        <v>2.44967283529633E-2</v>
      </c>
      <c r="AU12" s="14"/>
      <c r="AV12" s="14">
        <v>9.1294932199645403E-3</v>
      </c>
      <c r="AW12" s="14">
        <v>2.8082104891570699E-2</v>
      </c>
      <c r="AX12" s="14"/>
      <c r="AY12" s="14">
        <v>2.5386013599084201E-2</v>
      </c>
      <c r="AZ12" s="14">
        <v>1.5343796560231399E-2</v>
      </c>
      <c r="BA12" s="14"/>
      <c r="BB12" s="14">
        <v>2.62440235900901E-2</v>
      </c>
      <c r="BC12" s="14">
        <v>3.10766249567992E-3</v>
      </c>
    </row>
    <row r="13" spans="2:55" x14ac:dyDescent="0.35">
      <c r="B13" s="15" t="s">
        <v>205</v>
      </c>
      <c r="C13" s="20">
        <v>8.6614266812459796E-3</v>
      </c>
      <c r="D13" s="20">
        <v>6.9386581331069798E-3</v>
      </c>
      <c r="E13" s="20">
        <v>1.0369155103267001E-2</v>
      </c>
      <c r="F13" s="20"/>
      <c r="G13" s="20">
        <v>1.5630046630472301E-2</v>
      </c>
      <c r="H13" s="20">
        <v>0</v>
      </c>
      <c r="I13" s="20">
        <v>1.6071441770160001E-2</v>
      </c>
      <c r="J13" s="20">
        <v>7.3904541399013599E-3</v>
      </c>
      <c r="K13" s="20">
        <v>1.20255318988486E-2</v>
      </c>
      <c r="L13" s="20">
        <v>3.8886594155488501E-3</v>
      </c>
      <c r="M13" s="20"/>
      <c r="N13" s="20">
        <v>7.6973553786622998E-3</v>
      </c>
      <c r="O13" s="20">
        <v>5.2096196531140797E-3</v>
      </c>
      <c r="P13" s="20">
        <v>1.1238148037915599E-2</v>
      </c>
      <c r="Q13" s="20">
        <v>1.10958613931604E-2</v>
      </c>
      <c r="R13" s="20"/>
      <c r="S13" s="20">
        <v>2.6323472415259899E-3</v>
      </c>
      <c r="T13" s="20">
        <v>2.97052883025013E-3</v>
      </c>
      <c r="U13" s="20">
        <v>1.8937404207140102E-2</v>
      </c>
      <c r="V13" s="20">
        <v>1.4227368379515701E-2</v>
      </c>
      <c r="W13" s="20">
        <v>1.1790135617772099E-2</v>
      </c>
      <c r="X13" s="20">
        <v>1.9065048716420001E-2</v>
      </c>
      <c r="Y13" s="20">
        <v>0</v>
      </c>
      <c r="Z13" s="20">
        <v>1.0154021592577001E-2</v>
      </c>
      <c r="AA13" s="20">
        <v>3.6350837327770902E-3</v>
      </c>
      <c r="AB13" s="20">
        <v>1.4533408011536001E-2</v>
      </c>
      <c r="AC13" s="20">
        <v>9.2538482778097494E-3</v>
      </c>
      <c r="AD13" s="20">
        <v>0</v>
      </c>
      <c r="AE13" s="20"/>
      <c r="AF13" s="20">
        <v>1.1177686245378401E-2</v>
      </c>
      <c r="AG13" s="20">
        <v>2.1424814058554902E-3</v>
      </c>
      <c r="AH13" s="20">
        <v>0</v>
      </c>
      <c r="AI13" s="20">
        <v>7.2194210885530704E-3</v>
      </c>
      <c r="AJ13" s="20">
        <v>8.17411363594088E-3</v>
      </c>
      <c r="AK13" s="20"/>
      <c r="AL13" s="20">
        <v>8.1495981676741706E-3</v>
      </c>
      <c r="AM13" s="20">
        <v>4.6499446777901196E-3</v>
      </c>
      <c r="AN13" s="20">
        <v>2.3112060513213298E-2</v>
      </c>
      <c r="AO13" s="20"/>
      <c r="AP13" s="20">
        <v>1.1987032995678701E-2</v>
      </c>
      <c r="AQ13" s="20">
        <v>5.2448537424170201E-3</v>
      </c>
      <c r="AR13" s="20"/>
      <c r="AS13" s="20">
        <v>6.1842474763342502E-3</v>
      </c>
      <c r="AT13" s="20">
        <v>1.0681001610548401E-2</v>
      </c>
      <c r="AU13" s="20"/>
      <c r="AV13" s="20">
        <v>5.8400636577789497E-3</v>
      </c>
      <c r="AW13" s="20">
        <v>9.3226797185768807E-3</v>
      </c>
      <c r="AX13" s="20"/>
      <c r="AY13" s="20">
        <v>6.5046503195263696E-3</v>
      </c>
      <c r="AZ13" s="20">
        <v>1.02584278940258E-2</v>
      </c>
      <c r="BA13" s="20"/>
      <c r="BB13" s="20">
        <v>7.0535303827838304E-3</v>
      </c>
      <c r="BC13" s="20">
        <v>1.5470730306294899E-2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86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6.8909983682192404E-3</v>
      </c>
      <c r="D9" s="14">
        <v>1.24526844011999E-2</v>
      </c>
      <c r="E9" s="14">
        <v>1.4804436194180901E-3</v>
      </c>
      <c r="F9" s="14"/>
      <c r="G9" s="14">
        <v>1.8379367256807999E-2</v>
      </c>
      <c r="H9" s="14">
        <v>5.6642440315511798E-3</v>
      </c>
      <c r="I9" s="14">
        <v>1.7701873242076099E-2</v>
      </c>
      <c r="J9" s="14">
        <v>0</v>
      </c>
      <c r="K9" s="14">
        <v>2.57299445560012E-3</v>
      </c>
      <c r="L9" s="14">
        <v>0</v>
      </c>
      <c r="M9" s="14"/>
      <c r="N9" s="14">
        <v>6.4841456334533299E-3</v>
      </c>
      <c r="O9" s="14">
        <v>4.3674257267465903E-3</v>
      </c>
      <c r="P9" s="14">
        <v>7.0210674440307399E-3</v>
      </c>
      <c r="Q9" s="14">
        <v>9.8946225996949192E-3</v>
      </c>
      <c r="R9" s="14"/>
      <c r="S9" s="14">
        <v>1.25767710999483E-2</v>
      </c>
      <c r="T9" s="14">
        <v>3.4340290982956198E-3</v>
      </c>
      <c r="U9" s="14">
        <v>0</v>
      </c>
      <c r="V9" s="14">
        <v>1.53284137931114E-2</v>
      </c>
      <c r="W9" s="14">
        <v>8.3417250360817204E-3</v>
      </c>
      <c r="X9" s="14">
        <v>8.32753556750538E-3</v>
      </c>
      <c r="Y9" s="14">
        <v>7.4522328794171299E-3</v>
      </c>
      <c r="Z9" s="14">
        <v>0</v>
      </c>
      <c r="AA9" s="14">
        <v>3.9575473334254197E-3</v>
      </c>
      <c r="AB9" s="14">
        <v>1.0514181573258201E-2</v>
      </c>
      <c r="AC9" s="14">
        <v>0</v>
      </c>
      <c r="AD9" s="14">
        <v>0</v>
      </c>
      <c r="AE9" s="14"/>
      <c r="AF9" s="14">
        <v>1.44715870578822E-2</v>
      </c>
      <c r="AG9" s="14">
        <v>8.1022732646711896E-3</v>
      </c>
      <c r="AH9" s="14">
        <v>5.2213069099083199E-3</v>
      </c>
      <c r="AI9" s="14">
        <v>0</v>
      </c>
      <c r="AJ9" s="14">
        <v>0</v>
      </c>
      <c r="AK9" s="14"/>
      <c r="AL9" s="14">
        <v>1.78300833751623E-3</v>
      </c>
      <c r="AM9" s="14">
        <v>5.22553791292239E-2</v>
      </c>
      <c r="AN9" s="14">
        <v>0</v>
      </c>
      <c r="AO9" s="14"/>
      <c r="AP9" s="14">
        <v>7.8722066467893804E-3</v>
      </c>
      <c r="AQ9" s="14">
        <v>6.2842500402821699E-3</v>
      </c>
      <c r="AR9" s="14"/>
      <c r="AS9" s="14">
        <v>1.0313992368459601E-2</v>
      </c>
      <c r="AT9" s="14">
        <v>2.26711117064104E-3</v>
      </c>
      <c r="AU9" s="14"/>
      <c r="AV9" s="14">
        <v>2.01962480116743E-2</v>
      </c>
      <c r="AW9" s="14">
        <v>2.8425203893069802E-3</v>
      </c>
      <c r="AX9" s="14"/>
      <c r="AY9" s="14">
        <v>6.54366760952703E-3</v>
      </c>
      <c r="AZ9" s="14">
        <v>0</v>
      </c>
      <c r="BA9" s="14"/>
      <c r="BB9" s="14">
        <v>9.9296962965928701E-3</v>
      </c>
      <c r="BC9" s="14">
        <v>0</v>
      </c>
    </row>
    <row r="10" spans="2:55" x14ac:dyDescent="0.35">
      <c r="B10" s="15" t="s">
        <v>72</v>
      </c>
      <c r="C10" s="14">
        <v>2.0915124489434202E-2</v>
      </c>
      <c r="D10" s="14">
        <v>1.93197750355125E-2</v>
      </c>
      <c r="E10" s="14">
        <v>2.2534495691318601E-2</v>
      </c>
      <c r="F10" s="14"/>
      <c r="G10" s="14">
        <v>2.6105928592980401E-2</v>
      </c>
      <c r="H10" s="14">
        <v>6.0834691135698199E-2</v>
      </c>
      <c r="I10" s="14">
        <v>2.04620823891551E-2</v>
      </c>
      <c r="J10" s="14">
        <v>1.7314058572947901E-2</v>
      </c>
      <c r="K10" s="14">
        <v>0</v>
      </c>
      <c r="L10" s="14">
        <v>2.1311785114380001E-3</v>
      </c>
      <c r="M10" s="14"/>
      <c r="N10" s="14">
        <v>2.0299282605954299E-2</v>
      </c>
      <c r="O10" s="14">
        <v>3.0958710147710702E-2</v>
      </c>
      <c r="P10" s="14">
        <v>1.7282417855115799E-2</v>
      </c>
      <c r="Q10" s="14">
        <v>1.44954896460494E-2</v>
      </c>
      <c r="R10" s="14"/>
      <c r="S10" s="14">
        <v>4.4179966192578399E-2</v>
      </c>
      <c r="T10" s="14">
        <v>1.0680287523436799E-2</v>
      </c>
      <c r="U10" s="14">
        <v>3.3319342746526599E-2</v>
      </c>
      <c r="V10" s="14">
        <v>4.7992621684186804E-3</v>
      </c>
      <c r="W10" s="14">
        <v>2.04407907072858E-2</v>
      </c>
      <c r="X10" s="14">
        <v>1.01432700538825E-2</v>
      </c>
      <c r="Y10" s="14">
        <v>1.0389830825932001E-2</v>
      </c>
      <c r="Z10" s="14">
        <v>0</v>
      </c>
      <c r="AA10" s="14">
        <v>3.2704704093014798E-2</v>
      </c>
      <c r="AB10" s="14">
        <v>1.9319929560488499E-2</v>
      </c>
      <c r="AC10" s="14">
        <v>1.0113780378942099E-2</v>
      </c>
      <c r="AD10" s="14">
        <v>4.0736387844055102E-2</v>
      </c>
      <c r="AE10" s="14"/>
      <c r="AF10" s="14">
        <v>1.8933959710460298E-2</v>
      </c>
      <c r="AG10" s="14">
        <v>2.8640062724783401E-2</v>
      </c>
      <c r="AH10" s="14">
        <v>2.7675776777237902E-2</v>
      </c>
      <c r="AI10" s="14">
        <v>1.70625016051878E-2</v>
      </c>
      <c r="AJ10" s="14">
        <v>1.77394550358589E-2</v>
      </c>
      <c r="AK10" s="14"/>
      <c r="AL10" s="14">
        <v>9.1832914448133802E-3</v>
      </c>
      <c r="AM10" s="14">
        <v>0.127981857508006</v>
      </c>
      <c r="AN10" s="14">
        <v>0</v>
      </c>
      <c r="AO10" s="14"/>
      <c r="AP10" s="14">
        <v>2.37497447667895E-2</v>
      </c>
      <c r="AQ10" s="14">
        <v>1.6227713269289099E-2</v>
      </c>
      <c r="AR10" s="14"/>
      <c r="AS10" s="14">
        <v>2.5082995263037401E-2</v>
      </c>
      <c r="AT10" s="14">
        <v>1.07540751036243E-2</v>
      </c>
      <c r="AU10" s="14"/>
      <c r="AV10" s="14">
        <v>3.8277483767390201E-2</v>
      </c>
      <c r="AW10" s="14">
        <v>1.4804537294223E-2</v>
      </c>
      <c r="AX10" s="14"/>
      <c r="AY10" s="14">
        <v>2.2147702523249602E-2</v>
      </c>
      <c r="AZ10" s="14">
        <v>5.3729797344410002E-3</v>
      </c>
      <c r="BA10" s="14"/>
      <c r="BB10" s="14">
        <v>2.4649152562840601E-2</v>
      </c>
      <c r="BC10" s="14">
        <v>4.1535892904052598E-3</v>
      </c>
    </row>
    <row r="11" spans="2:55" x14ac:dyDescent="0.35">
      <c r="B11" s="15" t="s">
        <v>73</v>
      </c>
      <c r="C11" s="14">
        <v>3.4094964161201002E-2</v>
      </c>
      <c r="D11" s="14">
        <v>4.9756425963883799E-2</v>
      </c>
      <c r="E11" s="14">
        <v>1.8902316406819102E-2</v>
      </c>
      <c r="F11" s="14"/>
      <c r="G11" s="14">
        <v>7.8760887519725806E-2</v>
      </c>
      <c r="H11" s="14">
        <v>6.1886781897533397E-2</v>
      </c>
      <c r="I11" s="14">
        <v>4.1033998320160997E-2</v>
      </c>
      <c r="J11" s="14">
        <v>7.8747871829667505E-3</v>
      </c>
      <c r="K11" s="14">
        <v>2.0349655268193399E-2</v>
      </c>
      <c r="L11" s="14">
        <v>6.6879015729865102E-3</v>
      </c>
      <c r="M11" s="14"/>
      <c r="N11" s="14">
        <v>4.24546811894373E-2</v>
      </c>
      <c r="O11" s="14">
        <v>2.8108535811257801E-2</v>
      </c>
      <c r="P11" s="14">
        <v>4.9995390706472798E-2</v>
      </c>
      <c r="Q11" s="14">
        <v>1.54625632829846E-2</v>
      </c>
      <c r="R11" s="14"/>
      <c r="S11" s="14">
        <v>6.1080692355064303E-2</v>
      </c>
      <c r="T11" s="14">
        <v>1.47869990602679E-2</v>
      </c>
      <c r="U11" s="14">
        <v>1.71565123916992E-2</v>
      </c>
      <c r="V11" s="14">
        <v>3.8415474353072299E-2</v>
      </c>
      <c r="W11" s="14">
        <v>3.87245637028827E-2</v>
      </c>
      <c r="X11" s="14">
        <v>3.1178717168475398E-2</v>
      </c>
      <c r="Y11" s="14">
        <v>1.3996377715741699E-2</v>
      </c>
      <c r="Z11" s="14">
        <v>5.50065915350616E-2</v>
      </c>
      <c r="AA11" s="14">
        <v>6.0656571632455303E-2</v>
      </c>
      <c r="AB11" s="14">
        <v>2.2623774264601399E-2</v>
      </c>
      <c r="AC11" s="14">
        <v>2.49268062911529E-2</v>
      </c>
      <c r="AD11" s="14">
        <v>0</v>
      </c>
      <c r="AE11" s="14"/>
      <c r="AF11" s="14">
        <v>1.9382414319483E-2</v>
      </c>
      <c r="AG11" s="14">
        <v>5.48447559589436E-2</v>
      </c>
      <c r="AH11" s="14">
        <v>3.9487507854062603E-2</v>
      </c>
      <c r="AI11" s="14">
        <v>2.3030251400959999E-2</v>
      </c>
      <c r="AJ11" s="14">
        <v>5.8307056938456399E-2</v>
      </c>
      <c r="AK11" s="14"/>
      <c r="AL11" s="14">
        <v>1.6607731610410899E-2</v>
      </c>
      <c r="AM11" s="14">
        <v>0.19533632185602501</v>
      </c>
      <c r="AN11" s="14">
        <v>0</v>
      </c>
      <c r="AO11" s="14"/>
      <c r="AP11" s="14">
        <v>3.62932573832941E-2</v>
      </c>
      <c r="AQ11" s="14">
        <v>3.0743922170791801E-2</v>
      </c>
      <c r="AR11" s="14"/>
      <c r="AS11" s="14">
        <v>4.4075962902256197E-2</v>
      </c>
      <c r="AT11" s="14">
        <v>1.9960342548100699E-2</v>
      </c>
      <c r="AU11" s="14"/>
      <c r="AV11" s="14">
        <v>6.4256269288754594E-2</v>
      </c>
      <c r="AW11" s="14">
        <v>2.4684460052074701E-2</v>
      </c>
      <c r="AX11" s="14"/>
      <c r="AY11" s="14">
        <v>4.3345828297561499E-2</v>
      </c>
      <c r="AZ11" s="14">
        <v>7.66679653075188E-3</v>
      </c>
      <c r="BA11" s="14"/>
      <c r="BB11" s="14">
        <v>3.9895417884497603E-2</v>
      </c>
      <c r="BC11" s="14">
        <v>1.4388654560733899E-2</v>
      </c>
    </row>
    <row r="12" spans="2:55" x14ac:dyDescent="0.35">
      <c r="B12" s="15" t="s">
        <v>74</v>
      </c>
      <c r="C12" s="14">
        <v>5.4805827846514998E-2</v>
      </c>
      <c r="D12" s="14">
        <v>5.7325338619517198E-2</v>
      </c>
      <c r="E12" s="14">
        <v>5.2506893818409603E-2</v>
      </c>
      <c r="F12" s="14"/>
      <c r="G12" s="14">
        <v>8.1292620654866907E-2</v>
      </c>
      <c r="H12" s="14">
        <v>9.6168536398288595E-2</v>
      </c>
      <c r="I12" s="14">
        <v>6.3933205407125798E-2</v>
      </c>
      <c r="J12" s="14">
        <v>6.1921947489606902E-2</v>
      </c>
      <c r="K12" s="14">
        <v>3.0123112627159901E-2</v>
      </c>
      <c r="L12" s="14">
        <v>6.7610282052898299E-3</v>
      </c>
      <c r="M12" s="14"/>
      <c r="N12" s="14">
        <v>7.1277956774733406E-2</v>
      </c>
      <c r="O12" s="14">
        <v>4.7667966151205401E-2</v>
      </c>
      <c r="P12" s="14">
        <v>6.3518539679350006E-2</v>
      </c>
      <c r="Q12" s="14">
        <v>3.7225192339352599E-2</v>
      </c>
      <c r="R12" s="14"/>
      <c r="S12" s="14">
        <v>8.2450958036903693E-2</v>
      </c>
      <c r="T12" s="14">
        <v>3.1441476570979697E-2</v>
      </c>
      <c r="U12" s="14">
        <v>0</v>
      </c>
      <c r="V12" s="14">
        <v>7.4190646468537694E-2</v>
      </c>
      <c r="W12" s="14">
        <v>5.0326786164988098E-2</v>
      </c>
      <c r="X12" s="14">
        <v>8.4678342772392098E-2</v>
      </c>
      <c r="Y12" s="14">
        <v>4.8382747668646697E-2</v>
      </c>
      <c r="Z12" s="14">
        <v>4.8463795909776702E-2</v>
      </c>
      <c r="AA12" s="14">
        <v>6.5080175938939694E-2</v>
      </c>
      <c r="AB12" s="14">
        <v>5.4340107946747103E-2</v>
      </c>
      <c r="AC12" s="14">
        <v>1.81077530576924E-2</v>
      </c>
      <c r="AD12" s="14">
        <v>8.6395423631452806E-2</v>
      </c>
      <c r="AE12" s="14"/>
      <c r="AF12" s="14">
        <v>5.0964257426143397E-2</v>
      </c>
      <c r="AG12" s="14">
        <v>6.9577504897736106E-2</v>
      </c>
      <c r="AH12" s="14">
        <v>5.0307696001438598E-2</v>
      </c>
      <c r="AI12" s="14">
        <v>8.6252797785553101E-2</v>
      </c>
      <c r="AJ12" s="14">
        <v>4.64105582357024E-2</v>
      </c>
      <c r="AK12" s="14"/>
      <c r="AL12" s="14">
        <v>4.3990656156723103E-2</v>
      </c>
      <c r="AM12" s="14">
        <v>0.16849013586966</v>
      </c>
      <c r="AN12" s="14">
        <v>9.0132036269026192E-3</v>
      </c>
      <c r="AO12" s="14"/>
      <c r="AP12" s="14">
        <v>5.3106858574916302E-2</v>
      </c>
      <c r="AQ12" s="14">
        <v>5.6766971059728E-2</v>
      </c>
      <c r="AR12" s="14"/>
      <c r="AS12" s="14">
        <v>6.2293423684190802E-2</v>
      </c>
      <c r="AT12" s="14">
        <v>4.5354474365442203E-2</v>
      </c>
      <c r="AU12" s="14"/>
      <c r="AV12" s="14">
        <v>0.104262859110555</v>
      </c>
      <c r="AW12" s="14">
        <v>3.9377575114758798E-2</v>
      </c>
      <c r="AX12" s="14"/>
      <c r="AY12" s="14">
        <v>5.8458331828329102E-2</v>
      </c>
      <c r="AZ12" s="14">
        <v>5.6462920007232201E-2</v>
      </c>
      <c r="BA12" s="14"/>
      <c r="BB12" s="14">
        <v>5.67383277700838E-2</v>
      </c>
      <c r="BC12" s="14">
        <v>4.6440603774883203E-2</v>
      </c>
    </row>
    <row r="13" spans="2:55" x14ac:dyDescent="0.35">
      <c r="B13" s="15" t="s">
        <v>75</v>
      </c>
      <c r="C13" s="14">
        <v>8.6352159394730094E-2</v>
      </c>
      <c r="D13" s="14">
        <v>7.9641142353971503E-2</v>
      </c>
      <c r="E13" s="14">
        <v>9.3159430323737094E-2</v>
      </c>
      <c r="F13" s="14"/>
      <c r="G13" s="14">
        <v>8.9573907721830798E-2</v>
      </c>
      <c r="H13" s="14">
        <v>0.13020159871251899</v>
      </c>
      <c r="I13" s="14">
        <v>0.100104624028845</v>
      </c>
      <c r="J13" s="14">
        <v>9.3534367333999904E-2</v>
      </c>
      <c r="K13" s="14">
        <v>7.7126503834939006E-2</v>
      </c>
      <c r="L13" s="14">
        <v>3.7485409037357802E-2</v>
      </c>
      <c r="M13" s="14"/>
      <c r="N13" s="14">
        <v>0.11035845937852</v>
      </c>
      <c r="O13" s="14">
        <v>7.3145343174495003E-2</v>
      </c>
      <c r="P13" s="14">
        <v>9.1588340521983697E-2</v>
      </c>
      <c r="Q13" s="14">
        <v>7.0254267886416005E-2</v>
      </c>
      <c r="R13" s="14"/>
      <c r="S13" s="14">
        <v>0.12242438569243901</v>
      </c>
      <c r="T13" s="14">
        <v>7.0135140199662896E-2</v>
      </c>
      <c r="U13" s="14">
        <v>7.7871263773424099E-2</v>
      </c>
      <c r="V13" s="14">
        <v>7.5361345468142105E-2</v>
      </c>
      <c r="W13" s="14">
        <v>8.1263577130731707E-2</v>
      </c>
      <c r="X13" s="14">
        <v>9.6148481556215804E-2</v>
      </c>
      <c r="Y13" s="14">
        <v>9.3862078009105801E-2</v>
      </c>
      <c r="Z13" s="14">
        <v>5.4435790923548701E-2</v>
      </c>
      <c r="AA13" s="14">
        <v>8.0514563597050906E-2</v>
      </c>
      <c r="AB13" s="14">
        <v>5.8199864085996499E-2</v>
      </c>
      <c r="AC13" s="14">
        <v>0.11004798771621099</v>
      </c>
      <c r="AD13" s="14">
        <v>0.115064536981222</v>
      </c>
      <c r="AE13" s="14"/>
      <c r="AF13" s="14">
        <v>7.2645696060320397E-2</v>
      </c>
      <c r="AG13" s="14">
        <v>9.6773071971557698E-2</v>
      </c>
      <c r="AH13" s="14">
        <v>6.4224127155894706E-2</v>
      </c>
      <c r="AI13" s="14">
        <v>0.121907657671117</v>
      </c>
      <c r="AJ13" s="14">
        <v>8.8021136800728095E-2</v>
      </c>
      <c r="AK13" s="14"/>
      <c r="AL13" s="14">
        <v>8.8287235992305396E-2</v>
      </c>
      <c r="AM13" s="14">
        <v>0.10597020095177</v>
      </c>
      <c r="AN13" s="14">
        <v>2.38413508350938E-2</v>
      </c>
      <c r="AO13" s="14"/>
      <c r="AP13" s="14">
        <v>7.85190065547854E-2</v>
      </c>
      <c r="AQ13" s="14">
        <v>9.17814057122458E-2</v>
      </c>
      <c r="AR13" s="14"/>
      <c r="AS13" s="14">
        <v>9.1103867585240403E-2</v>
      </c>
      <c r="AT13" s="14">
        <v>8.0090419706539295E-2</v>
      </c>
      <c r="AU13" s="14"/>
      <c r="AV13" s="14">
        <v>0.12546125903945099</v>
      </c>
      <c r="AW13" s="14">
        <v>7.5126191022696395E-2</v>
      </c>
      <c r="AX13" s="14"/>
      <c r="AY13" s="14">
        <v>9.4392368273466101E-2</v>
      </c>
      <c r="AZ13" s="14">
        <v>6.2541371126748999E-2</v>
      </c>
      <c r="BA13" s="14"/>
      <c r="BB13" s="14">
        <v>8.6517623391221904E-2</v>
      </c>
      <c r="BC13" s="14">
        <v>9.3177050576394096E-2</v>
      </c>
    </row>
    <row r="14" spans="2:55" x14ac:dyDescent="0.35">
      <c r="B14" s="15" t="s">
        <v>76</v>
      </c>
      <c r="C14" s="14">
        <v>0.177344319619651</v>
      </c>
      <c r="D14" s="14">
        <v>0.17208174001403301</v>
      </c>
      <c r="E14" s="14">
        <v>0.18198783845165001</v>
      </c>
      <c r="F14" s="14"/>
      <c r="G14" s="14">
        <v>0.167996486871581</v>
      </c>
      <c r="H14" s="14">
        <v>0.160628842398119</v>
      </c>
      <c r="I14" s="14">
        <v>0.219942398217368</v>
      </c>
      <c r="J14" s="14">
        <v>0.18801602201954301</v>
      </c>
      <c r="K14" s="14">
        <v>0.14848210381823901</v>
      </c>
      <c r="L14" s="14">
        <v>0.17324606254135899</v>
      </c>
      <c r="M14" s="14"/>
      <c r="N14" s="14">
        <v>0.20310447951666299</v>
      </c>
      <c r="O14" s="14">
        <v>0.20492961830387199</v>
      </c>
      <c r="P14" s="14">
        <v>0.16336005541716</v>
      </c>
      <c r="Q14" s="14">
        <v>0.13262212586160499</v>
      </c>
      <c r="R14" s="14"/>
      <c r="S14" s="14">
        <v>0.19073667190394</v>
      </c>
      <c r="T14" s="14">
        <v>0.194206592636197</v>
      </c>
      <c r="U14" s="14">
        <v>0.19943592888928099</v>
      </c>
      <c r="V14" s="14">
        <v>0.122794392124541</v>
      </c>
      <c r="W14" s="14">
        <v>0.19959766240933399</v>
      </c>
      <c r="X14" s="14">
        <v>0.213108940815702</v>
      </c>
      <c r="Y14" s="14">
        <v>0.15708367407223101</v>
      </c>
      <c r="Z14" s="14">
        <v>0.108632443149422</v>
      </c>
      <c r="AA14" s="14">
        <v>0.208034385253031</v>
      </c>
      <c r="AB14" s="14">
        <v>0.18097606553333001</v>
      </c>
      <c r="AC14" s="14">
        <v>0.109706811169587</v>
      </c>
      <c r="AD14" s="14">
        <v>0.123290067256106</v>
      </c>
      <c r="AE14" s="14"/>
      <c r="AF14" s="14">
        <v>0.20872729707820301</v>
      </c>
      <c r="AG14" s="14">
        <v>0.15555854701566099</v>
      </c>
      <c r="AH14" s="14">
        <v>0.186229161271868</v>
      </c>
      <c r="AI14" s="14">
        <v>0.19059148849277899</v>
      </c>
      <c r="AJ14" s="14">
        <v>0.25868544583831898</v>
      </c>
      <c r="AK14" s="14"/>
      <c r="AL14" s="14">
        <v>0.19158001482918399</v>
      </c>
      <c r="AM14" s="14">
        <v>0.13526311171139599</v>
      </c>
      <c r="AN14" s="14">
        <v>4.7303252527605401E-2</v>
      </c>
      <c r="AO14" s="14"/>
      <c r="AP14" s="14">
        <v>0.177666313541088</v>
      </c>
      <c r="AQ14" s="14">
        <v>0.17443964060489001</v>
      </c>
      <c r="AR14" s="14"/>
      <c r="AS14" s="14">
        <v>0.17800808660973699</v>
      </c>
      <c r="AT14" s="14">
        <v>0.17872989314537199</v>
      </c>
      <c r="AU14" s="14"/>
      <c r="AV14" s="14">
        <v>0.18877664834208999</v>
      </c>
      <c r="AW14" s="14">
        <v>0.17163630098052099</v>
      </c>
      <c r="AX14" s="14"/>
      <c r="AY14" s="14">
        <v>0.176628778965603</v>
      </c>
      <c r="AZ14" s="14">
        <v>0.19931303444819901</v>
      </c>
      <c r="BA14" s="14"/>
      <c r="BB14" s="14">
        <v>0.18224086001484099</v>
      </c>
      <c r="BC14" s="14">
        <v>0.202336738720063</v>
      </c>
    </row>
    <row r="15" spans="2:55" x14ac:dyDescent="0.35">
      <c r="B15" s="15" t="s">
        <v>77</v>
      </c>
      <c r="C15" s="14">
        <v>8.7815512482887007E-2</v>
      </c>
      <c r="D15" s="14">
        <v>7.6883466154218094E-2</v>
      </c>
      <c r="E15" s="14">
        <v>9.7762156782616502E-2</v>
      </c>
      <c r="F15" s="14"/>
      <c r="G15" s="14">
        <v>8.0869994642618806E-2</v>
      </c>
      <c r="H15" s="14">
        <v>4.9097179385291401E-2</v>
      </c>
      <c r="I15" s="14">
        <v>8.7937086578724497E-2</v>
      </c>
      <c r="J15" s="14">
        <v>8.6844260696093897E-2</v>
      </c>
      <c r="K15" s="14">
        <v>0.103884421727734</v>
      </c>
      <c r="L15" s="14">
        <v>0.11401796441275</v>
      </c>
      <c r="M15" s="14"/>
      <c r="N15" s="14">
        <v>8.4306604762456994E-2</v>
      </c>
      <c r="O15" s="14">
        <v>8.8164769764061901E-2</v>
      </c>
      <c r="P15" s="14">
        <v>0.105566394690635</v>
      </c>
      <c r="Q15" s="14">
        <v>7.2449547422574104E-2</v>
      </c>
      <c r="R15" s="14"/>
      <c r="S15" s="14">
        <v>7.7929868141114106E-2</v>
      </c>
      <c r="T15" s="14">
        <v>0.112688945307629</v>
      </c>
      <c r="U15" s="14">
        <v>0.100256061134012</v>
      </c>
      <c r="V15" s="14">
        <v>9.6181649049838905E-2</v>
      </c>
      <c r="W15" s="14">
        <v>9.5283032985709101E-2</v>
      </c>
      <c r="X15" s="14">
        <v>7.9992016441467695E-2</v>
      </c>
      <c r="Y15" s="14">
        <v>7.6800131691816903E-2</v>
      </c>
      <c r="Z15" s="14">
        <v>0.17571463396957701</v>
      </c>
      <c r="AA15" s="14">
        <v>8.0987354326850905E-2</v>
      </c>
      <c r="AB15" s="14">
        <v>7.2713577681292205E-2</v>
      </c>
      <c r="AC15" s="14">
        <v>1.8974806175310801E-2</v>
      </c>
      <c r="AD15" s="14">
        <v>7.1012233125660906E-2</v>
      </c>
      <c r="AE15" s="14"/>
      <c r="AF15" s="14">
        <v>8.1197113041588206E-2</v>
      </c>
      <c r="AG15" s="14">
        <v>9.3592703615189204E-2</v>
      </c>
      <c r="AH15" s="14">
        <v>0.104146515639934</v>
      </c>
      <c r="AI15" s="14">
        <v>8.5531861598057105E-2</v>
      </c>
      <c r="AJ15" s="14">
        <v>9.1647549473879097E-2</v>
      </c>
      <c r="AK15" s="14"/>
      <c r="AL15" s="14">
        <v>0.10087920474840099</v>
      </c>
      <c r="AM15" s="14">
        <v>2.7535395582991801E-2</v>
      </c>
      <c r="AN15" s="14">
        <v>6.8123748976185302E-3</v>
      </c>
      <c r="AO15" s="14"/>
      <c r="AP15" s="14">
        <v>7.7896992814819294E-2</v>
      </c>
      <c r="AQ15" s="14">
        <v>9.8671436823664305E-2</v>
      </c>
      <c r="AR15" s="14"/>
      <c r="AS15" s="14">
        <v>7.4965674945764699E-2</v>
      </c>
      <c r="AT15" s="14">
        <v>0.104025652180176</v>
      </c>
      <c r="AU15" s="14"/>
      <c r="AV15" s="14">
        <v>7.5970165284148697E-2</v>
      </c>
      <c r="AW15" s="14">
        <v>9.2921593077016501E-2</v>
      </c>
      <c r="AX15" s="14"/>
      <c r="AY15" s="14">
        <v>8.3262044366910301E-2</v>
      </c>
      <c r="AZ15" s="14">
        <v>9.7581318220924196E-2</v>
      </c>
      <c r="BA15" s="14"/>
      <c r="BB15" s="14">
        <v>8.3080363430460505E-2</v>
      </c>
      <c r="BC15" s="14">
        <v>0.109053656360015</v>
      </c>
    </row>
    <row r="16" spans="2:55" x14ac:dyDescent="0.35">
      <c r="B16" s="15" t="s">
        <v>78</v>
      </c>
      <c r="C16" s="14">
        <v>0.24569929852188299</v>
      </c>
      <c r="D16" s="14">
        <v>0.227797384232999</v>
      </c>
      <c r="E16" s="14">
        <v>0.26390315487257299</v>
      </c>
      <c r="F16" s="14"/>
      <c r="G16" s="14">
        <v>0.165483611698378</v>
      </c>
      <c r="H16" s="14">
        <v>0.21914860279461401</v>
      </c>
      <c r="I16" s="14">
        <v>0.23913366663441801</v>
      </c>
      <c r="J16" s="14">
        <v>0.28182906648758799</v>
      </c>
      <c r="K16" s="14">
        <v>0.28053230056959699</v>
      </c>
      <c r="L16" s="14">
        <v>0.27310855309767901</v>
      </c>
      <c r="M16" s="14"/>
      <c r="N16" s="14">
        <v>0.226426336167526</v>
      </c>
      <c r="O16" s="14">
        <v>0.26105333078370402</v>
      </c>
      <c r="P16" s="14">
        <v>0.22556859153641301</v>
      </c>
      <c r="Q16" s="14">
        <v>0.27018365114046999</v>
      </c>
      <c r="R16" s="14"/>
      <c r="S16" s="14">
        <v>0.21512134411008599</v>
      </c>
      <c r="T16" s="14">
        <v>0.21909385853904001</v>
      </c>
      <c r="U16" s="14">
        <v>0.264785592626054</v>
      </c>
      <c r="V16" s="14">
        <v>0.25122582015130202</v>
      </c>
      <c r="W16" s="14">
        <v>0.232970846610806</v>
      </c>
      <c r="X16" s="14">
        <v>0.218762507993044</v>
      </c>
      <c r="Y16" s="14">
        <v>0.29625232943216101</v>
      </c>
      <c r="Z16" s="14">
        <v>0.24730171385667099</v>
      </c>
      <c r="AA16" s="14">
        <v>0.242359765641571</v>
      </c>
      <c r="AB16" s="14">
        <v>0.25999981536551597</v>
      </c>
      <c r="AC16" s="14">
        <v>0.33705382466609002</v>
      </c>
      <c r="AD16" s="14">
        <v>0.226713353340702</v>
      </c>
      <c r="AE16" s="14"/>
      <c r="AF16" s="14">
        <v>0.22611358568121001</v>
      </c>
      <c r="AG16" s="14">
        <v>0.25052994007594798</v>
      </c>
      <c r="AH16" s="14">
        <v>0.27866344247554597</v>
      </c>
      <c r="AI16" s="14">
        <v>0.23193677816139799</v>
      </c>
      <c r="AJ16" s="14">
        <v>0.209941743082798</v>
      </c>
      <c r="AK16" s="14"/>
      <c r="AL16" s="14">
        <v>0.27346616494176101</v>
      </c>
      <c r="AM16" s="14">
        <v>9.2266683318340106E-2</v>
      </c>
      <c r="AN16" s="14">
        <v>0.118306655396432</v>
      </c>
      <c r="AO16" s="14"/>
      <c r="AP16" s="14">
        <v>0.24580301235399801</v>
      </c>
      <c r="AQ16" s="14">
        <v>0.24812449515523</v>
      </c>
      <c r="AR16" s="14"/>
      <c r="AS16" s="14">
        <v>0.23313708510139</v>
      </c>
      <c r="AT16" s="14">
        <v>0.26227108837972901</v>
      </c>
      <c r="AU16" s="14"/>
      <c r="AV16" s="14">
        <v>0.20206644475572699</v>
      </c>
      <c r="AW16" s="14">
        <v>0.26200618337725801</v>
      </c>
      <c r="AX16" s="14"/>
      <c r="AY16" s="14">
        <v>0.23194183105254201</v>
      </c>
      <c r="AZ16" s="14">
        <v>0.26452384097966503</v>
      </c>
      <c r="BA16" s="14"/>
      <c r="BB16" s="14">
        <v>0.232984281208646</v>
      </c>
      <c r="BC16" s="14">
        <v>0.25001641281843001</v>
      </c>
    </row>
    <row r="17" spans="2:55" ht="29" x14ac:dyDescent="0.35">
      <c r="B17" s="15" t="s">
        <v>79</v>
      </c>
      <c r="C17" s="20">
        <v>0.28608179511547899</v>
      </c>
      <c r="D17" s="20">
        <v>0.30474204322466503</v>
      </c>
      <c r="E17" s="20">
        <v>0.26776327003345801</v>
      </c>
      <c r="F17" s="20"/>
      <c r="G17" s="20">
        <v>0.29153719504121001</v>
      </c>
      <c r="H17" s="20">
        <v>0.216369523246386</v>
      </c>
      <c r="I17" s="20">
        <v>0.20975106518212699</v>
      </c>
      <c r="J17" s="20">
        <v>0.26266549021725399</v>
      </c>
      <c r="K17" s="20">
        <v>0.33692890769853701</v>
      </c>
      <c r="L17" s="20">
        <v>0.38656190262113999</v>
      </c>
      <c r="M17" s="20"/>
      <c r="N17" s="20">
        <v>0.23528805397125599</v>
      </c>
      <c r="O17" s="20">
        <v>0.26160430013694702</v>
      </c>
      <c r="P17" s="20">
        <v>0.27609920214883898</v>
      </c>
      <c r="Q17" s="20">
        <v>0.37741253982085299</v>
      </c>
      <c r="R17" s="20"/>
      <c r="S17" s="20">
        <v>0.19349934246792599</v>
      </c>
      <c r="T17" s="20">
        <v>0.34353267106449098</v>
      </c>
      <c r="U17" s="20">
        <v>0.30717529843900199</v>
      </c>
      <c r="V17" s="20">
        <v>0.32170299642303501</v>
      </c>
      <c r="W17" s="20">
        <v>0.27305101525218101</v>
      </c>
      <c r="X17" s="20">
        <v>0.25766018763131499</v>
      </c>
      <c r="Y17" s="20">
        <v>0.29578059770494802</v>
      </c>
      <c r="Z17" s="20">
        <v>0.31044503065594298</v>
      </c>
      <c r="AA17" s="20">
        <v>0.225704932183661</v>
      </c>
      <c r="AB17" s="20">
        <v>0.32131268398877</v>
      </c>
      <c r="AC17" s="20">
        <v>0.37106823054501398</v>
      </c>
      <c r="AD17" s="20">
        <v>0.33678799782080199</v>
      </c>
      <c r="AE17" s="20"/>
      <c r="AF17" s="20">
        <v>0.30756408962470999</v>
      </c>
      <c r="AG17" s="20">
        <v>0.24238114047550999</v>
      </c>
      <c r="AH17" s="20">
        <v>0.24404446591411</v>
      </c>
      <c r="AI17" s="20">
        <v>0.24368666328494901</v>
      </c>
      <c r="AJ17" s="20">
        <v>0.22924705459425801</v>
      </c>
      <c r="AK17" s="20"/>
      <c r="AL17" s="20">
        <v>0.27422269193888499</v>
      </c>
      <c r="AM17" s="20">
        <v>9.49009140725873E-2</v>
      </c>
      <c r="AN17" s="20">
        <v>0.79472316271634802</v>
      </c>
      <c r="AO17" s="20"/>
      <c r="AP17" s="20">
        <v>0.29909260736352</v>
      </c>
      <c r="AQ17" s="20">
        <v>0.276960165163879</v>
      </c>
      <c r="AR17" s="20"/>
      <c r="AS17" s="20">
        <v>0.28101891153992398</v>
      </c>
      <c r="AT17" s="20">
        <v>0.29654694340037502</v>
      </c>
      <c r="AU17" s="20"/>
      <c r="AV17" s="20">
        <v>0.18073262240020899</v>
      </c>
      <c r="AW17" s="20">
        <v>0.316600638692144</v>
      </c>
      <c r="AX17" s="20"/>
      <c r="AY17" s="20">
        <v>0.283279447082811</v>
      </c>
      <c r="AZ17" s="20">
        <v>0.30653773895203801</v>
      </c>
      <c r="BA17" s="20"/>
      <c r="BB17" s="20">
        <v>0.28396427744081498</v>
      </c>
      <c r="BC17" s="20">
        <v>0.28043329389907601</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349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0.26624721184200001</v>
      </c>
      <c r="D9" s="14">
        <v>0.242964057759577</v>
      </c>
      <c r="E9" s="14">
        <v>0.28882690741107703</v>
      </c>
      <c r="F9" s="14"/>
      <c r="G9" s="14">
        <v>0.276279097787553</v>
      </c>
      <c r="H9" s="14">
        <v>0.30149265718110602</v>
      </c>
      <c r="I9" s="14">
        <v>0.270574768210255</v>
      </c>
      <c r="J9" s="14">
        <v>0.26652548356164601</v>
      </c>
      <c r="K9" s="14">
        <v>0.26547746767265001</v>
      </c>
      <c r="L9" s="14">
        <v>0.22752581033681199</v>
      </c>
      <c r="M9" s="14"/>
      <c r="N9" s="14">
        <v>0.26272952877554201</v>
      </c>
      <c r="O9" s="14">
        <v>0.23818802993221799</v>
      </c>
      <c r="P9" s="14">
        <v>0.282721850738895</v>
      </c>
      <c r="Q9" s="14">
        <v>0.28472869862684702</v>
      </c>
      <c r="R9" s="14"/>
      <c r="S9" s="14">
        <v>0.33280786588776701</v>
      </c>
      <c r="T9" s="14">
        <v>0.28776371251445398</v>
      </c>
      <c r="U9" s="14">
        <v>0.23066630561659299</v>
      </c>
      <c r="V9" s="14">
        <v>0.281867153583023</v>
      </c>
      <c r="W9" s="14">
        <v>0.20964770168355301</v>
      </c>
      <c r="X9" s="14">
        <v>0.28458263047333299</v>
      </c>
      <c r="Y9" s="14">
        <v>0.226089606677261</v>
      </c>
      <c r="Z9" s="14">
        <v>0.25887569403778699</v>
      </c>
      <c r="AA9" s="14">
        <v>0.24650008618708899</v>
      </c>
      <c r="AB9" s="14">
        <v>0.25237420036432001</v>
      </c>
      <c r="AC9" s="14">
        <v>0.25120528978631201</v>
      </c>
      <c r="AD9" s="14">
        <v>0.24392825154780201</v>
      </c>
      <c r="AE9" s="14"/>
      <c r="AF9" s="14">
        <v>0.25881307383932201</v>
      </c>
      <c r="AG9" s="14">
        <v>0.33123376602365301</v>
      </c>
      <c r="AH9" s="14">
        <v>0.263276175043612</v>
      </c>
      <c r="AI9" s="14">
        <v>0.21752271722747199</v>
      </c>
      <c r="AJ9" s="14">
        <v>0.19801156738228201</v>
      </c>
      <c r="AK9" s="14"/>
      <c r="AL9" s="14">
        <v>0.25030497532364698</v>
      </c>
      <c r="AM9" s="14">
        <v>0.41680865621692498</v>
      </c>
      <c r="AN9" s="14">
        <v>0.22885518853651499</v>
      </c>
      <c r="AO9" s="14"/>
      <c r="AP9" s="14">
        <v>0.210580515937041</v>
      </c>
      <c r="AQ9" s="14">
        <v>0.31664880670863499</v>
      </c>
      <c r="AR9" s="14"/>
      <c r="AS9" s="14">
        <v>0.25909949650583097</v>
      </c>
      <c r="AT9" s="14">
        <v>0.27811805981431098</v>
      </c>
      <c r="AU9" s="14"/>
      <c r="AV9" s="14">
        <v>0.31282438763043902</v>
      </c>
      <c r="AW9" s="14">
        <v>0.25369818022307</v>
      </c>
      <c r="AX9" s="14"/>
      <c r="AY9" s="14">
        <v>0.26756441406794901</v>
      </c>
      <c r="AZ9" s="14">
        <v>0.30466046867989499</v>
      </c>
      <c r="BA9" s="14"/>
      <c r="BB9" s="14">
        <v>0.26732299428753897</v>
      </c>
      <c r="BC9" s="14">
        <v>0.32514045697805699</v>
      </c>
    </row>
    <row r="10" spans="2:55" x14ac:dyDescent="0.35">
      <c r="B10" s="15" t="s">
        <v>158</v>
      </c>
      <c r="C10" s="14">
        <v>0.491626473289342</v>
      </c>
      <c r="D10" s="14">
        <v>0.47635613654202502</v>
      </c>
      <c r="E10" s="14">
        <v>0.50598061103039205</v>
      </c>
      <c r="F10" s="14"/>
      <c r="G10" s="14">
        <v>0.43065770170124901</v>
      </c>
      <c r="H10" s="14">
        <v>0.49801373377208402</v>
      </c>
      <c r="I10" s="14">
        <v>0.51986158217394696</v>
      </c>
      <c r="J10" s="14">
        <v>0.51029030293331501</v>
      </c>
      <c r="K10" s="14">
        <v>0.51791707066747195</v>
      </c>
      <c r="L10" s="14">
        <v>0.47096588203149498</v>
      </c>
      <c r="M10" s="14"/>
      <c r="N10" s="14">
        <v>0.48346150030179602</v>
      </c>
      <c r="O10" s="14">
        <v>0.50279512485420497</v>
      </c>
      <c r="P10" s="14">
        <v>0.500820333585974</v>
      </c>
      <c r="Q10" s="14">
        <v>0.48080785987557001</v>
      </c>
      <c r="R10" s="14"/>
      <c r="S10" s="14">
        <v>0.474098226660286</v>
      </c>
      <c r="T10" s="14">
        <v>0.45334566058443698</v>
      </c>
      <c r="U10" s="14">
        <v>0.53268968582168696</v>
      </c>
      <c r="V10" s="14">
        <v>0.44336499132213703</v>
      </c>
      <c r="W10" s="14">
        <v>0.521670089075848</v>
      </c>
      <c r="X10" s="14">
        <v>0.48800049630185899</v>
      </c>
      <c r="Y10" s="14">
        <v>0.55878407059205903</v>
      </c>
      <c r="Z10" s="14">
        <v>0.49148908664706997</v>
      </c>
      <c r="AA10" s="14">
        <v>0.48695668272730303</v>
      </c>
      <c r="AB10" s="14">
        <v>0.48456134132807599</v>
      </c>
      <c r="AC10" s="14">
        <v>0.52356818739866995</v>
      </c>
      <c r="AD10" s="14">
        <v>0.521143299321565</v>
      </c>
      <c r="AE10" s="14"/>
      <c r="AF10" s="14">
        <v>0.51349748992605604</v>
      </c>
      <c r="AG10" s="14">
        <v>0.47687330836200498</v>
      </c>
      <c r="AH10" s="14">
        <v>0.47727760630716098</v>
      </c>
      <c r="AI10" s="14">
        <v>0.49432652281123202</v>
      </c>
      <c r="AJ10" s="14">
        <v>0.58985644087717704</v>
      </c>
      <c r="AK10" s="14"/>
      <c r="AL10" s="14">
        <v>0.50168841774102801</v>
      </c>
      <c r="AM10" s="14">
        <v>0.45537349626129697</v>
      </c>
      <c r="AN10" s="14">
        <v>0.41123017055678601</v>
      </c>
      <c r="AO10" s="14"/>
      <c r="AP10" s="14">
        <v>0.49543261391889298</v>
      </c>
      <c r="AQ10" s="14">
        <v>0.48807103976572003</v>
      </c>
      <c r="AR10" s="14"/>
      <c r="AS10" s="14">
        <v>0.48187369708243299</v>
      </c>
      <c r="AT10" s="14">
        <v>0.50779867662025102</v>
      </c>
      <c r="AU10" s="14"/>
      <c r="AV10" s="14">
        <v>0.49518694457332502</v>
      </c>
      <c r="AW10" s="14">
        <v>0.48892634927249601</v>
      </c>
      <c r="AX10" s="14"/>
      <c r="AY10" s="14">
        <v>0.485815666879298</v>
      </c>
      <c r="AZ10" s="14">
        <v>0.49752094244452399</v>
      </c>
      <c r="BA10" s="14"/>
      <c r="BB10" s="14">
        <v>0.494450143607293</v>
      </c>
      <c r="BC10" s="14">
        <v>0.45217588790083502</v>
      </c>
    </row>
    <row r="11" spans="2:55" x14ac:dyDescent="0.35">
      <c r="B11" s="15" t="s">
        <v>159</v>
      </c>
      <c r="C11" s="14">
        <v>0.165939246311057</v>
      </c>
      <c r="D11" s="14">
        <v>0.194539319713357</v>
      </c>
      <c r="E11" s="14">
        <v>0.13850042801604401</v>
      </c>
      <c r="F11" s="14"/>
      <c r="G11" s="14">
        <v>0.21904214223716401</v>
      </c>
      <c r="H11" s="14">
        <v>0.17202165526979399</v>
      </c>
      <c r="I11" s="14">
        <v>0.115172641796164</v>
      </c>
      <c r="J11" s="14">
        <v>0.15880071877771801</v>
      </c>
      <c r="K11" s="14">
        <v>0.14175408695050101</v>
      </c>
      <c r="L11" s="14">
        <v>0.189137889612845</v>
      </c>
      <c r="M11" s="14"/>
      <c r="N11" s="14">
        <v>0.163730310349605</v>
      </c>
      <c r="O11" s="14">
        <v>0.181220136694421</v>
      </c>
      <c r="P11" s="14">
        <v>0.166346355171857</v>
      </c>
      <c r="Q11" s="14">
        <v>0.153397221311731</v>
      </c>
      <c r="R11" s="14"/>
      <c r="S11" s="14">
        <v>0.120071045850138</v>
      </c>
      <c r="T11" s="14">
        <v>0.18985255365012799</v>
      </c>
      <c r="U11" s="14">
        <v>0.12763251004189799</v>
      </c>
      <c r="V11" s="14">
        <v>0.20486245915204199</v>
      </c>
      <c r="W11" s="14">
        <v>0.193942419989802</v>
      </c>
      <c r="X11" s="14">
        <v>0.14665372506545701</v>
      </c>
      <c r="Y11" s="14">
        <v>0.14831130109490701</v>
      </c>
      <c r="Z11" s="14">
        <v>0.161099274522613</v>
      </c>
      <c r="AA11" s="14">
        <v>0.215160861488331</v>
      </c>
      <c r="AB11" s="14">
        <v>0.173572584897495</v>
      </c>
      <c r="AC11" s="14">
        <v>0.132247298480276</v>
      </c>
      <c r="AD11" s="14">
        <v>0.160329672430153</v>
      </c>
      <c r="AE11" s="14"/>
      <c r="AF11" s="14">
        <v>0.14323386022571699</v>
      </c>
      <c r="AG11" s="14">
        <v>0.14280456343977599</v>
      </c>
      <c r="AH11" s="14">
        <v>0.16953027461876999</v>
      </c>
      <c r="AI11" s="14">
        <v>0.18318580332838799</v>
      </c>
      <c r="AJ11" s="14">
        <v>0.136403711739957</v>
      </c>
      <c r="AK11" s="14"/>
      <c r="AL11" s="14">
        <v>0.17209331282638199</v>
      </c>
      <c r="AM11" s="14">
        <v>0.103566888242414</v>
      </c>
      <c r="AN11" s="14">
        <v>0.18789740665778601</v>
      </c>
      <c r="AO11" s="14"/>
      <c r="AP11" s="14">
        <v>0.19447508227433299</v>
      </c>
      <c r="AQ11" s="14">
        <v>0.14003306687685599</v>
      </c>
      <c r="AR11" s="14"/>
      <c r="AS11" s="14">
        <v>0.18465022746854301</v>
      </c>
      <c r="AT11" s="14">
        <v>0.134699134174699</v>
      </c>
      <c r="AU11" s="14"/>
      <c r="AV11" s="14">
        <v>0.14868651818869499</v>
      </c>
      <c r="AW11" s="14">
        <v>0.17057763422353101</v>
      </c>
      <c r="AX11" s="14"/>
      <c r="AY11" s="14">
        <v>0.173041825753141</v>
      </c>
      <c r="AZ11" s="14">
        <v>0.14922126973853</v>
      </c>
      <c r="BA11" s="14"/>
      <c r="BB11" s="14">
        <v>0.159006585824433</v>
      </c>
      <c r="BC11" s="14">
        <v>0.17172525530819399</v>
      </c>
    </row>
    <row r="12" spans="2:55" x14ac:dyDescent="0.35">
      <c r="B12" s="15" t="s">
        <v>160</v>
      </c>
      <c r="C12" s="14">
        <v>5.5440116400961199E-2</v>
      </c>
      <c r="D12" s="14">
        <v>6.9051349174544099E-2</v>
      </c>
      <c r="E12" s="14">
        <v>4.2312283055031097E-2</v>
      </c>
      <c r="F12" s="14"/>
      <c r="G12" s="14">
        <v>4.0083523599207298E-2</v>
      </c>
      <c r="H12" s="14">
        <v>1.49126877565132E-2</v>
      </c>
      <c r="I12" s="14">
        <v>6.28709064326642E-2</v>
      </c>
      <c r="J12" s="14">
        <v>5.4370699073545997E-2</v>
      </c>
      <c r="K12" s="14">
        <v>5.3351712002215099E-2</v>
      </c>
      <c r="L12" s="14">
        <v>9.5006322693379205E-2</v>
      </c>
      <c r="M12" s="14"/>
      <c r="N12" s="14">
        <v>7.3100772662071795E-2</v>
      </c>
      <c r="O12" s="14">
        <v>5.93494763363588E-2</v>
      </c>
      <c r="P12" s="14">
        <v>3.6849999634392602E-2</v>
      </c>
      <c r="Q12" s="14">
        <v>4.7116623119616299E-2</v>
      </c>
      <c r="R12" s="14"/>
      <c r="S12" s="14">
        <v>5.1963212802407503E-2</v>
      </c>
      <c r="T12" s="14">
        <v>5.9504531038799102E-2</v>
      </c>
      <c r="U12" s="14">
        <v>7.9912631660985403E-2</v>
      </c>
      <c r="V12" s="14">
        <v>4.3429307147283699E-2</v>
      </c>
      <c r="W12" s="14">
        <v>7.4739789250797398E-2</v>
      </c>
      <c r="X12" s="14">
        <v>5.4556501960925603E-2</v>
      </c>
      <c r="Y12" s="14">
        <v>4.2034529432448703E-2</v>
      </c>
      <c r="Z12" s="14">
        <v>8.8535944792530102E-2</v>
      </c>
      <c r="AA12" s="14">
        <v>2.7514256761013701E-2</v>
      </c>
      <c r="AB12" s="14">
        <v>4.5519134001601402E-2</v>
      </c>
      <c r="AC12" s="14">
        <v>7.4172144409475296E-2</v>
      </c>
      <c r="AD12" s="14">
        <v>7.4598776700479694E-2</v>
      </c>
      <c r="AE12" s="14"/>
      <c r="AF12" s="14">
        <v>6.5313263344105699E-2</v>
      </c>
      <c r="AG12" s="14">
        <v>3.3484335143589401E-2</v>
      </c>
      <c r="AH12" s="14">
        <v>7.9424909814380301E-2</v>
      </c>
      <c r="AI12" s="14">
        <v>8.9124373444534097E-2</v>
      </c>
      <c r="AJ12" s="14">
        <v>3.6524255614730501E-2</v>
      </c>
      <c r="AK12" s="14"/>
      <c r="AL12" s="14">
        <v>5.6155951867186901E-2</v>
      </c>
      <c r="AM12" s="14">
        <v>1.8039709817714501E-2</v>
      </c>
      <c r="AN12" s="14">
        <v>0.111334279455078</v>
      </c>
      <c r="AO12" s="14"/>
      <c r="AP12" s="14">
        <v>6.5020138031703603E-2</v>
      </c>
      <c r="AQ12" s="14">
        <v>4.7358584264393502E-2</v>
      </c>
      <c r="AR12" s="14"/>
      <c r="AS12" s="14">
        <v>4.9999517944583398E-2</v>
      </c>
      <c r="AT12" s="14">
        <v>6.5451209171452002E-2</v>
      </c>
      <c r="AU12" s="14"/>
      <c r="AV12" s="14">
        <v>3.9159176080163199E-2</v>
      </c>
      <c r="AW12" s="14">
        <v>6.1155417507533401E-2</v>
      </c>
      <c r="AX12" s="14"/>
      <c r="AY12" s="14">
        <v>5.5778252583201599E-2</v>
      </c>
      <c r="AZ12" s="14">
        <v>4.4179170331723298E-2</v>
      </c>
      <c r="BA12" s="14"/>
      <c r="BB12" s="14">
        <v>6.1214036252312899E-2</v>
      </c>
      <c r="BC12" s="14">
        <v>2.5420240391238899E-2</v>
      </c>
    </row>
    <row r="13" spans="2:55" x14ac:dyDescent="0.35">
      <c r="B13" s="15" t="s">
        <v>205</v>
      </c>
      <c r="C13" s="20">
        <v>2.0746952156639801E-2</v>
      </c>
      <c r="D13" s="20">
        <v>1.7089136810497001E-2</v>
      </c>
      <c r="E13" s="20">
        <v>2.4379770487456098E-2</v>
      </c>
      <c r="F13" s="20"/>
      <c r="G13" s="20">
        <v>3.3937534674826297E-2</v>
      </c>
      <c r="H13" s="20">
        <v>1.3559266020502E-2</v>
      </c>
      <c r="I13" s="20">
        <v>3.1520101386969798E-2</v>
      </c>
      <c r="J13" s="20">
        <v>1.0012795653775299E-2</v>
      </c>
      <c r="K13" s="20">
        <v>2.1499662707162401E-2</v>
      </c>
      <c r="L13" s="20">
        <v>1.7364095325467999E-2</v>
      </c>
      <c r="M13" s="20"/>
      <c r="N13" s="20">
        <v>1.6977887910984701E-2</v>
      </c>
      <c r="O13" s="20">
        <v>1.8447232182797101E-2</v>
      </c>
      <c r="P13" s="20">
        <v>1.32614608688808E-2</v>
      </c>
      <c r="Q13" s="20">
        <v>3.3949597066235397E-2</v>
      </c>
      <c r="R13" s="20"/>
      <c r="S13" s="20">
        <v>2.10596487994021E-2</v>
      </c>
      <c r="T13" s="20">
        <v>9.5335422121817105E-3</v>
      </c>
      <c r="U13" s="20">
        <v>2.9098866858835799E-2</v>
      </c>
      <c r="V13" s="20">
        <v>2.6476088795513601E-2</v>
      </c>
      <c r="W13" s="20">
        <v>0</v>
      </c>
      <c r="X13" s="20">
        <v>2.62066461984246E-2</v>
      </c>
      <c r="Y13" s="20">
        <v>2.47804922033243E-2</v>
      </c>
      <c r="Z13" s="20">
        <v>0</v>
      </c>
      <c r="AA13" s="20">
        <v>2.3868112836263E-2</v>
      </c>
      <c r="AB13" s="20">
        <v>4.3972739408507398E-2</v>
      </c>
      <c r="AC13" s="20">
        <v>1.88070799252665E-2</v>
      </c>
      <c r="AD13" s="20">
        <v>0</v>
      </c>
      <c r="AE13" s="20"/>
      <c r="AF13" s="20">
        <v>1.9142312664798398E-2</v>
      </c>
      <c r="AG13" s="20">
        <v>1.5604027030975701E-2</v>
      </c>
      <c r="AH13" s="20">
        <v>1.0491034216076099E-2</v>
      </c>
      <c r="AI13" s="20">
        <v>1.58405831883748E-2</v>
      </c>
      <c r="AJ13" s="20">
        <v>3.9204024385853298E-2</v>
      </c>
      <c r="AK13" s="20"/>
      <c r="AL13" s="20">
        <v>1.9757342241756699E-2</v>
      </c>
      <c r="AM13" s="20">
        <v>6.2112494616494403E-3</v>
      </c>
      <c r="AN13" s="20">
        <v>6.0682954793835703E-2</v>
      </c>
      <c r="AO13" s="20"/>
      <c r="AP13" s="20">
        <v>3.4491649838029298E-2</v>
      </c>
      <c r="AQ13" s="20">
        <v>7.8885023843955591E-3</v>
      </c>
      <c r="AR13" s="20"/>
      <c r="AS13" s="20">
        <v>2.4377060998609801E-2</v>
      </c>
      <c r="AT13" s="20">
        <v>1.3932920219287499E-2</v>
      </c>
      <c r="AU13" s="20"/>
      <c r="AV13" s="20">
        <v>4.1429735273780096E-3</v>
      </c>
      <c r="AW13" s="20">
        <v>2.5642418773369199E-2</v>
      </c>
      <c r="AX13" s="20"/>
      <c r="AY13" s="20">
        <v>1.77998407164109E-2</v>
      </c>
      <c r="AZ13" s="20">
        <v>4.4181488053273302E-3</v>
      </c>
      <c r="BA13" s="20"/>
      <c r="BB13" s="20">
        <v>1.8006240028422299E-2</v>
      </c>
      <c r="BC13" s="20">
        <v>2.55381594216753E-2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350</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0.299184224209669</v>
      </c>
      <c r="D9" s="14">
        <v>0.28494513390361798</v>
      </c>
      <c r="E9" s="14">
        <v>0.312042919751572</v>
      </c>
      <c r="F9" s="14"/>
      <c r="G9" s="14">
        <v>0.30247554322345599</v>
      </c>
      <c r="H9" s="14">
        <v>0.37076947408463901</v>
      </c>
      <c r="I9" s="14">
        <v>0.28198027538353598</v>
      </c>
      <c r="J9" s="14">
        <v>0.26073569155230802</v>
      </c>
      <c r="K9" s="14">
        <v>0.254397938776385</v>
      </c>
      <c r="L9" s="14">
        <v>0.31372483556810998</v>
      </c>
      <c r="M9" s="14"/>
      <c r="N9" s="14">
        <v>0.31444022649868703</v>
      </c>
      <c r="O9" s="14">
        <v>0.28672332813631701</v>
      </c>
      <c r="P9" s="14">
        <v>0.30318876284837598</v>
      </c>
      <c r="Q9" s="14">
        <v>0.29240033867466197</v>
      </c>
      <c r="R9" s="14"/>
      <c r="S9" s="14">
        <v>0.31755202610703698</v>
      </c>
      <c r="T9" s="14">
        <v>0.27274816971975302</v>
      </c>
      <c r="U9" s="14">
        <v>0.269766061484705</v>
      </c>
      <c r="V9" s="14">
        <v>0.307602354479938</v>
      </c>
      <c r="W9" s="14">
        <v>0.28573589690257201</v>
      </c>
      <c r="X9" s="14">
        <v>0.358427344450992</v>
      </c>
      <c r="Y9" s="14">
        <v>0.31174677620794899</v>
      </c>
      <c r="Z9" s="14">
        <v>0.31036572650908001</v>
      </c>
      <c r="AA9" s="14">
        <v>0.33038644003067102</v>
      </c>
      <c r="AB9" s="14">
        <v>0.27701079807370299</v>
      </c>
      <c r="AC9" s="14">
        <v>0.27518041998063097</v>
      </c>
      <c r="AD9" s="14">
        <v>0.17984747136054199</v>
      </c>
      <c r="AE9" s="14"/>
      <c r="AF9" s="14">
        <v>0.32426669523713098</v>
      </c>
      <c r="AG9" s="14">
        <v>0.34046297182125801</v>
      </c>
      <c r="AH9" s="14">
        <v>0.30946314844575001</v>
      </c>
      <c r="AI9" s="14">
        <v>0.25788797126816199</v>
      </c>
      <c r="AJ9" s="14">
        <v>0.294665180812061</v>
      </c>
      <c r="AK9" s="14"/>
      <c r="AL9" s="14">
        <v>0.291838310462322</v>
      </c>
      <c r="AM9" s="14">
        <v>0.37115971225918198</v>
      </c>
      <c r="AN9" s="14">
        <v>0.277355307772509</v>
      </c>
      <c r="AO9" s="14"/>
      <c r="AP9" s="14">
        <v>0.25177078149975701</v>
      </c>
      <c r="AQ9" s="14">
        <v>0.34132381436737802</v>
      </c>
      <c r="AR9" s="14"/>
      <c r="AS9" s="14">
        <v>0.29152760482720103</v>
      </c>
      <c r="AT9" s="14">
        <v>0.312013708330176</v>
      </c>
      <c r="AU9" s="14"/>
      <c r="AV9" s="14">
        <v>0.33356073028605798</v>
      </c>
      <c r="AW9" s="14">
        <v>0.29121686119270601</v>
      </c>
      <c r="AX9" s="14"/>
      <c r="AY9" s="14">
        <v>0.303557603078983</v>
      </c>
      <c r="AZ9" s="14">
        <v>0.30324854127398299</v>
      </c>
      <c r="BA9" s="14"/>
      <c r="BB9" s="14">
        <v>0.30742095450048201</v>
      </c>
      <c r="BC9" s="14">
        <v>0.31384047776975399</v>
      </c>
    </row>
    <row r="10" spans="2:55" x14ac:dyDescent="0.35">
      <c r="B10" s="15" t="s">
        <v>158</v>
      </c>
      <c r="C10" s="14">
        <v>0.41199358337686898</v>
      </c>
      <c r="D10" s="14">
        <v>0.40696186821604802</v>
      </c>
      <c r="E10" s="14">
        <v>0.41710226971762598</v>
      </c>
      <c r="F10" s="14"/>
      <c r="G10" s="14">
        <v>0.41543652629089101</v>
      </c>
      <c r="H10" s="14">
        <v>0.41137395956297002</v>
      </c>
      <c r="I10" s="14">
        <v>0.44674570230989702</v>
      </c>
      <c r="J10" s="14">
        <v>0.43050040090536901</v>
      </c>
      <c r="K10" s="14">
        <v>0.422477477030687</v>
      </c>
      <c r="L10" s="14">
        <v>0.35986551895289198</v>
      </c>
      <c r="M10" s="14"/>
      <c r="N10" s="14">
        <v>0.42772693926181299</v>
      </c>
      <c r="O10" s="14">
        <v>0.406503577504364</v>
      </c>
      <c r="P10" s="14">
        <v>0.38893930589932402</v>
      </c>
      <c r="Q10" s="14">
        <v>0.42232204922980598</v>
      </c>
      <c r="R10" s="14"/>
      <c r="S10" s="14">
        <v>0.44212224680402001</v>
      </c>
      <c r="T10" s="14">
        <v>0.42907068228232498</v>
      </c>
      <c r="U10" s="14">
        <v>0.38426548811486999</v>
      </c>
      <c r="V10" s="14">
        <v>0.42976058715514898</v>
      </c>
      <c r="W10" s="14">
        <v>0.438723156320593</v>
      </c>
      <c r="X10" s="14">
        <v>0.37492161024049597</v>
      </c>
      <c r="Y10" s="14">
        <v>0.42174281402126901</v>
      </c>
      <c r="Z10" s="14">
        <v>0.40663432166129199</v>
      </c>
      <c r="AA10" s="14">
        <v>0.40708274460491001</v>
      </c>
      <c r="AB10" s="14">
        <v>0.37126137518729002</v>
      </c>
      <c r="AC10" s="14">
        <v>0.40308414893163003</v>
      </c>
      <c r="AD10" s="14">
        <v>0.40294861824579398</v>
      </c>
      <c r="AE10" s="14"/>
      <c r="AF10" s="14">
        <v>0.400722097676533</v>
      </c>
      <c r="AG10" s="14">
        <v>0.42788523409530199</v>
      </c>
      <c r="AH10" s="14">
        <v>0.35792820421636501</v>
      </c>
      <c r="AI10" s="14">
        <v>0.373431965753725</v>
      </c>
      <c r="AJ10" s="14">
        <v>0.41038575443716202</v>
      </c>
      <c r="AK10" s="14"/>
      <c r="AL10" s="14">
        <v>0.42231860492460999</v>
      </c>
      <c r="AM10" s="14">
        <v>0.39386987598322198</v>
      </c>
      <c r="AN10" s="14">
        <v>0.295739615206356</v>
      </c>
      <c r="AO10" s="14"/>
      <c r="AP10" s="14">
        <v>0.40665953935180699</v>
      </c>
      <c r="AQ10" s="14">
        <v>0.41679785011450399</v>
      </c>
      <c r="AR10" s="14"/>
      <c r="AS10" s="14">
        <v>0.41613472593536099</v>
      </c>
      <c r="AT10" s="14">
        <v>0.40530998181989297</v>
      </c>
      <c r="AU10" s="14"/>
      <c r="AV10" s="14">
        <v>0.421963108550929</v>
      </c>
      <c r="AW10" s="14">
        <v>0.40833040186860697</v>
      </c>
      <c r="AX10" s="14"/>
      <c r="AY10" s="14">
        <v>0.41376848181860298</v>
      </c>
      <c r="AZ10" s="14">
        <v>0.44663404007159002</v>
      </c>
      <c r="BA10" s="14"/>
      <c r="BB10" s="14">
        <v>0.42224472736219898</v>
      </c>
      <c r="BC10" s="14">
        <v>0.38405438531914998</v>
      </c>
    </row>
    <row r="11" spans="2:55" x14ac:dyDescent="0.35">
      <c r="B11" s="15" t="s">
        <v>159</v>
      </c>
      <c r="C11" s="14">
        <v>0.19408166979510599</v>
      </c>
      <c r="D11" s="14">
        <v>0.205043182309989</v>
      </c>
      <c r="E11" s="14">
        <v>0.183949254912154</v>
      </c>
      <c r="F11" s="14"/>
      <c r="G11" s="14">
        <v>0.20041902360893801</v>
      </c>
      <c r="H11" s="14">
        <v>0.17447655379195801</v>
      </c>
      <c r="I11" s="14">
        <v>0.16398091941287801</v>
      </c>
      <c r="J11" s="14">
        <v>0.204490432810814</v>
      </c>
      <c r="K11" s="14">
        <v>0.21151497960094701</v>
      </c>
      <c r="L11" s="14">
        <v>0.21025669188347901</v>
      </c>
      <c r="M11" s="14"/>
      <c r="N11" s="14">
        <v>0.17361000309854999</v>
      </c>
      <c r="O11" s="14">
        <v>0.19392875309683499</v>
      </c>
      <c r="P11" s="14">
        <v>0.23612206081724901</v>
      </c>
      <c r="Q11" s="14">
        <v>0.177050728290603</v>
      </c>
      <c r="R11" s="14"/>
      <c r="S11" s="14">
        <v>0.18129181717471199</v>
      </c>
      <c r="T11" s="14">
        <v>0.19142106069165399</v>
      </c>
      <c r="U11" s="14">
        <v>0.18982230298467201</v>
      </c>
      <c r="V11" s="14">
        <v>0.167903847491289</v>
      </c>
      <c r="W11" s="14">
        <v>0.21360819360745201</v>
      </c>
      <c r="X11" s="14">
        <v>0.15836844833347399</v>
      </c>
      <c r="Y11" s="14">
        <v>0.16881263048591899</v>
      </c>
      <c r="Z11" s="14">
        <v>0.16808272552211201</v>
      </c>
      <c r="AA11" s="14">
        <v>0.19114352692974601</v>
      </c>
      <c r="AB11" s="14">
        <v>0.25001813256029498</v>
      </c>
      <c r="AC11" s="14">
        <v>0.21153226734409</v>
      </c>
      <c r="AD11" s="14">
        <v>0.33136629404479101</v>
      </c>
      <c r="AE11" s="14"/>
      <c r="AF11" s="14">
        <v>0.181522169552843</v>
      </c>
      <c r="AG11" s="14">
        <v>0.17215721267204001</v>
      </c>
      <c r="AH11" s="14">
        <v>0.21551893838844799</v>
      </c>
      <c r="AI11" s="14">
        <v>0.23250448886497799</v>
      </c>
      <c r="AJ11" s="14">
        <v>0.20510324554371101</v>
      </c>
      <c r="AK11" s="14"/>
      <c r="AL11" s="14">
        <v>0.19408131631115499</v>
      </c>
      <c r="AM11" s="14">
        <v>0.16865417373878999</v>
      </c>
      <c r="AN11" s="14">
        <v>0.23907891658789099</v>
      </c>
      <c r="AO11" s="14"/>
      <c r="AP11" s="14">
        <v>0.21409761346185999</v>
      </c>
      <c r="AQ11" s="14">
        <v>0.17502795132399801</v>
      </c>
      <c r="AR11" s="14"/>
      <c r="AS11" s="14">
        <v>0.19653254334963899</v>
      </c>
      <c r="AT11" s="14">
        <v>0.190893245998665</v>
      </c>
      <c r="AU11" s="14"/>
      <c r="AV11" s="14">
        <v>0.192230394025942</v>
      </c>
      <c r="AW11" s="14">
        <v>0.195286180099951</v>
      </c>
      <c r="AX11" s="14"/>
      <c r="AY11" s="14">
        <v>0.19593903417519901</v>
      </c>
      <c r="AZ11" s="14">
        <v>0.13876699988932201</v>
      </c>
      <c r="BA11" s="14"/>
      <c r="BB11" s="14">
        <v>0.18279520094437901</v>
      </c>
      <c r="BC11" s="14">
        <v>0.18351738755822</v>
      </c>
    </row>
    <row r="12" spans="2:55" x14ac:dyDescent="0.35">
      <c r="B12" s="15" t="s">
        <v>160</v>
      </c>
      <c r="C12" s="14">
        <v>7.1693826798376506E-2</v>
      </c>
      <c r="D12" s="14">
        <v>8.0304913345323997E-2</v>
      </c>
      <c r="E12" s="14">
        <v>6.3496337390691798E-2</v>
      </c>
      <c r="F12" s="14"/>
      <c r="G12" s="14">
        <v>5.2619324807252899E-2</v>
      </c>
      <c r="H12" s="14">
        <v>3.2369811358437299E-2</v>
      </c>
      <c r="I12" s="14">
        <v>6.9283638251016202E-2</v>
      </c>
      <c r="J12" s="14">
        <v>8.6472833737529106E-2</v>
      </c>
      <c r="K12" s="14">
        <v>8.2796305627850106E-2</v>
      </c>
      <c r="L12" s="14">
        <v>9.8998557969961695E-2</v>
      </c>
      <c r="M12" s="14"/>
      <c r="N12" s="14">
        <v>7.37778347169777E-2</v>
      </c>
      <c r="O12" s="14">
        <v>8.4333070478869801E-2</v>
      </c>
      <c r="P12" s="14">
        <v>5.6945105838815298E-2</v>
      </c>
      <c r="Q12" s="14">
        <v>6.9832533014323003E-2</v>
      </c>
      <c r="R12" s="14"/>
      <c r="S12" s="14">
        <v>3.9710721567323998E-2</v>
      </c>
      <c r="T12" s="14">
        <v>8.7984091419472096E-2</v>
      </c>
      <c r="U12" s="14">
        <v>0.106628985850522</v>
      </c>
      <c r="V12" s="14">
        <v>6.2185908138213002E-2</v>
      </c>
      <c r="W12" s="14">
        <v>5.5948478148226601E-2</v>
      </c>
      <c r="X12" s="14">
        <v>8.2005542849486607E-2</v>
      </c>
      <c r="Y12" s="14">
        <v>7.0696619458663901E-2</v>
      </c>
      <c r="Z12" s="14">
        <v>0.10476320471493999</v>
      </c>
      <c r="AA12" s="14">
        <v>5.2042753730524298E-2</v>
      </c>
      <c r="AB12" s="14">
        <v>6.7415600347124197E-2</v>
      </c>
      <c r="AC12" s="14">
        <v>0.100949315465839</v>
      </c>
      <c r="AD12" s="14">
        <v>8.5837616348872797E-2</v>
      </c>
      <c r="AE12" s="14"/>
      <c r="AF12" s="14">
        <v>7.7652029932775105E-2</v>
      </c>
      <c r="AG12" s="14">
        <v>4.1865447926909702E-2</v>
      </c>
      <c r="AH12" s="14">
        <v>0.105207849001431</v>
      </c>
      <c r="AI12" s="14">
        <v>0.117196499873432</v>
      </c>
      <c r="AJ12" s="14">
        <v>4.97694516284252E-2</v>
      </c>
      <c r="AK12" s="14"/>
      <c r="AL12" s="14">
        <v>7.1374155773328105E-2</v>
      </c>
      <c r="AM12" s="14">
        <v>4.2922994834574499E-2</v>
      </c>
      <c r="AN12" s="14">
        <v>0.127193981435442</v>
      </c>
      <c r="AO12" s="14"/>
      <c r="AP12" s="14">
        <v>9.0931850274808698E-2</v>
      </c>
      <c r="AQ12" s="14">
        <v>5.5217922911156903E-2</v>
      </c>
      <c r="AR12" s="14"/>
      <c r="AS12" s="14">
        <v>6.9045900215398207E-2</v>
      </c>
      <c r="AT12" s="14">
        <v>7.4938224563661698E-2</v>
      </c>
      <c r="AU12" s="14"/>
      <c r="AV12" s="14">
        <v>4.4480184838113897E-2</v>
      </c>
      <c r="AW12" s="14">
        <v>7.8401469058599196E-2</v>
      </c>
      <c r="AX12" s="14"/>
      <c r="AY12" s="14">
        <v>6.7452556440956102E-2</v>
      </c>
      <c r="AZ12" s="14">
        <v>9.0399657261374597E-2</v>
      </c>
      <c r="BA12" s="14"/>
      <c r="BB12" s="14">
        <v>6.8004199824200598E-2</v>
      </c>
      <c r="BC12" s="14">
        <v>7.6452249824414703E-2</v>
      </c>
    </row>
    <row r="13" spans="2:55" x14ac:dyDescent="0.35">
      <c r="B13" s="15" t="s">
        <v>205</v>
      </c>
      <c r="C13" s="20">
        <v>2.3046695819979399E-2</v>
      </c>
      <c r="D13" s="20">
        <v>2.2744902225021301E-2</v>
      </c>
      <c r="E13" s="20">
        <v>2.3409218227955601E-2</v>
      </c>
      <c r="F13" s="20"/>
      <c r="G13" s="20">
        <v>2.9049582069462201E-2</v>
      </c>
      <c r="H13" s="20">
        <v>1.10102012019959E-2</v>
      </c>
      <c r="I13" s="20">
        <v>3.8009464642673699E-2</v>
      </c>
      <c r="J13" s="20">
        <v>1.78006409939802E-2</v>
      </c>
      <c r="K13" s="20">
        <v>2.88132989641318E-2</v>
      </c>
      <c r="L13" s="20">
        <v>1.7154395625557099E-2</v>
      </c>
      <c r="M13" s="20"/>
      <c r="N13" s="20">
        <v>1.04449964239721E-2</v>
      </c>
      <c r="O13" s="20">
        <v>2.85112707836154E-2</v>
      </c>
      <c r="P13" s="20">
        <v>1.48047645962355E-2</v>
      </c>
      <c r="Q13" s="20">
        <v>3.83943507906057E-2</v>
      </c>
      <c r="R13" s="20"/>
      <c r="S13" s="20">
        <v>1.9323188346906599E-2</v>
      </c>
      <c r="T13" s="20">
        <v>1.8775995886795599E-2</v>
      </c>
      <c r="U13" s="20">
        <v>4.95171615652302E-2</v>
      </c>
      <c r="V13" s="20">
        <v>3.2547302735410899E-2</v>
      </c>
      <c r="W13" s="20">
        <v>5.9842750211558E-3</v>
      </c>
      <c r="X13" s="20">
        <v>2.6277054125551699E-2</v>
      </c>
      <c r="Y13" s="20">
        <v>2.7001159826198402E-2</v>
      </c>
      <c r="Z13" s="20">
        <v>1.0154021592577001E-2</v>
      </c>
      <c r="AA13" s="20">
        <v>1.9344534704149201E-2</v>
      </c>
      <c r="AB13" s="20">
        <v>3.4294093831587401E-2</v>
      </c>
      <c r="AC13" s="20">
        <v>9.2538482778097494E-3</v>
      </c>
      <c r="AD13" s="20">
        <v>0</v>
      </c>
      <c r="AE13" s="20"/>
      <c r="AF13" s="20">
        <v>1.5837007600717101E-2</v>
      </c>
      <c r="AG13" s="20">
        <v>1.7629133484490699E-2</v>
      </c>
      <c r="AH13" s="20">
        <v>1.1881859948005301E-2</v>
      </c>
      <c r="AI13" s="20">
        <v>1.8979074239702801E-2</v>
      </c>
      <c r="AJ13" s="20">
        <v>4.0076367578640602E-2</v>
      </c>
      <c r="AK13" s="20"/>
      <c r="AL13" s="20">
        <v>2.0387612528584901E-2</v>
      </c>
      <c r="AM13" s="20">
        <v>2.3393243184231999E-2</v>
      </c>
      <c r="AN13" s="20">
        <v>6.0632178997801503E-2</v>
      </c>
      <c r="AO13" s="20"/>
      <c r="AP13" s="20">
        <v>3.6540215411766698E-2</v>
      </c>
      <c r="AQ13" s="20">
        <v>1.1632461282962501E-2</v>
      </c>
      <c r="AR13" s="20"/>
      <c r="AS13" s="20">
        <v>2.6759225672400799E-2</v>
      </c>
      <c r="AT13" s="20">
        <v>1.68448392876052E-2</v>
      </c>
      <c r="AU13" s="20"/>
      <c r="AV13" s="20">
        <v>7.76558229895641E-3</v>
      </c>
      <c r="AW13" s="20">
        <v>2.67650877801375E-2</v>
      </c>
      <c r="AX13" s="20"/>
      <c r="AY13" s="20">
        <v>1.9282324486258801E-2</v>
      </c>
      <c r="AZ13" s="20">
        <v>2.0950761503730101E-2</v>
      </c>
      <c r="BA13" s="20"/>
      <c r="BB13" s="20">
        <v>1.9534917368739399E-2</v>
      </c>
      <c r="BC13" s="20">
        <v>4.2135499528461101E-2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351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0.199263407905511</v>
      </c>
      <c r="D9" s="14">
        <v>0.18529462398834301</v>
      </c>
      <c r="E9" s="14">
        <v>0.21349000269231</v>
      </c>
      <c r="F9" s="14"/>
      <c r="G9" s="14">
        <v>0.29981565063065702</v>
      </c>
      <c r="H9" s="14">
        <v>0.282242242544746</v>
      </c>
      <c r="I9" s="14">
        <v>0.22762585500537699</v>
      </c>
      <c r="J9" s="14">
        <v>0.18606100788055599</v>
      </c>
      <c r="K9" s="14">
        <v>0.138201554588015</v>
      </c>
      <c r="L9" s="14">
        <v>9.3417226208367898E-2</v>
      </c>
      <c r="M9" s="14"/>
      <c r="N9" s="14">
        <v>0.18062410902083301</v>
      </c>
      <c r="O9" s="14">
        <v>0.17944552873470501</v>
      </c>
      <c r="P9" s="14">
        <v>0.22191247368872699</v>
      </c>
      <c r="Q9" s="14">
        <v>0.21954172204087199</v>
      </c>
      <c r="R9" s="14"/>
      <c r="S9" s="14">
        <v>0.25437571358817601</v>
      </c>
      <c r="T9" s="14">
        <v>0.173628559275183</v>
      </c>
      <c r="U9" s="14">
        <v>0.191889120939125</v>
      </c>
      <c r="V9" s="14">
        <v>0.19360112626736001</v>
      </c>
      <c r="W9" s="14">
        <v>0.23183267341003599</v>
      </c>
      <c r="X9" s="14">
        <v>0.24589980038258299</v>
      </c>
      <c r="Y9" s="14">
        <v>0.13959859013436399</v>
      </c>
      <c r="Z9" s="14">
        <v>0.23372750992764399</v>
      </c>
      <c r="AA9" s="14">
        <v>0.21522616099619801</v>
      </c>
      <c r="AB9" s="14">
        <v>0.16310549438667399</v>
      </c>
      <c r="AC9" s="14">
        <v>0.16601531992367399</v>
      </c>
      <c r="AD9" s="14">
        <v>9.3297367678090895E-2</v>
      </c>
      <c r="AE9" s="14"/>
      <c r="AF9" s="14">
        <v>0.17633405039561001</v>
      </c>
      <c r="AG9" s="14">
        <v>0.26980442545812899</v>
      </c>
      <c r="AH9" s="14">
        <v>0.126247274069654</v>
      </c>
      <c r="AI9" s="14">
        <v>0.124994631416987</v>
      </c>
      <c r="AJ9" s="14">
        <v>0.21514034999170401</v>
      </c>
      <c r="AK9" s="14"/>
      <c r="AL9" s="14">
        <v>0.191819044913216</v>
      </c>
      <c r="AM9" s="14">
        <v>0.28736002897336499</v>
      </c>
      <c r="AN9" s="14">
        <v>0.15032353685809299</v>
      </c>
      <c r="AO9" s="14"/>
      <c r="AP9" s="14">
        <v>0.18326383430830001</v>
      </c>
      <c r="AQ9" s="14">
        <v>0.21414249323513601</v>
      </c>
      <c r="AR9" s="14"/>
      <c r="AS9" s="14">
        <v>0.20989860878958</v>
      </c>
      <c r="AT9" s="14">
        <v>0.17647034653355001</v>
      </c>
      <c r="AU9" s="14"/>
      <c r="AV9" s="14">
        <v>0.26448115680171003</v>
      </c>
      <c r="AW9" s="14">
        <v>0.17544040767177199</v>
      </c>
      <c r="AX9" s="14"/>
      <c r="AY9" s="14">
        <v>0.20875524268354001</v>
      </c>
      <c r="AZ9" s="14">
        <v>0.206920487089367</v>
      </c>
      <c r="BA9" s="14"/>
      <c r="BB9" s="14">
        <v>0.19825393634882599</v>
      </c>
      <c r="BC9" s="14">
        <v>0.232673761812592</v>
      </c>
    </row>
    <row r="10" spans="2:55" x14ac:dyDescent="0.35">
      <c r="B10" s="15" t="s">
        <v>158</v>
      </c>
      <c r="C10" s="14">
        <v>0.396491811316114</v>
      </c>
      <c r="D10" s="14">
        <v>0.36342370154004899</v>
      </c>
      <c r="E10" s="14">
        <v>0.427005729238771</v>
      </c>
      <c r="F10" s="14"/>
      <c r="G10" s="14">
        <v>0.41500058098459902</v>
      </c>
      <c r="H10" s="14">
        <v>0.48912253535832301</v>
      </c>
      <c r="I10" s="14">
        <v>0.44684810731002</v>
      </c>
      <c r="J10" s="14">
        <v>0.43231465110975698</v>
      </c>
      <c r="K10" s="14">
        <v>0.35077447353913499</v>
      </c>
      <c r="L10" s="14">
        <v>0.26898301742248898</v>
      </c>
      <c r="M10" s="14"/>
      <c r="N10" s="14">
        <v>0.41890324023037001</v>
      </c>
      <c r="O10" s="14">
        <v>0.37284468688077799</v>
      </c>
      <c r="P10" s="14">
        <v>0.39820883491369802</v>
      </c>
      <c r="Q10" s="14">
        <v>0.396608973784776</v>
      </c>
      <c r="R10" s="14"/>
      <c r="S10" s="14">
        <v>0.44620511828668602</v>
      </c>
      <c r="T10" s="14">
        <v>0.420186167414353</v>
      </c>
      <c r="U10" s="14">
        <v>0.32846077469027202</v>
      </c>
      <c r="V10" s="14">
        <v>0.33994370362472498</v>
      </c>
      <c r="W10" s="14">
        <v>0.373702580178851</v>
      </c>
      <c r="X10" s="14">
        <v>0.34843351423748598</v>
      </c>
      <c r="Y10" s="14">
        <v>0.41439988912505399</v>
      </c>
      <c r="Z10" s="14">
        <v>0.48117256608937398</v>
      </c>
      <c r="AA10" s="14">
        <v>0.43006465493578999</v>
      </c>
      <c r="AB10" s="14">
        <v>0.33133334096344103</v>
      </c>
      <c r="AC10" s="14">
        <v>0.41161694111877301</v>
      </c>
      <c r="AD10" s="14">
        <v>0.49401868549939698</v>
      </c>
      <c r="AE10" s="14"/>
      <c r="AF10" s="14">
        <v>0.36637729871952202</v>
      </c>
      <c r="AG10" s="14">
        <v>0.40188385659803</v>
      </c>
      <c r="AH10" s="14">
        <v>0.36422553351263298</v>
      </c>
      <c r="AI10" s="14">
        <v>0.42771527226605099</v>
      </c>
      <c r="AJ10" s="14">
        <v>0.45164640058304101</v>
      </c>
      <c r="AK10" s="14"/>
      <c r="AL10" s="14">
        <v>0.398553807232228</v>
      </c>
      <c r="AM10" s="14">
        <v>0.46276666299389702</v>
      </c>
      <c r="AN10" s="14">
        <v>0.24960181225615999</v>
      </c>
      <c r="AO10" s="14"/>
      <c r="AP10" s="14">
        <v>0.39789384545228201</v>
      </c>
      <c r="AQ10" s="14">
        <v>0.39473333523262799</v>
      </c>
      <c r="AR10" s="14"/>
      <c r="AS10" s="14">
        <v>0.4038763824005</v>
      </c>
      <c r="AT10" s="14">
        <v>0.39307081997398502</v>
      </c>
      <c r="AU10" s="14"/>
      <c r="AV10" s="14">
        <v>0.418189822459756</v>
      </c>
      <c r="AW10" s="14">
        <v>0.38790317296207499</v>
      </c>
      <c r="AX10" s="14"/>
      <c r="AY10" s="14">
        <v>0.40011548217355902</v>
      </c>
      <c r="AZ10" s="14">
        <v>0.33940034520071499</v>
      </c>
      <c r="BA10" s="14"/>
      <c r="BB10" s="14">
        <v>0.407249809258037</v>
      </c>
      <c r="BC10" s="14">
        <v>0.392816482070455</v>
      </c>
    </row>
    <row r="11" spans="2:55" x14ac:dyDescent="0.35">
      <c r="B11" s="15" t="s">
        <v>159</v>
      </c>
      <c r="C11" s="14">
        <v>0.21351801654729699</v>
      </c>
      <c r="D11" s="14">
        <v>0.242622359286081</v>
      </c>
      <c r="E11" s="14">
        <v>0.18572682282150099</v>
      </c>
      <c r="F11" s="14"/>
      <c r="G11" s="14">
        <v>0.19515521338245301</v>
      </c>
      <c r="H11" s="14">
        <v>0.15440653217097799</v>
      </c>
      <c r="I11" s="14">
        <v>0.20027500722952499</v>
      </c>
      <c r="J11" s="14">
        <v>0.208269090048637</v>
      </c>
      <c r="K11" s="14">
        <v>0.252752760413535</v>
      </c>
      <c r="L11" s="14">
        <v>0.26278063516769101</v>
      </c>
      <c r="M11" s="14"/>
      <c r="N11" s="14">
        <v>0.204723054499098</v>
      </c>
      <c r="O11" s="14">
        <v>0.214746537724682</v>
      </c>
      <c r="P11" s="14">
        <v>0.22472720146726799</v>
      </c>
      <c r="Q11" s="14">
        <v>0.20968297691839499</v>
      </c>
      <c r="R11" s="14"/>
      <c r="S11" s="14">
        <v>0.18545965982521301</v>
      </c>
      <c r="T11" s="14">
        <v>0.20908098985687701</v>
      </c>
      <c r="U11" s="14">
        <v>0.237196146776845</v>
      </c>
      <c r="V11" s="14">
        <v>0.23336823299870699</v>
      </c>
      <c r="W11" s="14">
        <v>0.215640553336305</v>
      </c>
      <c r="X11" s="14">
        <v>0.21709523511126799</v>
      </c>
      <c r="Y11" s="14">
        <v>0.25788030507856902</v>
      </c>
      <c r="Z11" s="14">
        <v>0.10816958316573</v>
      </c>
      <c r="AA11" s="14">
        <v>0.20278952360775199</v>
      </c>
      <c r="AB11" s="14">
        <v>0.252896958390468</v>
      </c>
      <c r="AC11" s="14">
        <v>0.20139419525966101</v>
      </c>
      <c r="AD11" s="14">
        <v>0.19034774259651999</v>
      </c>
      <c r="AE11" s="14"/>
      <c r="AF11" s="14">
        <v>0.21123947439090099</v>
      </c>
      <c r="AG11" s="14">
        <v>0.20341428783401</v>
      </c>
      <c r="AH11" s="14">
        <v>0.23409486696597401</v>
      </c>
      <c r="AI11" s="14">
        <v>0.23493774243738699</v>
      </c>
      <c r="AJ11" s="14">
        <v>0.19681310740533101</v>
      </c>
      <c r="AK11" s="14"/>
      <c r="AL11" s="14">
        <v>0.21598207293736901</v>
      </c>
      <c r="AM11" s="14">
        <v>0.158576112929529</v>
      </c>
      <c r="AN11" s="14">
        <v>0.27533681342174898</v>
      </c>
      <c r="AO11" s="14"/>
      <c r="AP11" s="14">
        <v>0.220886842341909</v>
      </c>
      <c r="AQ11" s="14">
        <v>0.20875122401103899</v>
      </c>
      <c r="AR11" s="14"/>
      <c r="AS11" s="14">
        <v>0.216250638085145</v>
      </c>
      <c r="AT11" s="14">
        <v>0.21213978372086501</v>
      </c>
      <c r="AU11" s="14"/>
      <c r="AV11" s="14">
        <v>0.206980891388998</v>
      </c>
      <c r="AW11" s="14">
        <v>0.21801830827266</v>
      </c>
      <c r="AX11" s="14"/>
      <c r="AY11" s="14">
        <v>0.21221944890542699</v>
      </c>
      <c r="AZ11" s="14">
        <v>0.22887739397024801</v>
      </c>
      <c r="BA11" s="14"/>
      <c r="BB11" s="14">
        <v>0.19660636411670801</v>
      </c>
      <c r="BC11" s="14">
        <v>0.21680860766554599</v>
      </c>
    </row>
    <row r="12" spans="2:55" x14ac:dyDescent="0.35">
      <c r="B12" s="15" t="s">
        <v>160</v>
      </c>
      <c r="C12" s="14">
        <v>0.15398087747852601</v>
      </c>
      <c r="D12" s="14">
        <v>0.175716472480615</v>
      </c>
      <c r="E12" s="14">
        <v>0.13320984152416601</v>
      </c>
      <c r="F12" s="14"/>
      <c r="G12" s="14">
        <v>6.0955453552732498E-2</v>
      </c>
      <c r="H12" s="14">
        <v>5.4608372132264597E-2</v>
      </c>
      <c r="I12" s="14">
        <v>8.3310112362015395E-2</v>
      </c>
      <c r="J12" s="14">
        <v>0.13894924326265201</v>
      </c>
      <c r="K12" s="14">
        <v>0.21702841809078899</v>
      </c>
      <c r="L12" s="14">
        <v>0.32431498975019002</v>
      </c>
      <c r="M12" s="14"/>
      <c r="N12" s="14">
        <v>0.16944293966440399</v>
      </c>
      <c r="O12" s="14">
        <v>0.17883120267209701</v>
      </c>
      <c r="P12" s="14">
        <v>0.139598771343386</v>
      </c>
      <c r="Q12" s="14">
        <v>0.12531327226675101</v>
      </c>
      <c r="R12" s="14"/>
      <c r="S12" s="14">
        <v>8.1602638361819094E-2</v>
      </c>
      <c r="T12" s="14">
        <v>0.15853524694547599</v>
      </c>
      <c r="U12" s="14">
        <v>0.185783390757114</v>
      </c>
      <c r="V12" s="14">
        <v>0.17574066496070601</v>
      </c>
      <c r="W12" s="14">
        <v>0.16733767386548301</v>
      </c>
      <c r="X12" s="14">
        <v>0.172131489304607</v>
      </c>
      <c r="Y12" s="14">
        <v>0.15304755595205899</v>
      </c>
      <c r="Z12" s="14">
        <v>0.16693718889826101</v>
      </c>
      <c r="AA12" s="14">
        <v>0.114297684809832</v>
      </c>
      <c r="AB12" s="14">
        <v>0.19328782548522699</v>
      </c>
      <c r="AC12" s="14">
        <v>0.189559809838446</v>
      </c>
      <c r="AD12" s="14">
        <v>0.18981987209805101</v>
      </c>
      <c r="AE12" s="14"/>
      <c r="AF12" s="14">
        <v>0.20222693768569699</v>
      </c>
      <c r="AG12" s="14">
        <v>0.100082275110578</v>
      </c>
      <c r="AH12" s="14">
        <v>0.243952599594527</v>
      </c>
      <c r="AI12" s="14">
        <v>0.19074903135124599</v>
      </c>
      <c r="AJ12" s="14">
        <v>9.3945766266916905E-2</v>
      </c>
      <c r="AK12" s="14"/>
      <c r="AL12" s="14">
        <v>0.155506436967522</v>
      </c>
      <c r="AM12" s="14">
        <v>8.0457891939415896E-2</v>
      </c>
      <c r="AN12" s="14">
        <v>0.26215943491511301</v>
      </c>
      <c r="AO12" s="14"/>
      <c r="AP12" s="14">
        <v>0.154205300088012</v>
      </c>
      <c r="AQ12" s="14">
        <v>0.152955150463292</v>
      </c>
      <c r="AR12" s="14"/>
      <c r="AS12" s="14">
        <v>0.13815204016020899</v>
      </c>
      <c r="AT12" s="14">
        <v>0.17955518260662201</v>
      </c>
      <c r="AU12" s="14"/>
      <c r="AV12" s="14">
        <v>9.3028501936299204E-2</v>
      </c>
      <c r="AW12" s="14">
        <v>0.177966109670219</v>
      </c>
      <c r="AX12" s="14"/>
      <c r="AY12" s="14">
        <v>0.149057625099729</v>
      </c>
      <c r="AZ12" s="14">
        <v>0.18700298983894101</v>
      </c>
      <c r="BA12" s="14"/>
      <c r="BB12" s="14">
        <v>0.16572899145018799</v>
      </c>
      <c r="BC12" s="14">
        <v>0.113718701410362</v>
      </c>
    </row>
    <row r="13" spans="2:55" x14ac:dyDescent="0.35">
      <c r="B13" s="15" t="s">
        <v>205</v>
      </c>
      <c r="C13" s="20">
        <v>3.6745886752551402E-2</v>
      </c>
      <c r="D13" s="20">
        <v>3.2942842704911698E-2</v>
      </c>
      <c r="E13" s="20">
        <v>4.0567603723251799E-2</v>
      </c>
      <c r="F13" s="20"/>
      <c r="G13" s="20">
        <v>2.90731014495587E-2</v>
      </c>
      <c r="H13" s="20">
        <v>1.9620317793688401E-2</v>
      </c>
      <c r="I13" s="20">
        <v>4.1940918093061601E-2</v>
      </c>
      <c r="J13" s="20">
        <v>3.4406007698398397E-2</v>
      </c>
      <c r="K13" s="20">
        <v>4.1242793368525203E-2</v>
      </c>
      <c r="L13" s="20">
        <v>5.0504131451262202E-2</v>
      </c>
      <c r="M13" s="20"/>
      <c r="N13" s="20">
        <v>2.6306656585294502E-2</v>
      </c>
      <c r="O13" s="20">
        <v>5.4132043987737702E-2</v>
      </c>
      <c r="P13" s="20">
        <v>1.5552718586920301E-2</v>
      </c>
      <c r="Q13" s="20">
        <v>4.8853054989206002E-2</v>
      </c>
      <c r="R13" s="20"/>
      <c r="S13" s="20">
        <v>3.2356869938105902E-2</v>
      </c>
      <c r="T13" s="20">
        <v>3.8569036508110201E-2</v>
      </c>
      <c r="U13" s="20">
        <v>5.66705668366436E-2</v>
      </c>
      <c r="V13" s="20">
        <v>5.7346272148501701E-2</v>
      </c>
      <c r="W13" s="20">
        <v>1.14865192093257E-2</v>
      </c>
      <c r="X13" s="20">
        <v>1.6439960964056002E-2</v>
      </c>
      <c r="Y13" s="20">
        <v>3.5073659709954103E-2</v>
      </c>
      <c r="Z13" s="20">
        <v>9.9931519189914095E-3</v>
      </c>
      <c r="AA13" s="20">
        <v>3.7621975650427103E-2</v>
      </c>
      <c r="AB13" s="20">
        <v>5.9376380774189198E-2</v>
      </c>
      <c r="AC13" s="20">
        <v>3.1413733859446499E-2</v>
      </c>
      <c r="AD13" s="20">
        <v>3.2516332127941201E-2</v>
      </c>
      <c r="AE13" s="20"/>
      <c r="AF13" s="20">
        <v>4.3822238808269597E-2</v>
      </c>
      <c r="AG13" s="20">
        <v>2.4815154999253301E-2</v>
      </c>
      <c r="AH13" s="20">
        <v>3.1479725857212398E-2</v>
      </c>
      <c r="AI13" s="20">
        <v>2.1603322528329499E-2</v>
      </c>
      <c r="AJ13" s="20">
        <v>4.2454375753008103E-2</v>
      </c>
      <c r="AK13" s="20"/>
      <c r="AL13" s="20">
        <v>3.8138637949665703E-2</v>
      </c>
      <c r="AM13" s="20">
        <v>1.0839303163793199E-2</v>
      </c>
      <c r="AN13" s="20">
        <v>6.2578402548884401E-2</v>
      </c>
      <c r="AO13" s="20"/>
      <c r="AP13" s="20">
        <v>4.3750177809497401E-2</v>
      </c>
      <c r="AQ13" s="20">
        <v>2.9417797057905301E-2</v>
      </c>
      <c r="AR13" s="20"/>
      <c r="AS13" s="20">
        <v>3.1822330564565397E-2</v>
      </c>
      <c r="AT13" s="20">
        <v>3.8763867164977699E-2</v>
      </c>
      <c r="AU13" s="20"/>
      <c r="AV13" s="20">
        <v>1.7319627413237001E-2</v>
      </c>
      <c r="AW13" s="20">
        <v>4.06720014232754E-2</v>
      </c>
      <c r="AX13" s="20"/>
      <c r="AY13" s="20">
        <v>2.98522011377443E-2</v>
      </c>
      <c r="AZ13" s="20">
        <v>3.7798783900728501E-2</v>
      </c>
      <c r="BA13" s="20"/>
      <c r="BB13" s="20">
        <v>3.2160898826241201E-2</v>
      </c>
      <c r="BC13" s="20">
        <v>4.3982447041044898E-2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352</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0.28997836764179402</v>
      </c>
      <c r="D9" s="14">
        <v>0.26195984658236998</v>
      </c>
      <c r="E9" s="14">
        <v>0.31626521016648701</v>
      </c>
      <c r="F9" s="14"/>
      <c r="G9" s="14">
        <v>0.357720693573992</v>
      </c>
      <c r="H9" s="14">
        <v>0.39585773710597499</v>
      </c>
      <c r="I9" s="14">
        <v>0.308017018724901</v>
      </c>
      <c r="J9" s="14">
        <v>0.29535389299123399</v>
      </c>
      <c r="K9" s="14">
        <v>0.25540208775449702</v>
      </c>
      <c r="L9" s="14">
        <v>0.162619168037032</v>
      </c>
      <c r="M9" s="14"/>
      <c r="N9" s="14">
        <v>0.28414266742085498</v>
      </c>
      <c r="O9" s="14">
        <v>0.24876804738799799</v>
      </c>
      <c r="P9" s="14">
        <v>0.32521596565248201</v>
      </c>
      <c r="Q9" s="14">
        <v>0.30833743964275401</v>
      </c>
      <c r="R9" s="14"/>
      <c r="S9" s="14">
        <v>0.340643554916709</v>
      </c>
      <c r="T9" s="14">
        <v>0.29218444583950698</v>
      </c>
      <c r="U9" s="14">
        <v>0.224018299252461</v>
      </c>
      <c r="V9" s="14">
        <v>0.24940825616000301</v>
      </c>
      <c r="W9" s="14">
        <v>0.24679440103063399</v>
      </c>
      <c r="X9" s="14">
        <v>0.36420280181537401</v>
      </c>
      <c r="Y9" s="14">
        <v>0.228202704807415</v>
      </c>
      <c r="Z9" s="14">
        <v>0.27103208537304202</v>
      </c>
      <c r="AA9" s="14">
        <v>0.33910282709098899</v>
      </c>
      <c r="AB9" s="14">
        <v>0.29328956420743901</v>
      </c>
      <c r="AC9" s="14">
        <v>0.28405732137776901</v>
      </c>
      <c r="AD9" s="14">
        <v>0.22989369641025501</v>
      </c>
      <c r="AE9" s="14"/>
      <c r="AF9" s="14">
        <v>0.242689068885758</v>
      </c>
      <c r="AG9" s="14">
        <v>0.361930883174232</v>
      </c>
      <c r="AH9" s="14">
        <v>0.26413039070834299</v>
      </c>
      <c r="AI9" s="14">
        <v>0.223882399325189</v>
      </c>
      <c r="AJ9" s="14">
        <v>0.30330883630911498</v>
      </c>
      <c r="AK9" s="14"/>
      <c r="AL9" s="14">
        <v>0.27132295446640597</v>
      </c>
      <c r="AM9" s="14">
        <v>0.45153107718316099</v>
      </c>
      <c r="AN9" s="14">
        <v>0.27211381716521299</v>
      </c>
      <c r="AO9" s="14"/>
      <c r="AP9" s="14">
        <v>0.251092140542029</v>
      </c>
      <c r="AQ9" s="14">
        <v>0.32156105230300902</v>
      </c>
      <c r="AR9" s="14"/>
      <c r="AS9" s="14">
        <v>0.28821819035122898</v>
      </c>
      <c r="AT9" s="14">
        <v>0.29481378234551098</v>
      </c>
      <c r="AU9" s="14"/>
      <c r="AV9" s="14">
        <v>0.34180346223048202</v>
      </c>
      <c r="AW9" s="14">
        <v>0.27334220518114499</v>
      </c>
      <c r="AX9" s="14"/>
      <c r="AY9" s="14">
        <v>0.291136522070849</v>
      </c>
      <c r="AZ9" s="14">
        <v>0.320234321341404</v>
      </c>
      <c r="BA9" s="14"/>
      <c r="BB9" s="14">
        <v>0.26698416287413701</v>
      </c>
      <c r="BC9" s="14">
        <v>0.43097076528238198</v>
      </c>
    </row>
    <row r="10" spans="2:55" x14ac:dyDescent="0.35">
      <c r="B10" s="15" t="s">
        <v>158</v>
      </c>
      <c r="C10" s="14">
        <v>0.39596240874709798</v>
      </c>
      <c r="D10" s="14">
        <v>0.38385142685062401</v>
      </c>
      <c r="E10" s="14">
        <v>0.40793662567375699</v>
      </c>
      <c r="F10" s="14"/>
      <c r="G10" s="14">
        <v>0.41590286540501298</v>
      </c>
      <c r="H10" s="14">
        <v>0.426059114826005</v>
      </c>
      <c r="I10" s="14">
        <v>0.47081075904104902</v>
      </c>
      <c r="J10" s="14">
        <v>0.40804616534891303</v>
      </c>
      <c r="K10" s="14">
        <v>0.35368768722838001</v>
      </c>
      <c r="L10" s="14">
        <v>0.31577524233015503</v>
      </c>
      <c r="M10" s="14"/>
      <c r="N10" s="14">
        <v>0.36951919138398998</v>
      </c>
      <c r="O10" s="14">
        <v>0.382291902208371</v>
      </c>
      <c r="P10" s="14">
        <v>0.39880414122037999</v>
      </c>
      <c r="Q10" s="14">
        <v>0.43552341884000501</v>
      </c>
      <c r="R10" s="14"/>
      <c r="S10" s="14">
        <v>0.43229665209575702</v>
      </c>
      <c r="T10" s="14">
        <v>0.35933039660550098</v>
      </c>
      <c r="U10" s="14">
        <v>0.38612160137595802</v>
      </c>
      <c r="V10" s="14">
        <v>0.40597406654057899</v>
      </c>
      <c r="W10" s="14">
        <v>0.37389058725859298</v>
      </c>
      <c r="X10" s="14">
        <v>0.33944183331196498</v>
      </c>
      <c r="Y10" s="14">
        <v>0.45097275453760799</v>
      </c>
      <c r="Z10" s="14">
        <v>0.44185581671644403</v>
      </c>
      <c r="AA10" s="14">
        <v>0.396642749165943</v>
      </c>
      <c r="AB10" s="14">
        <v>0.366422425320031</v>
      </c>
      <c r="AC10" s="14">
        <v>0.382744503682237</v>
      </c>
      <c r="AD10" s="14">
        <v>0.50123642759846199</v>
      </c>
      <c r="AE10" s="14"/>
      <c r="AF10" s="14">
        <v>0.37490140907566699</v>
      </c>
      <c r="AG10" s="14">
        <v>0.40683555783423497</v>
      </c>
      <c r="AH10" s="14">
        <v>0.350924856587088</v>
      </c>
      <c r="AI10" s="14">
        <v>0.39104903823064002</v>
      </c>
      <c r="AJ10" s="14">
        <v>0.47459534963760502</v>
      </c>
      <c r="AK10" s="14"/>
      <c r="AL10" s="14">
        <v>0.40504130535390498</v>
      </c>
      <c r="AM10" s="14">
        <v>0.361499824207132</v>
      </c>
      <c r="AN10" s="14">
        <v>0.32651996310563802</v>
      </c>
      <c r="AO10" s="14"/>
      <c r="AP10" s="14">
        <v>0.39535818688362701</v>
      </c>
      <c r="AQ10" s="14">
        <v>0.39741031697999901</v>
      </c>
      <c r="AR10" s="14"/>
      <c r="AS10" s="14">
        <v>0.40515674056288098</v>
      </c>
      <c r="AT10" s="14">
        <v>0.37821910172728102</v>
      </c>
      <c r="AU10" s="14"/>
      <c r="AV10" s="14">
        <v>0.41212217584730498</v>
      </c>
      <c r="AW10" s="14">
        <v>0.38931002958643002</v>
      </c>
      <c r="AX10" s="14"/>
      <c r="AY10" s="14">
        <v>0.39828493760263101</v>
      </c>
      <c r="AZ10" s="14">
        <v>0.37583393533732401</v>
      </c>
      <c r="BA10" s="14"/>
      <c r="BB10" s="14">
        <v>0.39629072717034303</v>
      </c>
      <c r="BC10" s="14">
        <v>0.35102807621453502</v>
      </c>
    </row>
    <row r="11" spans="2:55" x14ac:dyDescent="0.35">
      <c r="B11" s="15" t="s">
        <v>159</v>
      </c>
      <c r="C11" s="14">
        <v>0.18851482285464</v>
      </c>
      <c r="D11" s="14">
        <v>0.21476379951956601</v>
      </c>
      <c r="E11" s="14">
        <v>0.16343822941938399</v>
      </c>
      <c r="F11" s="14"/>
      <c r="G11" s="14">
        <v>0.17714754632056601</v>
      </c>
      <c r="H11" s="14">
        <v>0.12595300808402399</v>
      </c>
      <c r="I11" s="14">
        <v>0.14514585944213401</v>
      </c>
      <c r="J11" s="14">
        <v>0.183652785599355</v>
      </c>
      <c r="K11" s="14">
        <v>0.211366997893248</v>
      </c>
      <c r="L11" s="14">
        <v>0.27115205790281399</v>
      </c>
      <c r="M11" s="14"/>
      <c r="N11" s="14">
        <v>0.20614865739539601</v>
      </c>
      <c r="O11" s="14">
        <v>0.22418374368399599</v>
      </c>
      <c r="P11" s="14">
        <v>0.17899224602490901</v>
      </c>
      <c r="Q11" s="14">
        <v>0.142258402379045</v>
      </c>
      <c r="R11" s="14"/>
      <c r="S11" s="14">
        <v>0.14815820341414801</v>
      </c>
      <c r="T11" s="14">
        <v>0.201867181082034</v>
      </c>
      <c r="U11" s="14">
        <v>0.23200693929755301</v>
      </c>
      <c r="V11" s="14">
        <v>0.218110517689488</v>
      </c>
      <c r="W11" s="14">
        <v>0.228479504951727</v>
      </c>
      <c r="X11" s="14">
        <v>0.17303417479062499</v>
      </c>
      <c r="Y11" s="14">
        <v>0.18554591090064501</v>
      </c>
      <c r="Z11" s="14">
        <v>0.118160258489464</v>
      </c>
      <c r="AA11" s="14">
        <v>0.16667572272362799</v>
      </c>
      <c r="AB11" s="14">
        <v>0.19518334828755399</v>
      </c>
      <c r="AC11" s="14">
        <v>0.21728077590658601</v>
      </c>
      <c r="AD11" s="14">
        <v>0.181906881095585</v>
      </c>
      <c r="AE11" s="14"/>
      <c r="AF11" s="14">
        <v>0.21970483703788901</v>
      </c>
      <c r="AG11" s="14">
        <v>0.14509392169490701</v>
      </c>
      <c r="AH11" s="14">
        <v>0.23754879161366599</v>
      </c>
      <c r="AI11" s="14">
        <v>0.18887158866655401</v>
      </c>
      <c r="AJ11" s="14">
        <v>0.17743731913591801</v>
      </c>
      <c r="AK11" s="14"/>
      <c r="AL11" s="14">
        <v>0.197757586452048</v>
      </c>
      <c r="AM11" s="14">
        <v>0.13100734828910501</v>
      </c>
      <c r="AN11" s="14">
        <v>0.15749468457974899</v>
      </c>
      <c r="AO11" s="14"/>
      <c r="AP11" s="14">
        <v>0.208331653193012</v>
      </c>
      <c r="AQ11" s="14">
        <v>0.17260477754341899</v>
      </c>
      <c r="AR11" s="14"/>
      <c r="AS11" s="14">
        <v>0.19415563894523399</v>
      </c>
      <c r="AT11" s="14">
        <v>0.18365136567399901</v>
      </c>
      <c r="AU11" s="14"/>
      <c r="AV11" s="14">
        <v>0.165757317023182</v>
      </c>
      <c r="AW11" s="14">
        <v>0.19555162959248701</v>
      </c>
      <c r="AX11" s="14"/>
      <c r="AY11" s="14">
        <v>0.182516508543907</v>
      </c>
      <c r="AZ11" s="14">
        <v>0.18394916465345401</v>
      </c>
      <c r="BA11" s="14"/>
      <c r="BB11" s="14">
        <v>0.201982301145441</v>
      </c>
      <c r="BC11" s="14">
        <v>0.14289027006680499</v>
      </c>
    </row>
    <row r="12" spans="2:55" x14ac:dyDescent="0.35">
      <c r="B12" s="15" t="s">
        <v>160</v>
      </c>
      <c r="C12" s="14">
        <v>0.103398053768815</v>
      </c>
      <c r="D12" s="14">
        <v>0.122314663320228</v>
      </c>
      <c r="E12" s="14">
        <v>8.5230809551692502E-2</v>
      </c>
      <c r="F12" s="14"/>
      <c r="G12" s="14">
        <v>3.3170707903535601E-2</v>
      </c>
      <c r="H12" s="14">
        <v>4.6788854281990498E-2</v>
      </c>
      <c r="I12" s="14">
        <v>5.8280071484097203E-2</v>
      </c>
      <c r="J12" s="14">
        <v>9.0108490657255597E-2</v>
      </c>
      <c r="K12" s="14">
        <v>0.14282516280862101</v>
      </c>
      <c r="L12" s="14">
        <v>0.21728095226174199</v>
      </c>
      <c r="M12" s="14"/>
      <c r="N12" s="14">
        <v>0.122400873729968</v>
      </c>
      <c r="O12" s="14">
        <v>0.11523928202431701</v>
      </c>
      <c r="P12" s="14">
        <v>8.7261963360981007E-2</v>
      </c>
      <c r="Q12" s="14">
        <v>8.360336780034E-2</v>
      </c>
      <c r="R12" s="14"/>
      <c r="S12" s="14">
        <v>5.69505885494919E-2</v>
      </c>
      <c r="T12" s="14">
        <v>0.114974475693193</v>
      </c>
      <c r="U12" s="14">
        <v>0.12513326339146999</v>
      </c>
      <c r="V12" s="14">
        <v>0.101718933984991</v>
      </c>
      <c r="W12" s="14">
        <v>0.12536021680833601</v>
      </c>
      <c r="X12" s="14">
        <v>0.10798107594266899</v>
      </c>
      <c r="Y12" s="14">
        <v>0.118633166075042</v>
      </c>
      <c r="Z12" s="14">
        <v>0.15879781782847299</v>
      </c>
      <c r="AA12" s="14">
        <v>7.86711648401546E-2</v>
      </c>
      <c r="AB12" s="14">
        <v>0.115346970152478</v>
      </c>
      <c r="AC12" s="14">
        <v>0.106663550755598</v>
      </c>
      <c r="AD12" s="14">
        <v>8.6962994895697601E-2</v>
      </c>
      <c r="AE12" s="14"/>
      <c r="AF12" s="14">
        <v>0.13946768080435601</v>
      </c>
      <c r="AG12" s="14">
        <v>6.8995468121770806E-2</v>
      </c>
      <c r="AH12" s="14">
        <v>0.12816495718832299</v>
      </c>
      <c r="AI12" s="14">
        <v>0.18197275495909099</v>
      </c>
      <c r="AJ12" s="14">
        <v>3.64843812814203E-2</v>
      </c>
      <c r="AK12" s="14"/>
      <c r="AL12" s="14">
        <v>0.104182198294704</v>
      </c>
      <c r="AM12" s="14">
        <v>4.7629488397488401E-2</v>
      </c>
      <c r="AN12" s="14">
        <v>0.19081210020647901</v>
      </c>
      <c r="AO12" s="14"/>
      <c r="AP12" s="14">
        <v>0.119803679743808</v>
      </c>
      <c r="AQ12" s="14">
        <v>9.1096439694334397E-2</v>
      </c>
      <c r="AR12" s="14"/>
      <c r="AS12" s="14">
        <v>9.5585210668598E-2</v>
      </c>
      <c r="AT12" s="14">
        <v>0.115049330840315</v>
      </c>
      <c r="AU12" s="14"/>
      <c r="AV12" s="14">
        <v>6.6567944294731798E-2</v>
      </c>
      <c r="AW12" s="14">
        <v>0.116718484629091</v>
      </c>
      <c r="AX12" s="14"/>
      <c r="AY12" s="14">
        <v>0.108521881034674</v>
      </c>
      <c r="AZ12" s="14">
        <v>9.9525854953715007E-2</v>
      </c>
      <c r="BA12" s="14"/>
      <c r="BB12" s="14">
        <v>0.114020746522046</v>
      </c>
      <c r="BC12" s="14">
        <v>5.5122970580951502E-2</v>
      </c>
    </row>
    <row r="13" spans="2:55" x14ac:dyDescent="0.35">
      <c r="B13" s="15" t="s">
        <v>205</v>
      </c>
      <c r="C13" s="20">
        <v>2.2146346987653401E-2</v>
      </c>
      <c r="D13" s="20">
        <v>1.7110263727211899E-2</v>
      </c>
      <c r="E13" s="20">
        <v>2.7129125188679801E-2</v>
      </c>
      <c r="F13" s="20"/>
      <c r="G13" s="20">
        <v>1.60581867968933E-2</v>
      </c>
      <c r="H13" s="20">
        <v>5.3412857020060404E-3</v>
      </c>
      <c r="I13" s="20">
        <v>1.7746291307819299E-2</v>
      </c>
      <c r="J13" s="20">
        <v>2.2838665403242E-2</v>
      </c>
      <c r="K13" s="20">
        <v>3.6718064315253998E-2</v>
      </c>
      <c r="L13" s="20">
        <v>3.3172579468256302E-2</v>
      </c>
      <c r="M13" s="20"/>
      <c r="N13" s="20">
        <v>1.7788610069792099E-2</v>
      </c>
      <c r="O13" s="20">
        <v>2.9517024695317501E-2</v>
      </c>
      <c r="P13" s="20">
        <v>9.7256837412484799E-3</v>
      </c>
      <c r="Q13" s="20">
        <v>3.0277371337856102E-2</v>
      </c>
      <c r="R13" s="20"/>
      <c r="S13" s="20">
        <v>2.1951001023893701E-2</v>
      </c>
      <c r="T13" s="20">
        <v>3.1643500779765597E-2</v>
      </c>
      <c r="U13" s="20">
        <v>3.2719896682558203E-2</v>
      </c>
      <c r="V13" s="20">
        <v>2.4788225624939399E-2</v>
      </c>
      <c r="W13" s="20">
        <v>2.54752899507096E-2</v>
      </c>
      <c r="X13" s="20">
        <v>1.53401141393663E-2</v>
      </c>
      <c r="Y13" s="20">
        <v>1.6645463679290599E-2</v>
      </c>
      <c r="Z13" s="20">
        <v>1.0154021592577001E-2</v>
      </c>
      <c r="AA13" s="20">
        <v>1.8907536179284999E-2</v>
      </c>
      <c r="AB13" s="20">
        <v>2.97576920324986E-2</v>
      </c>
      <c r="AC13" s="20">
        <v>9.2538482778097494E-3</v>
      </c>
      <c r="AD13" s="20">
        <v>0</v>
      </c>
      <c r="AE13" s="20"/>
      <c r="AF13" s="20">
        <v>2.3237004196329201E-2</v>
      </c>
      <c r="AG13" s="20">
        <v>1.7144169174855301E-2</v>
      </c>
      <c r="AH13" s="20">
        <v>1.9231003902580202E-2</v>
      </c>
      <c r="AI13" s="20">
        <v>1.4224218818525499E-2</v>
      </c>
      <c r="AJ13" s="20">
        <v>8.17411363594088E-3</v>
      </c>
      <c r="AK13" s="20"/>
      <c r="AL13" s="20">
        <v>2.1695955432938101E-2</v>
      </c>
      <c r="AM13" s="20">
        <v>8.3322619231122903E-3</v>
      </c>
      <c r="AN13" s="20">
        <v>5.30594349429208E-2</v>
      </c>
      <c r="AO13" s="20"/>
      <c r="AP13" s="20">
        <v>2.5414339637524399E-2</v>
      </c>
      <c r="AQ13" s="20">
        <v>1.7327413479238201E-2</v>
      </c>
      <c r="AR13" s="20"/>
      <c r="AS13" s="20">
        <v>1.6884219472057E-2</v>
      </c>
      <c r="AT13" s="20">
        <v>2.8266419412893699E-2</v>
      </c>
      <c r="AU13" s="20"/>
      <c r="AV13" s="20">
        <v>1.3749100604299199E-2</v>
      </c>
      <c r="AW13" s="20">
        <v>2.50776510108476E-2</v>
      </c>
      <c r="AX13" s="20"/>
      <c r="AY13" s="20">
        <v>1.9540150747938301E-2</v>
      </c>
      <c r="AZ13" s="20">
        <v>2.04567237141033E-2</v>
      </c>
      <c r="BA13" s="20"/>
      <c r="BB13" s="20">
        <v>2.0722062288031799E-2</v>
      </c>
      <c r="BC13" s="20">
        <v>1.9987917855327199E-2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353</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0.199169137518762</v>
      </c>
      <c r="D9" s="14">
        <v>0.17850838793964799</v>
      </c>
      <c r="E9" s="14">
        <v>0.218990707457314</v>
      </c>
      <c r="F9" s="14"/>
      <c r="G9" s="14">
        <v>0.24256481369716201</v>
      </c>
      <c r="H9" s="14">
        <v>0.28064358795995398</v>
      </c>
      <c r="I9" s="14">
        <v>0.20876733145975901</v>
      </c>
      <c r="J9" s="14">
        <v>0.143170260145423</v>
      </c>
      <c r="K9" s="14">
        <v>0.18519318669003301</v>
      </c>
      <c r="L9" s="14">
        <v>0.150876047225491</v>
      </c>
      <c r="M9" s="14"/>
      <c r="N9" s="14">
        <v>0.22268147372955999</v>
      </c>
      <c r="O9" s="14">
        <v>0.14017812690074899</v>
      </c>
      <c r="P9" s="14">
        <v>0.23751309578913199</v>
      </c>
      <c r="Q9" s="14">
        <v>0.20088222368032099</v>
      </c>
      <c r="R9" s="14"/>
      <c r="S9" s="14">
        <v>0.25324217503688401</v>
      </c>
      <c r="T9" s="14">
        <v>0.19793571731061199</v>
      </c>
      <c r="U9" s="14">
        <v>0.16682544823136999</v>
      </c>
      <c r="V9" s="14">
        <v>0.215023055030368</v>
      </c>
      <c r="W9" s="14">
        <v>0.193535655553109</v>
      </c>
      <c r="X9" s="14">
        <v>0.23422043280962099</v>
      </c>
      <c r="Y9" s="14">
        <v>0.15948926063526001</v>
      </c>
      <c r="Z9" s="14">
        <v>0.18521664911529201</v>
      </c>
      <c r="AA9" s="14">
        <v>0.19214295419661201</v>
      </c>
      <c r="AB9" s="14">
        <v>0.17267966049417499</v>
      </c>
      <c r="AC9" s="14">
        <v>0.153060998540682</v>
      </c>
      <c r="AD9" s="14">
        <v>0.20570780694900001</v>
      </c>
      <c r="AE9" s="14"/>
      <c r="AF9" s="14">
        <v>0.17762948067112599</v>
      </c>
      <c r="AG9" s="14">
        <v>0.23979113065848601</v>
      </c>
      <c r="AH9" s="14">
        <v>0.15512651987088399</v>
      </c>
      <c r="AI9" s="14">
        <v>0.18359368189179701</v>
      </c>
      <c r="AJ9" s="14">
        <v>0.21371292905421199</v>
      </c>
      <c r="AK9" s="14"/>
      <c r="AL9" s="14">
        <v>0.182825609983858</v>
      </c>
      <c r="AM9" s="14">
        <v>0.35039630264639399</v>
      </c>
      <c r="AN9" s="14">
        <v>0.16636385583785801</v>
      </c>
      <c r="AO9" s="14"/>
      <c r="AP9" s="14">
        <v>0.174535604704911</v>
      </c>
      <c r="AQ9" s="14">
        <v>0.22080641337510601</v>
      </c>
      <c r="AR9" s="14"/>
      <c r="AS9" s="14">
        <v>0.18922378841026199</v>
      </c>
      <c r="AT9" s="14">
        <v>0.21249601196197401</v>
      </c>
      <c r="AU9" s="14"/>
      <c r="AV9" s="14">
        <v>0.28014424949623801</v>
      </c>
      <c r="AW9" s="14">
        <v>0.173704704954944</v>
      </c>
      <c r="AX9" s="14"/>
      <c r="AY9" s="14">
        <v>0.20144834887104501</v>
      </c>
      <c r="AZ9" s="14">
        <v>0.256586302588934</v>
      </c>
      <c r="BA9" s="14"/>
      <c r="BB9" s="14">
        <v>0.20188505835225901</v>
      </c>
      <c r="BC9" s="14">
        <v>0.25782196482403802</v>
      </c>
    </row>
    <row r="10" spans="2:55" x14ac:dyDescent="0.35">
      <c r="B10" s="15" t="s">
        <v>158</v>
      </c>
      <c r="C10" s="14">
        <v>0.39951914285923501</v>
      </c>
      <c r="D10" s="14">
        <v>0.38631194199285401</v>
      </c>
      <c r="E10" s="14">
        <v>0.41260479439137598</v>
      </c>
      <c r="F10" s="14"/>
      <c r="G10" s="14">
        <v>0.429219543229999</v>
      </c>
      <c r="H10" s="14">
        <v>0.44049532630973498</v>
      </c>
      <c r="I10" s="14">
        <v>0.42504221694488398</v>
      </c>
      <c r="J10" s="14">
        <v>0.43080375520174902</v>
      </c>
      <c r="K10" s="14">
        <v>0.36815749580023199</v>
      </c>
      <c r="L10" s="14">
        <v>0.32114676809522702</v>
      </c>
      <c r="M10" s="14"/>
      <c r="N10" s="14">
        <v>0.368639269876746</v>
      </c>
      <c r="O10" s="14">
        <v>0.42645731395492298</v>
      </c>
      <c r="P10" s="14">
        <v>0.42846573049118902</v>
      </c>
      <c r="Q10" s="14">
        <v>0.38258632453828001</v>
      </c>
      <c r="R10" s="14"/>
      <c r="S10" s="14">
        <v>0.40691500636869099</v>
      </c>
      <c r="T10" s="14">
        <v>0.38488322673085601</v>
      </c>
      <c r="U10" s="14">
        <v>0.375477704809208</v>
      </c>
      <c r="V10" s="14">
        <v>0.33092961341611998</v>
      </c>
      <c r="W10" s="14">
        <v>0.42104763688290298</v>
      </c>
      <c r="X10" s="14">
        <v>0.41791875827173802</v>
      </c>
      <c r="Y10" s="14">
        <v>0.39760057960807899</v>
      </c>
      <c r="Z10" s="14">
        <v>0.48504776401393401</v>
      </c>
      <c r="AA10" s="14">
        <v>0.45473509322245897</v>
      </c>
      <c r="AB10" s="14">
        <v>0.38857687363558802</v>
      </c>
      <c r="AC10" s="14">
        <v>0.36445479137320103</v>
      </c>
      <c r="AD10" s="14">
        <v>0.37197008323602898</v>
      </c>
      <c r="AE10" s="14"/>
      <c r="AF10" s="14">
        <v>0.40584906500957402</v>
      </c>
      <c r="AG10" s="14">
        <v>0.40985494257654698</v>
      </c>
      <c r="AH10" s="14">
        <v>0.392445567184734</v>
      </c>
      <c r="AI10" s="14">
        <v>0.35551111285428699</v>
      </c>
      <c r="AJ10" s="14">
        <v>0.45505711387824499</v>
      </c>
      <c r="AK10" s="14"/>
      <c r="AL10" s="14">
        <v>0.39998119616350603</v>
      </c>
      <c r="AM10" s="14">
        <v>0.439309854320521</v>
      </c>
      <c r="AN10" s="14">
        <v>0.32247471328578697</v>
      </c>
      <c r="AO10" s="14"/>
      <c r="AP10" s="14">
        <v>0.389455463010771</v>
      </c>
      <c r="AQ10" s="14">
        <v>0.40893124456262198</v>
      </c>
      <c r="AR10" s="14"/>
      <c r="AS10" s="14">
        <v>0.41080123903760701</v>
      </c>
      <c r="AT10" s="14">
        <v>0.37394286398930598</v>
      </c>
      <c r="AU10" s="14"/>
      <c r="AV10" s="14">
        <v>0.40399865849531902</v>
      </c>
      <c r="AW10" s="14">
        <v>0.39541189028365697</v>
      </c>
      <c r="AX10" s="14"/>
      <c r="AY10" s="14">
        <v>0.40886872163271698</v>
      </c>
      <c r="AZ10" s="14">
        <v>0.333751471000376</v>
      </c>
      <c r="BA10" s="14"/>
      <c r="BB10" s="14">
        <v>0.40198124724999001</v>
      </c>
      <c r="BC10" s="14">
        <v>0.36414352647822801</v>
      </c>
    </row>
    <row r="11" spans="2:55" x14ac:dyDescent="0.35">
      <c r="B11" s="15" t="s">
        <v>159</v>
      </c>
      <c r="C11" s="14">
        <v>0.267338002572449</v>
      </c>
      <c r="D11" s="14">
        <v>0.28519836815698302</v>
      </c>
      <c r="E11" s="14">
        <v>0.25068464653380901</v>
      </c>
      <c r="F11" s="14"/>
      <c r="G11" s="14">
        <v>0.222894389157239</v>
      </c>
      <c r="H11" s="14">
        <v>0.211000336209133</v>
      </c>
      <c r="I11" s="14">
        <v>0.24319927558429399</v>
      </c>
      <c r="J11" s="14">
        <v>0.29087876937340001</v>
      </c>
      <c r="K11" s="14">
        <v>0.30551369359990699</v>
      </c>
      <c r="L11" s="14">
        <v>0.31774562222748498</v>
      </c>
      <c r="M11" s="14"/>
      <c r="N11" s="14">
        <v>0.27636554306273903</v>
      </c>
      <c r="O11" s="14">
        <v>0.25713667750793801</v>
      </c>
      <c r="P11" s="14">
        <v>0.242400228489796</v>
      </c>
      <c r="Q11" s="14">
        <v>0.28641802508417702</v>
      </c>
      <c r="R11" s="14"/>
      <c r="S11" s="14">
        <v>0.224541631366907</v>
      </c>
      <c r="T11" s="14">
        <v>0.26556908766765902</v>
      </c>
      <c r="U11" s="14">
        <v>0.266913000254416</v>
      </c>
      <c r="V11" s="14">
        <v>0.34496190525897702</v>
      </c>
      <c r="W11" s="14">
        <v>0.25549136927419402</v>
      </c>
      <c r="X11" s="14">
        <v>0.20407147120274499</v>
      </c>
      <c r="Y11" s="14">
        <v>0.32619347976235102</v>
      </c>
      <c r="Z11" s="14">
        <v>0.229097266980548</v>
      </c>
      <c r="AA11" s="14">
        <v>0.24899232767549401</v>
      </c>
      <c r="AB11" s="14">
        <v>0.27348643231603798</v>
      </c>
      <c r="AC11" s="14">
        <v>0.33053963001570802</v>
      </c>
      <c r="AD11" s="14">
        <v>0.29785362968159301</v>
      </c>
      <c r="AE11" s="14"/>
      <c r="AF11" s="14">
        <v>0.25238841658053301</v>
      </c>
      <c r="AG11" s="14">
        <v>0.26197979811873201</v>
      </c>
      <c r="AH11" s="14">
        <v>0.26075152309705302</v>
      </c>
      <c r="AI11" s="14">
        <v>0.30282674647121699</v>
      </c>
      <c r="AJ11" s="14">
        <v>0.226695954186973</v>
      </c>
      <c r="AK11" s="14"/>
      <c r="AL11" s="14">
        <v>0.281287296485766</v>
      </c>
      <c r="AM11" s="14">
        <v>0.15467397456978499</v>
      </c>
      <c r="AN11" s="14">
        <v>0.266302535817869</v>
      </c>
      <c r="AO11" s="14"/>
      <c r="AP11" s="14">
        <v>0.28309550026402402</v>
      </c>
      <c r="AQ11" s="14">
        <v>0.25524277127667599</v>
      </c>
      <c r="AR11" s="14"/>
      <c r="AS11" s="14">
        <v>0.26559010495809798</v>
      </c>
      <c r="AT11" s="14">
        <v>0.28259362090315698</v>
      </c>
      <c r="AU11" s="14"/>
      <c r="AV11" s="14">
        <v>0.228745700401358</v>
      </c>
      <c r="AW11" s="14">
        <v>0.28109008811135899</v>
      </c>
      <c r="AX11" s="14"/>
      <c r="AY11" s="14">
        <v>0.26355450661073798</v>
      </c>
      <c r="AZ11" s="14">
        <v>0.28920584884815298</v>
      </c>
      <c r="BA11" s="14"/>
      <c r="BB11" s="14">
        <v>0.25823844971906701</v>
      </c>
      <c r="BC11" s="14">
        <v>0.25982269155481402</v>
      </c>
    </row>
    <row r="12" spans="2:55" x14ac:dyDescent="0.35">
      <c r="B12" s="15" t="s">
        <v>160</v>
      </c>
      <c r="C12" s="14">
        <v>0.103991728268606</v>
      </c>
      <c r="D12" s="14">
        <v>0.118548774767486</v>
      </c>
      <c r="E12" s="14">
        <v>8.9066033738028197E-2</v>
      </c>
      <c r="F12" s="14"/>
      <c r="G12" s="14">
        <v>5.2019556456602098E-2</v>
      </c>
      <c r="H12" s="14">
        <v>5.36716773643688E-2</v>
      </c>
      <c r="I12" s="14">
        <v>9.1247051458496098E-2</v>
      </c>
      <c r="J12" s="14">
        <v>0.108333586448336</v>
      </c>
      <c r="K12" s="14">
        <v>0.107171277962127</v>
      </c>
      <c r="L12" s="14">
        <v>0.184284600840567</v>
      </c>
      <c r="M12" s="14"/>
      <c r="N12" s="14">
        <v>0.11480044955916401</v>
      </c>
      <c r="O12" s="14">
        <v>0.141534683074162</v>
      </c>
      <c r="P12" s="14">
        <v>7.8682259833058404E-2</v>
      </c>
      <c r="Q12" s="14">
        <v>7.6354851404806107E-2</v>
      </c>
      <c r="R12" s="14"/>
      <c r="S12" s="14">
        <v>8.5667836709246103E-2</v>
      </c>
      <c r="T12" s="14">
        <v>0.11495605811776299</v>
      </c>
      <c r="U12" s="14">
        <v>0.15570717505900999</v>
      </c>
      <c r="V12" s="14">
        <v>7.1881492007465506E-2</v>
      </c>
      <c r="W12" s="14">
        <v>0.120964528677693</v>
      </c>
      <c r="X12" s="14">
        <v>0.116867113461743</v>
      </c>
      <c r="Y12" s="14">
        <v>9.2505523751103505E-2</v>
      </c>
      <c r="Z12" s="14">
        <v>9.0484298297649896E-2</v>
      </c>
      <c r="AA12" s="14">
        <v>8.0418743766595802E-2</v>
      </c>
      <c r="AB12" s="14">
        <v>0.115587296874803</v>
      </c>
      <c r="AC12" s="14">
        <v>0.12247457989423199</v>
      </c>
      <c r="AD12" s="14">
        <v>9.1952148005436996E-2</v>
      </c>
      <c r="AE12" s="14"/>
      <c r="AF12" s="14">
        <v>0.130890667120064</v>
      </c>
      <c r="AG12" s="14">
        <v>6.6658284460303002E-2</v>
      </c>
      <c r="AH12" s="14">
        <v>0.186543148409998</v>
      </c>
      <c r="AI12" s="14">
        <v>0.147377627238993</v>
      </c>
      <c r="AJ12" s="14">
        <v>5.5575786305263601E-2</v>
      </c>
      <c r="AK12" s="14"/>
      <c r="AL12" s="14">
        <v>0.10579461613971</v>
      </c>
      <c r="AM12" s="14">
        <v>4.9408619001650098E-2</v>
      </c>
      <c r="AN12" s="14">
        <v>0.174673583961033</v>
      </c>
      <c r="AO12" s="14"/>
      <c r="AP12" s="14">
        <v>0.118756851773534</v>
      </c>
      <c r="AQ12" s="14">
        <v>9.1334606703548593E-2</v>
      </c>
      <c r="AR12" s="14"/>
      <c r="AS12" s="14">
        <v>0.10174680154240601</v>
      </c>
      <c r="AT12" s="14">
        <v>0.11028248932846101</v>
      </c>
      <c r="AU12" s="14"/>
      <c r="AV12" s="14">
        <v>7.7067650478592098E-2</v>
      </c>
      <c r="AW12" s="14">
        <v>0.11439404918453901</v>
      </c>
      <c r="AX12" s="14"/>
      <c r="AY12" s="14">
        <v>0.10173174633682</v>
      </c>
      <c r="AZ12" s="14">
        <v>9.7382869821803206E-2</v>
      </c>
      <c r="BA12" s="14"/>
      <c r="BB12" s="14">
        <v>0.11190461912308899</v>
      </c>
      <c r="BC12" s="14">
        <v>7.7780750868487403E-2</v>
      </c>
    </row>
    <row r="13" spans="2:55" x14ac:dyDescent="0.35">
      <c r="B13" s="15" t="s">
        <v>205</v>
      </c>
      <c r="C13" s="20">
        <v>2.9981988780947402E-2</v>
      </c>
      <c r="D13" s="20">
        <v>3.1432527143028501E-2</v>
      </c>
      <c r="E13" s="20">
        <v>2.8653817879472999E-2</v>
      </c>
      <c r="F13" s="20"/>
      <c r="G13" s="20">
        <v>5.3301697458997203E-2</v>
      </c>
      <c r="H13" s="20">
        <v>1.41890721568089E-2</v>
      </c>
      <c r="I13" s="20">
        <v>3.1744124552567497E-2</v>
      </c>
      <c r="J13" s="20">
        <v>2.6813628831092399E-2</v>
      </c>
      <c r="K13" s="20">
        <v>3.3964345947700897E-2</v>
      </c>
      <c r="L13" s="20">
        <v>2.5946961611229499E-2</v>
      </c>
      <c r="M13" s="20"/>
      <c r="N13" s="20">
        <v>1.75132637717904E-2</v>
      </c>
      <c r="O13" s="20">
        <v>3.4693198562227502E-2</v>
      </c>
      <c r="P13" s="20">
        <v>1.2938685396825401E-2</v>
      </c>
      <c r="Q13" s="20">
        <v>5.3758575292415497E-2</v>
      </c>
      <c r="R13" s="20"/>
      <c r="S13" s="20">
        <v>2.96333505182719E-2</v>
      </c>
      <c r="T13" s="20">
        <v>3.6655910173109901E-2</v>
      </c>
      <c r="U13" s="20">
        <v>3.5076671645995802E-2</v>
      </c>
      <c r="V13" s="20">
        <v>3.72039342870688E-2</v>
      </c>
      <c r="W13" s="20">
        <v>8.9608096121008406E-3</v>
      </c>
      <c r="X13" s="20">
        <v>2.6922224254151899E-2</v>
      </c>
      <c r="Y13" s="20">
        <v>2.42111562432057E-2</v>
      </c>
      <c r="Z13" s="20">
        <v>1.0154021592577001E-2</v>
      </c>
      <c r="AA13" s="20">
        <v>2.3710881138839301E-2</v>
      </c>
      <c r="AB13" s="20">
        <v>4.9669736679395601E-2</v>
      </c>
      <c r="AC13" s="20">
        <v>2.94700001761771E-2</v>
      </c>
      <c r="AD13" s="20">
        <v>3.2516332127941201E-2</v>
      </c>
      <c r="AE13" s="20"/>
      <c r="AF13" s="20">
        <v>3.32423706187037E-2</v>
      </c>
      <c r="AG13" s="20">
        <v>2.1715844185932701E-2</v>
      </c>
      <c r="AH13" s="20">
        <v>5.1332414373315904E-3</v>
      </c>
      <c r="AI13" s="20">
        <v>1.06908315437065E-2</v>
      </c>
      <c r="AJ13" s="20">
        <v>4.8958216575306003E-2</v>
      </c>
      <c r="AK13" s="20"/>
      <c r="AL13" s="20">
        <v>3.0111281227159802E-2</v>
      </c>
      <c r="AM13" s="20">
        <v>6.2112494616494403E-3</v>
      </c>
      <c r="AN13" s="20">
        <v>7.0185311097453601E-2</v>
      </c>
      <c r="AO13" s="20"/>
      <c r="AP13" s="20">
        <v>3.4156580246759903E-2</v>
      </c>
      <c r="AQ13" s="20">
        <v>2.36849640820475E-2</v>
      </c>
      <c r="AR13" s="20"/>
      <c r="AS13" s="20">
        <v>3.2638066051626301E-2</v>
      </c>
      <c r="AT13" s="20">
        <v>2.0685013817102499E-2</v>
      </c>
      <c r="AU13" s="20"/>
      <c r="AV13" s="20">
        <v>1.00437411284919E-2</v>
      </c>
      <c r="AW13" s="20">
        <v>3.5399267465501497E-2</v>
      </c>
      <c r="AX13" s="20"/>
      <c r="AY13" s="20">
        <v>2.4396676548679198E-2</v>
      </c>
      <c r="AZ13" s="20">
        <v>2.3073507740733201E-2</v>
      </c>
      <c r="BA13" s="20"/>
      <c r="BB13" s="20">
        <v>2.59906255555949E-2</v>
      </c>
      <c r="BC13" s="20">
        <v>4.0431066274432499E-2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354</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0.15781799929252999</v>
      </c>
      <c r="D9" s="14">
        <v>0.153176898855442</v>
      </c>
      <c r="E9" s="14">
        <v>0.162814385097342</v>
      </c>
      <c r="F9" s="14"/>
      <c r="G9" s="14">
        <v>0.21879551722173801</v>
      </c>
      <c r="H9" s="14">
        <v>0.22660470054887899</v>
      </c>
      <c r="I9" s="14">
        <v>0.19571062407249901</v>
      </c>
      <c r="J9" s="14">
        <v>0.12413950924603399</v>
      </c>
      <c r="K9" s="14">
        <v>0.114670471331085</v>
      </c>
      <c r="L9" s="14">
        <v>8.6670969572957099E-2</v>
      </c>
      <c r="M9" s="14"/>
      <c r="N9" s="14">
        <v>0.167168277461787</v>
      </c>
      <c r="O9" s="14">
        <v>0.121078160449658</v>
      </c>
      <c r="P9" s="14">
        <v>0.189971608740062</v>
      </c>
      <c r="Q9" s="14">
        <v>0.158925576410376</v>
      </c>
      <c r="R9" s="14"/>
      <c r="S9" s="14">
        <v>0.21047947138186601</v>
      </c>
      <c r="T9" s="14">
        <v>0.14801498023234699</v>
      </c>
      <c r="U9" s="14">
        <v>0.112820267050215</v>
      </c>
      <c r="V9" s="14">
        <v>0.14844484846129999</v>
      </c>
      <c r="W9" s="14">
        <v>0.168388983484414</v>
      </c>
      <c r="X9" s="14">
        <v>0.18898199305879099</v>
      </c>
      <c r="Y9" s="14">
        <v>0.13874904128170601</v>
      </c>
      <c r="Z9" s="14">
        <v>0.178115215736351</v>
      </c>
      <c r="AA9" s="14">
        <v>0.167032407487444</v>
      </c>
      <c r="AB9" s="14">
        <v>0.121316047236582</v>
      </c>
      <c r="AC9" s="14">
        <v>0.13388886511730799</v>
      </c>
      <c r="AD9" s="14">
        <v>0.124041093275846</v>
      </c>
      <c r="AE9" s="14"/>
      <c r="AF9" s="14">
        <v>0.13877121032067</v>
      </c>
      <c r="AG9" s="14">
        <v>0.223191334249845</v>
      </c>
      <c r="AH9" s="14">
        <v>0.10777664130782701</v>
      </c>
      <c r="AI9" s="14">
        <v>0.11096951124373999</v>
      </c>
      <c r="AJ9" s="14">
        <v>0.14308284486328901</v>
      </c>
      <c r="AK9" s="14"/>
      <c r="AL9" s="14">
        <v>0.14229404067285101</v>
      </c>
      <c r="AM9" s="14">
        <v>0.28242688954838602</v>
      </c>
      <c r="AN9" s="14">
        <v>0.16033848789440799</v>
      </c>
      <c r="AO9" s="14"/>
      <c r="AP9" s="14">
        <v>0.13657333943764499</v>
      </c>
      <c r="AQ9" s="14">
        <v>0.17232434407500999</v>
      </c>
      <c r="AR9" s="14"/>
      <c r="AS9" s="14">
        <v>0.162301593298844</v>
      </c>
      <c r="AT9" s="14">
        <v>0.14776799069900601</v>
      </c>
      <c r="AU9" s="14"/>
      <c r="AV9" s="14">
        <v>0.233987483595919</v>
      </c>
      <c r="AW9" s="14">
        <v>0.133587039911023</v>
      </c>
      <c r="AX9" s="14"/>
      <c r="AY9" s="14">
        <v>0.162077897205641</v>
      </c>
      <c r="AZ9" s="14">
        <v>0.14453214867988601</v>
      </c>
      <c r="BA9" s="14"/>
      <c r="BB9" s="14">
        <v>0.16024531210425999</v>
      </c>
      <c r="BC9" s="14">
        <v>0.17450234846917301</v>
      </c>
    </row>
    <row r="10" spans="2:55" x14ac:dyDescent="0.35">
      <c r="B10" s="15" t="s">
        <v>158</v>
      </c>
      <c r="C10" s="14">
        <v>0.38081473903479501</v>
      </c>
      <c r="D10" s="14">
        <v>0.365950266401049</v>
      </c>
      <c r="E10" s="14">
        <v>0.39452435168824801</v>
      </c>
      <c r="F10" s="14"/>
      <c r="G10" s="14">
        <v>0.44308718405370301</v>
      </c>
      <c r="H10" s="14">
        <v>0.43916537978963199</v>
      </c>
      <c r="I10" s="14">
        <v>0.41872722010189201</v>
      </c>
      <c r="J10" s="14">
        <v>0.40206157241722001</v>
      </c>
      <c r="K10" s="14">
        <v>0.31341622948710701</v>
      </c>
      <c r="L10" s="14">
        <v>0.28892452061285301</v>
      </c>
      <c r="M10" s="14"/>
      <c r="N10" s="14">
        <v>0.36823660566052002</v>
      </c>
      <c r="O10" s="14">
        <v>0.37566058313336897</v>
      </c>
      <c r="P10" s="14">
        <v>0.37430405843437697</v>
      </c>
      <c r="Q10" s="14">
        <v>0.40444030089122401</v>
      </c>
      <c r="R10" s="14"/>
      <c r="S10" s="14">
        <v>0.38661032532117601</v>
      </c>
      <c r="T10" s="14">
        <v>0.34814413446572801</v>
      </c>
      <c r="U10" s="14">
        <v>0.34528907034099898</v>
      </c>
      <c r="V10" s="14">
        <v>0.32988339094768199</v>
      </c>
      <c r="W10" s="14">
        <v>0.39749379193883799</v>
      </c>
      <c r="X10" s="14">
        <v>0.39673726772349099</v>
      </c>
      <c r="Y10" s="14">
        <v>0.355991021611271</v>
      </c>
      <c r="Z10" s="14">
        <v>0.43672584768064598</v>
      </c>
      <c r="AA10" s="14">
        <v>0.43510150631018102</v>
      </c>
      <c r="AB10" s="14">
        <v>0.36031136728867902</v>
      </c>
      <c r="AC10" s="14">
        <v>0.43647036996916799</v>
      </c>
      <c r="AD10" s="14">
        <v>0.41589431463035698</v>
      </c>
      <c r="AE10" s="14"/>
      <c r="AF10" s="14">
        <v>0.34891686133379601</v>
      </c>
      <c r="AG10" s="14">
        <v>0.39341717513467001</v>
      </c>
      <c r="AH10" s="14">
        <v>0.325114795941985</v>
      </c>
      <c r="AI10" s="14">
        <v>0.39022067623085099</v>
      </c>
      <c r="AJ10" s="14">
        <v>0.50518478785871701</v>
      </c>
      <c r="AK10" s="14"/>
      <c r="AL10" s="14">
        <v>0.37921601757074203</v>
      </c>
      <c r="AM10" s="14">
        <v>0.45102870586525701</v>
      </c>
      <c r="AN10" s="14">
        <v>0.27954225557449602</v>
      </c>
      <c r="AO10" s="14"/>
      <c r="AP10" s="14">
        <v>0.38405333438126099</v>
      </c>
      <c r="AQ10" s="14">
        <v>0.38193034682780402</v>
      </c>
      <c r="AR10" s="14"/>
      <c r="AS10" s="14">
        <v>0.391182991029071</v>
      </c>
      <c r="AT10" s="14">
        <v>0.36224047802398401</v>
      </c>
      <c r="AU10" s="14"/>
      <c r="AV10" s="14">
        <v>0.41967741138527598</v>
      </c>
      <c r="AW10" s="14">
        <v>0.36201277369125301</v>
      </c>
      <c r="AX10" s="14"/>
      <c r="AY10" s="14">
        <v>0.39570726794011402</v>
      </c>
      <c r="AZ10" s="14">
        <v>0.31641057818191598</v>
      </c>
      <c r="BA10" s="14"/>
      <c r="BB10" s="14">
        <v>0.38615219322994299</v>
      </c>
      <c r="BC10" s="14">
        <v>0.31853236981230898</v>
      </c>
    </row>
    <row r="11" spans="2:55" x14ac:dyDescent="0.35">
      <c r="B11" s="15" t="s">
        <v>159</v>
      </c>
      <c r="C11" s="14">
        <v>0.27726404659966303</v>
      </c>
      <c r="D11" s="14">
        <v>0.28688476985258299</v>
      </c>
      <c r="E11" s="14">
        <v>0.26868569163445</v>
      </c>
      <c r="F11" s="14"/>
      <c r="G11" s="14">
        <v>0.25089903716232098</v>
      </c>
      <c r="H11" s="14">
        <v>0.22518828675779001</v>
      </c>
      <c r="I11" s="14">
        <v>0.24044795424214199</v>
      </c>
      <c r="J11" s="14">
        <v>0.28781417821930999</v>
      </c>
      <c r="K11" s="14">
        <v>0.31907635755682701</v>
      </c>
      <c r="L11" s="14">
        <v>0.33065687301494101</v>
      </c>
      <c r="M11" s="14"/>
      <c r="N11" s="14">
        <v>0.27743819997610097</v>
      </c>
      <c r="O11" s="14">
        <v>0.27993435997523097</v>
      </c>
      <c r="P11" s="14">
        <v>0.28650926680668398</v>
      </c>
      <c r="Q11" s="14">
        <v>0.26448949749923101</v>
      </c>
      <c r="R11" s="14"/>
      <c r="S11" s="14">
        <v>0.27490899006603597</v>
      </c>
      <c r="T11" s="14">
        <v>0.26885530945028802</v>
      </c>
      <c r="U11" s="14">
        <v>0.27642495744305001</v>
      </c>
      <c r="V11" s="14">
        <v>0.32499669025917999</v>
      </c>
      <c r="W11" s="14">
        <v>0.29942054366279602</v>
      </c>
      <c r="X11" s="14">
        <v>0.22602997205928299</v>
      </c>
      <c r="Y11" s="14">
        <v>0.296458996487306</v>
      </c>
      <c r="Z11" s="14">
        <v>0.19152393578869001</v>
      </c>
      <c r="AA11" s="14">
        <v>0.26538182989929998</v>
      </c>
      <c r="AB11" s="14">
        <v>0.29428110012817199</v>
      </c>
      <c r="AC11" s="14">
        <v>0.25473983415067603</v>
      </c>
      <c r="AD11" s="14">
        <v>0.37880393507978199</v>
      </c>
      <c r="AE11" s="14"/>
      <c r="AF11" s="14">
        <v>0.311502328651802</v>
      </c>
      <c r="AG11" s="14">
        <v>0.234950214521989</v>
      </c>
      <c r="AH11" s="14">
        <v>0.295228947845809</v>
      </c>
      <c r="AI11" s="14">
        <v>0.29938399258429599</v>
      </c>
      <c r="AJ11" s="14">
        <v>0.178898319809177</v>
      </c>
      <c r="AK11" s="14"/>
      <c r="AL11" s="14">
        <v>0.29020870981878299</v>
      </c>
      <c r="AM11" s="14">
        <v>0.19152733160493801</v>
      </c>
      <c r="AN11" s="14">
        <v>0.24301446635841201</v>
      </c>
      <c r="AO11" s="14"/>
      <c r="AP11" s="14">
        <v>0.28051507173680001</v>
      </c>
      <c r="AQ11" s="14">
        <v>0.27563088128512903</v>
      </c>
      <c r="AR11" s="14"/>
      <c r="AS11" s="14">
        <v>0.272974090626527</v>
      </c>
      <c r="AT11" s="14">
        <v>0.29104175040123698</v>
      </c>
      <c r="AU11" s="14"/>
      <c r="AV11" s="14">
        <v>0.220443598458087</v>
      </c>
      <c r="AW11" s="14">
        <v>0.29686018912307299</v>
      </c>
      <c r="AX11" s="14"/>
      <c r="AY11" s="14">
        <v>0.25992940871419501</v>
      </c>
      <c r="AZ11" s="14">
        <v>0.37418449617127297</v>
      </c>
      <c r="BA11" s="14"/>
      <c r="BB11" s="14">
        <v>0.27326168939902201</v>
      </c>
      <c r="BC11" s="14">
        <v>0.32218710111924398</v>
      </c>
    </row>
    <row r="12" spans="2:55" x14ac:dyDescent="0.35">
      <c r="B12" s="15" t="s">
        <v>160</v>
      </c>
      <c r="C12" s="14">
        <v>0.15318177501785299</v>
      </c>
      <c r="D12" s="14">
        <v>0.16586669957439701</v>
      </c>
      <c r="E12" s="14">
        <v>0.14022892894974401</v>
      </c>
      <c r="F12" s="14"/>
      <c r="G12" s="14">
        <v>5.0694323901420202E-2</v>
      </c>
      <c r="H12" s="14">
        <v>9.2557030385755898E-2</v>
      </c>
      <c r="I12" s="14">
        <v>0.113051539791172</v>
      </c>
      <c r="J12" s="14">
        <v>0.16034459154689601</v>
      </c>
      <c r="K12" s="14">
        <v>0.20602356165714</v>
      </c>
      <c r="L12" s="14">
        <v>0.26201007565486301</v>
      </c>
      <c r="M12" s="14"/>
      <c r="N12" s="14">
        <v>0.16899448865633901</v>
      </c>
      <c r="O12" s="14">
        <v>0.18439660984921899</v>
      </c>
      <c r="P12" s="14">
        <v>0.13358030618863301</v>
      </c>
      <c r="Q12" s="14">
        <v>0.122098105435514</v>
      </c>
      <c r="R12" s="14"/>
      <c r="S12" s="14">
        <v>0.10582514142785</v>
      </c>
      <c r="T12" s="14">
        <v>0.196558398594362</v>
      </c>
      <c r="U12" s="14">
        <v>0.236382394996379</v>
      </c>
      <c r="V12" s="14">
        <v>0.16507894848732599</v>
      </c>
      <c r="W12" s="14">
        <v>0.11086179919872</v>
      </c>
      <c r="X12" s="14">
        <v>0.163921115412169</v>
      </c>
      <c r="Y12" s="14">
        <v>0.17045033860473999</v>
      </c>
      <c r="Z12" s="14">
        <v>0.17348782728274501</v>
      </c>
      <c r="AA12" s="14">
        <v>0.108799702294752</v>
      </c>
      <c r="AB12" s="14">
        <v>0.169399184463704</v>
      </c>
      <c r="AC12" s="14">
        <v>0.14647768697281499</v>
      </c>
      <c r="AD12" s="14">
        <v>4.8744324886073803E-2</v>
      </c>
      <c r="AE12" s="14"/>
      <c r="AF12" s="14">
        <v>0.17844957207307299</v>
      </c>
      <c r="AG12" s="14">
        <v>0.12159841482222999</v>
      </c>
      <c r="AH12" s="14">
        <v>0.25228217015686699</v>
      </c>
      <c r="AI12" s="14">
        <v>0.18465084424034101</v>
      </c>
      <c r="AJ12" s="14">
        <v>0.119380732358134</v>
      </c>
      <c r="AK12" s="14"/>
      <c r="AL12" s="14">
        <v>0.15724510495750599</v>
      </c>
      <c r="AM12" s="14">
        <v>6.6684811058305801E-2</v>
      </c>
      <c r="AN12" s="14">
        <v>0.24786090386609</v>
      </c>
      <c r="AO12" s="14"/>
      <c r="AP12" s="14">
        <v>0.16014987367875599</v>
      </c>
      <c r="AQ12" s="14">
        <v>0.14756897086614701</v>
      </c>
      <c r="AR12" s="14"/>
      <c r="AS12" s="14">
        <v>0.146854648324203</v>
      </c>
      <c r="AT12" s="14">
        <v>0.16626189429817101</v>
      </c>
      <c r="AU12" s="14"/>
      <c r="AV12" s="14">
        <v>0.107671252777348</v>
      </c>
      <c r="AW12" s="14">
        <v>0.17144049646253801</v>
      </c>
      <c r="AX12" s="14"/>
      <c r="AY12" s="14">
        <v>0.156118906553634</v>
      </c>
      <c r="AZ12" s="14">
        <v>0.13372306018008401</v>
      </c>
      <c r="BA12" s="14"/>
      <c r="BB12" s="14">
        <v>0.155642434570956</v>
      </c>
      <c r="BC12" s="14">
        <v>0.133338950392769</v>
      </c>
    </row>
    <row r="13" spans="2:55" x14ac:dyDescent="0.35">
      <c r="B13" s="15" t="s">
        <v>205</v>
      </c>
      <c r="C13" s="20">
        <v>3.09214400551601E-2</v>
      </c>
      <c r="D13" s="20">
        <v>2.8121365316528899E-2</v>
      </c>
      <c r="E13" s="20">
        <v>3.3746642630215803E-2</v>
      </c>
      <c r="F13" s="20"/>
      <c r="G13" s="20">
        <v>3.6523937660818399E-2</v>
      </c>
      <c r="H13" s="20">
        <v>1.6484602517943099E-2</v>
      </c>
      <c r="I13" s="20">
        <v>3.2062661792294798E-2</v>
      </c>
      <c r="J13" s="20">
        <v>2.5640148570539801E-2</v>
      </c>
      <c r="K13" s="20">
        <v>4.6813379967841101E-2</v>
      </c>
      <c r="L13" s="20">
        <v>3.17375611443848E-2</v>
      </c>
      <c r="M13" s="20"/>
      <c r="N13" s="20">
        <v>1.81624282452531E-2</v>
      </c>
      <c r="O13" s="20">
        <v>3.8930286592522498E-2</v>
      </c>
      <c r="P13" s="20">
        <v>1.5634759830244298E-2</v>
      </c>
      <c r="Q13" s="20">
        <v>5.0046519763653902E-2</v>
      </c>
      <c r="R13" s="20"/>
      <c r="S13" s="20">
        <v>2.2176071803072399E-2</v>
      </c>
      <c r="T13" s="20">
        <v>3.8427177257274903E-2</v>
      </c>
      <c r="U13" s="20">
        <v>2.90833101693573E-2</v>
      </c>
      <c r="V13" s="20">
        <v>3.1596121844511299E-2</v>
      </c>
      <c r="W13" s="20">
        <v>2.38348817152318E-2</v>
      </c>
      <c r="X13" s="20">
        <v>2.43296517462653E-2</v>
      </c>
      <c r="Y13" s="20">
        <v>3.83506020149771E-2</v>
      </c>
      <c r="Z13" s="20">
        <v>2.01471735115684E-2</v>
      </c>
      <c r="AA13" s="20">
        <v>2.3684554008323401E-2</v>
      </c>
      <c r="AB13" s="20">
        <v>5.4692300882862602E-2</v>
      </c>
      <c r="AC13" s="20">
        <v>2.84232437900345E-2</v>
      </c>
      <c r="AD13" s="20">
        <v>3.2516332127941201E-2</v>
      </c>
      <c r="AE13" s="20"/>
      <c r="AF13" s="20">
        <v>2.2360027620658401E-2</v>
      </c>
      <c r="AG13" s="20">
        <v>2.6842861271266099E-2</v>
      </c>
      <c r="AH13" s="20">
        <v>1.9597444747513001E-2</v>
      </c>
      <c r="AI13" s="20">
        <v>1.4774975700772399E-2</v>
      </c>
      <c r="AJ13" s="20">
        <v>5.3453315110682499E-2</v>
      </c>
      <c r="AK13" s="20"/>
      <c r="AL13" s="20">
        <v>3.1036126980118699E-2</v>
      </c>
      <c r="AM13" s="20">
        <v>8.3322619231122903E-3</v>
      </c>
      <c r="AN13" s="20">
        <v>6.9243886306594504E-2</v>
      </c>
      <c r="AO13" s="20"/>
      <c r="AP13" s="20">
        <v>3.8708380765538099E-2</v>
      </c>
      <c r="AQ13" s="20">
        <v>2.2545456945909099E-2</v>
      </c>
      <c r="AR13" s="20"/>
      <c r="AS13" s="20">
        <v>2.6686676721355499E-2</v>
      </c>
      <c r="AT13" s="20">
        <v>3.26878865776025E-2</v>
      </c>
      <c r="AU13" s="20"/>
      <c r="AV13" s="20">
        <v>1.8220253783369899E-2</v>
      </c>
      <c r="AW13" s="20">
        <v>3.6099500812113099E-2</v>
      </c>
      <c r="AX13" s="20"/>
      <c r="AY13" s="20">
        <v>2.6166519586416599E-2</v>
      </c>
      <c r="AZ13" s="20">
        <v>3.1149716786840701E-2</v>
      </c>
      <c r="BA13" s="20"/>
      <c r="BB13" s="20">
        <v>2.4698370695819202E-2</v>
      </c>
      <c r="BC13" s="20">
        <v>5.14392302065056E-2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355</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0.300309783596235</v>
      </c>
      <c r="D9" s="14">
        <v>0.27631992656965498</v>
      </c>
      <c r="E9" s="14">
        <v>0.32269315138555599</v>
      </c>
      <c r="F9" s="14"/>
      <c r="G9" s="14">
        <v>0.31194488251650498</v>
      </c>
      <c r="H9" s="14">
        <v>0.36517328403361898</v>
      </c>
      <c r="I9" s="14">
        <v>0.28517269645193899</v>
      </c>
      <c r="J9" s="14">
        <v>0.25729885502710997</v>
      </c>
      <c r="K9" s="14">
        <v>0.29794607089679098</v>
      </c>
      <c r="L9" s="14">
        <v>0.28840039447621302</v>
      </c>
      <c r="M9" s="14"/>
      <c r="N9" s="14">
        <v>0.30909033623392101</v>
      </c>
      <c r="O9" s="14">
        <v>0.261720535574756</v>
      </c>
      <c r="P9" s="14">
        <v>0.34183556525666198</v>
      </c>
      <c r="Q9" s="14">
        <v>0.29685288553151501</v>
      </c>
      <c r="R9" s="14"/>
      <c r="S9" s="14">
        <v>0.31336373825046798</v>
      </c>
      <c r="T9" s="14">
        <v>0.289690517659347</v>
      </c>
      <c r="U9" s="14">
        <v>0.227194428673446</v>
      </c>
      <c r="V9" s="14">
        <v>0.328698189482453</v>
      </c>
      <c r="W9" s="14">
        <v>0.269727545484447</v>
      </c>
      <c r="X9" s="14">
        <v>0.377496024074222</v>
      </c>
      <c r="Y9" s="14">
        <v>0.29310983442048599</v>
      </c>
      <c r="Z9" s="14">
        <v>0.30514660341284</v>
      </c>
      <c r="AA9" s="14">
        <v>0.342478470693177</v>
      </c>
      <c r="AB9" s="14">
        <v>0.259169879894383</v>
      </c>
      <c r="AC9" s="14">
        <v>0.29333913064768302</v>
      </c>
      <c r="AD9" s="14">
        <v>0.22881902006114499</v>
      </c>
      <c r="AE9" s="14"/>
      <c r="AF9" s="14">
        <v>0.289623898817918</v>
      </c>
      <c r="AG9" s="14">
        <v>0.34168410679864603</v>
      </c>
      <c r="AH9" s="14">
        <v>0.25897649404992401</v>
      </c>
      <c r="AI9" s="14">
        <v>0.27178417039945002</v>
      </c>
      <c r="AJ9" s="14">
        <v>0.29204628890331502</v>
      </c>
      <c r="AK9" s="14"/>
      <c r="AL9" s="14">
        <v>0.29393526751914101</v>
      </c>
      <c r="AM9" s="14">
        <v>0.37593552296635901</v>
      </c>
      <c r="AN9" s="14">
        <v>0.25806753175505898</v>
      </c>
      <c r="AO9" s="14"/>
      <c r="AP9" s="14">
        <v>0.25479652851624002</v>
      </c>
      <c r="AQ9" s="14">
        <v>0.33975521589659402</v>
      </c>
      <c r="AR9" s="14"/>
      <c r="AS9" s="14">
        <v>0.27997583720846098</v>
      </c>
      <c r="AT9" s="14">
        <v>0.33279999400579702</v>
      </c>
      <c r="AU9" s="14"/>
      <c r="AV9" s="14">
        <v>0.35769653839148702</v>
      </c>
      <c r="AW9" s="14">
        <v>0.28284377845965702</v>
      </c>
      <c r="AX9" s="14"/>
      <c r="AY9" s="14">
        <v>0.29640296836088598</v>
      </c>
      <c r="AZ9" s="14">
        <v>0.32195069282179201</v>
      </c>
      <c r="BA9" s="14"/>
      <c r="BB9" s="14">
        <v>0.30057914496513199</v>
      </c>
      <c r="BC9" s="14">
        <v>0.336967228730503</v>
      </c>
    </row>
    <row r="10" spans="2:55" x14ac:dyDescent="0.35">
      <c r="B10" s="15" t="s">
        <v>158</v>
      </c>
      <c r="C10" s="14">
        <v>0.417625400670675</v>
      </c>
      <c r="D10" s="14">
        <v>0.424008667356021</v>
      </c>
      <c r="E10" s="14">
        <v>0.41262143433035697</v>
      </c>
      <c r="F10" s="14"/>
      <c r="G10" s="14">
        <v>0.50295579093989196</v>
      </c>
      <c r="H10" s="14">
        <v>0.40479796331631901</v>
      </c>
      <c r="I10" s="14">
        <v>0.45374938457191399</v>
      </c>
      <c r="J10" s="14">
        <v>0.448425069666336</v>
      </c>
      <c r="K10" s="14">
        <v>0.39013188663880399</v>
      </c>
      <c r="L10" s="14">
        <v>0.33565077468386501</v>
      </c>
      <c r="M10" s="14"/>
      <c r="N10" s="14">
        <v>0.40148557486075398</v>
      </c>
      <c r="O10" s="14">
        <v>0.42804785508746401</v>
      </c>
      <c r="P10" s="14">
        <v>0.39466652710235101</v>
      </c>
      <c r="Q10" s="14">
        <v>0.44172536702382997</v>
      </c>
      <c r="R10" s="14"/>
      <c r="S10" s="14">
        <v>0.44798426634991401</v>
      </c>
      <c r="T10" s="14">
        <v>0.37915447465887703</v>
      </c>
      <c r="U10" s="14">
        <v>0.40673426584626499</v>
      </c>
      <c r="V10" s="14">
        <v>0.36866677710725898</v>
      </c>
      <c r="W10" s="14">
        <v>0.42508548611469799</v>
      </c>
      <c r="X10" s="14">
        <v>0.39740644253379798</v>
      </c>
      <c r="Y10" s="14">
        <v>0.43643713084926</v>
      </c>
      <c r="Z10" s="14">
        <v>0.43752066569029402</v>
      </c>
      <c r="AA10" s="14">
        <v>0.43113275893918102</v>
      </c>
      <c r="AB10" s="14">
        <v>0.43645819316627299</v>
      </c>
      <c r="AC10" s="14">
        <v>0.46000013614399499</v>
      </c>
      <c r="AD10" s="14">
        <v>0.408024399824161</v>
      </c>
      <c r="AE10" s="14"/>
      <c r="AF10" s="14">
        <v>0.42298383572628001</v>
      </c>
      <c r="AG10" s="14">
        <v>0.42272622191368098</v>
      </c>
      <c r="AH10" s="14">
        <v>0.37650065136855998</v>
      </c>
      <c r="AI10" s="14">
        <v>0.39450992680575497</v>
      </c>
      <c r="AJ10" s="14">
        <v>0.45128770929880702</v>
      </c>
      <c r="AK10" s="14"/>
      <c r="AL10" s="14">
        <v>0.41506926140343497</v>
      </c>
      <c r="AM10" s="14">
        <v>0.49089442641223602</v>
      </c>
      <c r="AN10" s="14">
        <v>0.32470085122751402</v>
      </c>
      <c r="AO10" s="14"/>
      <c r="AP10" s="14">
        <v>0.41572015118658401</v>
      </c>
      <c r="AQ10" s="14">
        <v>0.422172942849453</v>
      </c>
      <c r="AR10" s="14"/>
      <c r="AS10" s="14">
        <v>0.43164876339823</v>
      </c>
      <c r="AT10" s="14">
        <v>0.39356505420551702</v>
      </c>
      <c r="AU10" s="14"/>
      <c r="AV10" s="14">
        <v>0.40754169631009202</v>
      </c>
      <c r="AW10" s="14">
        <v>0.420155996582802</v>
      </c>
      <c r="AX10" s="14"/>
      <c r="AY10" s="14">
        <v>0.42701012358196699</v>
      </c>
      <c r="AZ10" s="14">
        <v>0.42900432013156697</v>
      </c>
      <c r="BA10" s="14"/>
      <c r="BB10" s="14">
        <v>0.421914227021777</v>
      </c>
      <c r="BC10" s="14">
        <v>0.38691559488525701</v>
      </c>
    </row>
    <row r="11" spans="2:55" x14ac:dyDescent="0.35">
      <c r="B11" s="15" t="s">
        <v>159</v>
      </c>
      <c r="C11" s="14">
        <v>0.19265284818217199</v>
      </c>
      <c r="D11" s="14">
        <v>0.201958460479123</v>
      </c>
      <c r="E11" s="14">
        <v>0.184133169820304</v>
      </c>
      <c r="F11" s="14"/>
      <c r="G11" s="14">
        <v>0.118587564541695</v>
      </c>
      <c r="H11" s="14">
        <v>0.179939702649521</v>
      </c>
      <c r="I11" s="14">
        <v>0.17731543191464599</v>
      </c>
      <c r="J11" s="14">
        <v>0.20897281483577601</v>
      </c>
      <c r="K11" s="14">
        <v>0.213558227477785</v>
      </c>
      <c r="L11" s="14">
        <v>0.23725795057993801</v>
      </c>
      <c r="M11" s="14"/>
      <c r="N11" s="14">
        <v>0.19056630238003699</v>
      </c>
      <c r="O11" s="14">
        <v>0.19577705902515199</v>
      </c>
      <c r="P11" s="14">
        <v>0.20863601077914801</v>
      </c>
      <c r="Q11" s="14">
        <v>0.17914407208783001</v>
      </c>
      <c r="R11" s="14"/>
      <c r="S11" s="14">
        <v>0.16654134049893399</v>
      </c>
      <c r="T11" s="14">
        <v>0.21627541079038601</v>
      </c>
      <c r="U11" s="14">
        <v>0.18711992947245501</v>
      </c>
      <c r="V11" s="14">
        <v>0.252952246301828</v>
      </c>
      <c r="W11" s="14">
        <v>0.22295154771508499</v>
      </c>
      <c r="X11" s="14">
        <v>0.128121920840925</v>
      </c>
      <c r="Y11" s="14">
        <v>0.19125352247659899</v>
      </c>
      <c r="Z11" s="14">
        <v>0.14349696814806201</v>
      </c>
      <c r="AA11" s="14">
        <v>0.17476454260353499</v>
      </c>
      <c r="AB11" s="14">
        <v>0.19535149532097501</v>
      </c>
      <c r="AC11" s="14">
        <v>0.16513306938126401</v>
      </c>
      <c r="AD11" s="14">
        <v>0.340561795519355</v>
      </c>
      <c r="AE11" s="14"/>
      <c r="AF11" s="14">
        <v>0.19689186055477001</v>
      </c>
      <c r="AG11" s="14">
        <v>0.17030865829144301</v>
      </c>
      <c r="AH11" s="14">
        <v>0.20960973326045701</v>
      </c>
      <c r="AI11" s="14">
        <v>0.23770607973053101</v>
      </c>
      <c r="AJ11" s="14">
        <v>0.17867985338055101</v>
      </c>
      <c r="AK11" s="14"/>
      <c r="AL11" s="14">
        <v>0.202098683222114</v>
      </c>
      <c r="AM11" s="14">
        <v>0.10350247588042299</v>
      </c>
      <c r="AN11" s="14">
        <v>0.214705402351381</v>
      </c>
      <c r="AO11" s="14"/>
      <c r="AP11" s="14">
        <v>0.22128204429794901</v>
      </c>
      <c r="AQ11" s="14">
        <v>0.16876547158583</v>
      </c>
      <c r="AR11" s="14"/>
      <c r="AS11" s="14">
        <v>0.20240778883778901</v>
      </c>
      <c r="AT11" s="14">
        <v>0.17877018315153101</v>
      </c>
      <c r="AU11" s="14"/>
      <c r="AV11" s="14">
        <v>0.18774870666117099</v>
      </c>
      <c r="AW11" s="14">
        <v>0.19507565683826</v>
      </c>
      <c r="AX11" s="14"/>
      <c r="AY11" s="14">
        <v>0.19404585227638199</v>
      </c>
      <c r="AZ11" s="14">
        <v>0.16707885614582599</v>
      </c>
      <c r="BA11" s="14"/>
      <c r="BB11" s="14">
        <v>0.18870797129138001</v>
      </c>
      <c r="BC11" s="14">
        <v>0.169589442553049</v>
      </c>
    </row>
    <row r="12" spans="2:55" x14ac:dyDescent="0.35">
      <c r="B12" s="15" t="s">
        <v>160</v>
      </c>
      <c r="C12" s="14">
        <v>6.9241190971974703E-2</v>
      </c>
      <c r="D12" s="14">
        <v>8.3103380738150406E-2</v>
      </c>
      <c r="E12" s="14">
        <v>5.4891730300920698E-2</v>
      </c>
      <c r="F12" s="14"/>
      <c r="G12" s="14">
        <v>4.9863053153020198E-2</v>
      </c>
      <c r="H12" s="14">
        <v>3.0909721189813201E-2</v>
      </c>
      <c r="I12" s="14">
        <v>5.2583988670759099E-2</v>
      </c>
      <c r="J12" s="14">
        <v>7.2281618290483102E-2</v>
      </c>
      <c r="K12" s="14">
        <v>7.3886194052253301E-2</v>
      </c>
      <c r="L12" s="14">
        <v>0.121404562323179</v>
      </c>
      <c r="M12" s="14"/>
      <c r="N12" s="14">
        <v>8.9095765738133895E-2</v>
      </c>
      <c r="O12" s="14">
        <v>8.4947567997732398E-2</v>
      </c>
      <c r="P12" s="14">
        <v>4.1965837738731901E-2</v>
      </c>
      <c r="Q12" s="14">
        <v>5.4024936517775402E-2</v>
      </c>
      <c r="R12" s="14"/>
      <c r="S12" s="14">
        <v>5.9801841057397401E-2</v>
      </c>
      <c r="T12" s="14">
        <v>9.7796960101199801E-2</v>
      </c>
      <c r="U12" s="14">
        <v>0.13469487131496</v>
      </c>
      <c r="V12" s="14">
        <v>3.07589649060372E-2</v>
      </c>
      <c r="W12" s="14">
        <v>7.56834900297228E-2</v>
      </c>
      <c r="X12" s="14">
        <v>7.67975712001919E-2</v>
      </c>
      <c r="Y12" s="14">
        <v>4.7077670146923899E-2</v>
      </c>
      <c r="Z12" s="14">
        <v>0.102049567491918</v>
      </c>
      <c r="AA12" s="14">
        <v>3.9013953415476497E-2</v>
      </c>
      <c r="AB12" s="14">
        <v>7.1950791628296207E-2</v>
      </c>
      <c r="AC12" s="14">
        <v>6.2384409806262101E-2</v>
      </c>
      <c r="AD12" s="14">
        <v>2.2594784595338601E-2</v>
      </c>
      <c r="AE12" s="14"/>
      <c r="AF12" s="14">
        <v>7.3212286915634306E-2</v>
      </c>
      <c r="AG12" s="14">
        <v>4.9384102168058497E-2</v>
      </c>
      <c r="AH12" s="14">
        <v>0.15021970416170999</v>
      </c>
      <c r="AI12" s="14">
        <v>8.1643486610166197E-2</v>
      </c>
      <c r="AJ12" s="14">
        <v>4.6817547617383999E-2</v>
      </c>
      <c r="AK12" s="14"/>
      <c r="AL12" s="14">
        <v>7.0825822095782101E-2</v>
      </c>
      <c r="AM12" s="14">
        <v>1.2124946434380101E-2</v>
      </c>
      <c r="AN12" s="14">
        <v>0.147540587230656</v>
      </c>
      <c r="AO12" s="14"/>
      <c r="AP12" s="14">
        <v>8.5797411161210202E-2</v>
      </c>
      <c r="AQ12" s="14">
        <v>5.3343793201920203E-2</v>
      </c>
      <c r="AR12" s="14"/>
      <c r="AS12" s="14">
        <v>6.6009422023676698E-2</v>
      </c>
      <c r="AT12" s="14">
        <v>7.8052855437392196E-2</v>
      </c>
      <c r="AU12" s="14"/>
      <c r="AV12" s="14">
        <v>4.0875778381048798E-2</v>
      </c>
      <c r="AW12" s="14">
        <v>7.9571271173622504E-2</v>
      </c>
      <c r="AX12" s="14"/>
      <c r="AY12" s="14">
        <v>6.8262820864286797E-2</v>
      </c>
      <c r="AZ12" s="14">
        <v>6.1325840459145103E-2</v>
      </c>
      <c r="BA12" s="14"/>
      <c r="BB12" s="14">
        <v>7.3080194070517801E-2</v>
      </c>
      <c r="BC12" s="14">
        <v>6.9284436536303298E-2</v>
      </c>
    </row>
    <row r="13" spans="2:55" x14ac:dyDescent="0.35">
      <c r="B13" s="15" t="s">
        <v>205</v>
      </c>
      <c r="C13" s="20">
        <v>2.01707765789432E-2</v>
      </c>
      <c r="D13" s="20">
        <v>1.46095648570507E-2</v>
      </c>
      <c r="E13" s="20">
        <v>2.5660514162862299E-2</v>
      </c>
      <c r="F13" s="20"/>
      <c r="G13" s="20">
        <v>1.6648708848887799E-2</v>
      </c>
      <c r="H13" s="20">
        <v>1.9179328810728199E-2</v>
      </c>
      <c r="I13" s="20">
        <v>3.11784983907419E-2</v>
      </c>
      <c r="J13" s="20">
        <v>1.30216421802951E-2</v>
      </c>
      <c r="K13" s="20">
        <v>2.44776209343666E-2</v>
      </c>
      <c r="L13" s="20">
        <v>1.7286317936804501E-2</v>
      </c>
      <c r="M13" s="20"/>
      <c r="N13" s="20">
        <v>9.7620207871538106E-3</v>
      </c>
      <c r="O13" s="20">
        <v>2.9506982314895899E-2</v>
      </c>
      <c r="P13" s="20">
        <v>1.2896059123107101E-2</v>
      </c>
      <c r="Q13" s="20">
        <v>2.8252738839049801E-2</v>
      </c>
      <c r="R13" s="20"/>
      <c r="S13" s="20">
        <v>1.2308813843286101E-2</v>
      </c>
      <c r="T13" s="20">
        <v>1.7082636790189801E-2</v>
      </c>
      <c r="U13" s="20">
        <v>4.4256504692872997E-2</v>
      </c>
      <c r="V13" s="20">
        <v>1.8923822202422901E-2</v>
      </c>
      <c r="W13" s="20">
        <v>6.5519306560471299E-3</v>
      </c>
      <c r="X13" s="20">
        <v>2.0178041350862399E-2</v>
      </c>
      <c r="Y13" s="20">
        <v>3.21218421067316E-2</v>
      </c>
      <c r="Z13" s="20">
        <v>1.17861952568852E-2</v>
      </c>
      <c r="AA13" s="20">
        <v>1.2610274348630299E-2</v>
      </c>
      <c r="AB13" s="20">
        <v>3.7069639990072699E-2</v>
      </c>
      <c r="AC13" s="20">
        <v>1.9143254020796301E-2</v>
      </c>
      <c r="AD13" s="20">
        <v>0</v>
      </c>
      <c r="AE13" s="20"/>
      <c r="AF13" s="20">
        <v>1.7288117985398199E-2</v>
      </c>
      <c r="AG13" s="20">
        <v>1.5896910828171601E-2</v>
      </c>
      <c r="AH13" s="20">
        <v>4.6934171593494504E-3</v>
      </c>
      <c r="AI13" s="20">
        <v>1.4356336454097699E-2</v>
      </c>
      <c r="AJ13" s="20">
        <v>3.1168600799942901E-2</v>
      </c>
      <c r="AK13" s="20"/>
      <c r="AL13" s="20">
        <v>1.8070965759527501E-2</v>
      </c>
      <c r="AM13" s="20">
        <v>1.7542628306601499E-2</v>
      </c>
      <c r="AN13" s="20">
        <v>5.4985627435390698E-2</v>
      </c>
      <c r="AO13" s="20"/>
      <c r="AP13" s="20">
        <v>2.2403864838016499E-2</v>
      </c>
      <c r="AQ13" s="20">
        <v>1.5962576466202201E-2</v>
      </c>
      <c r="AR13" s="20"/>
      <c r="AS13" s="20">
        <v>1.9958188531842801E-2</v>
      </c>
      <c r="AT13" s="20">
        <v>1.68119131997621E-2</v>
      </c>
      <c r="AU13" s="20"/>
      <c r="AV13" s="20">
        <v>6.1372802562003597E-3</v>
      </c>
      <c r="AW13" s="20">
        <v>2.2353296945658799E-2</v>
      </c>
      <c r="AX13" s="20"/>
      <c r="AY13" s="20">
        <v>1.42782349164789E-2</v>
      </c>
      <c r="AZ13" s="20">
        <v>2.0640290441669099E-2</v>
      </c>
      <c r="BA13" s="20"/>
      <c r="BB13" s="20">
        <v>1.5718462651192699E-2</v>
      </c>
      <c r="BC13" s="20">
        <v>3.7243297294888303E-2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356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0.29513857770843199</v>
      </c>
      <c r="D9" s="14">
        <v>0.27412527348753501</v>
      </c>
      <c r="E9" s="14">
        <v>0.31558685705713202</v>
      </c>
      <c r="F9" s="14"/>
      <c r="G9" s="14">
        <v>0.31240219835550698</v>
      </c>
      <c r="H9" s="14">
        <v>0.34019931421023297</v>
      </c>
      <c r="I9" s="14">
        <v>0.29958859633069801</v>
      </c>
      <c r="J9" s="14">
        <v>0.286758093987664</v>
      </c>
      <c r="K9" s="14">
        <v>0.25944033274879902</v>
      </c>
      <c r="L9" s="14">
        <v>0.273972529892343</v>
      </c>
      <c r="M9" s="14"/>
      <c r="N9" s="14">
        <v>0.282192904195052</v>
      </c>
      <c r="O9" s="14">
        <v>0.247069039514594</v>
      </c>
      <c r="P9" s="14">
        <v>0.35112676278851102</v>
      </c>
      <c r="Q9" s="14">
        <v>0.30818186512824403</v>
      </c>
      <c r="R9" s="14"/>
      <c r="S9" s="14">
        <v>0.32037708950438598</v>
      </c>
      <c r="T9" s="14">
        <v>0.286696542950514</v>
      </c>
      <c r="U9" s="14">
        <v>0.24124824253498101</v>
      </c>
      <c r="V9" s="14">
        <v>0.36221278393537998</v>
      </c>
      <c r="W9" s="14">
        <v>0.282707471667486</v>
      </c>
      <c r="X9" s="14">
        <v>0.34926673249079798</v>
      </c>
      <c r="Y9" s="14">
        <v>0.281085978499097</v>
      </c>
      <c r="Z9" s="14">
        <v>0.28642294875433999</v>
      </c>
      <c r="AA9" s="14">
        <v>0.31660988505875098</v>
      </c>
      <c r="AB9" s="14">
        <v>0.26513119244310601</v>
      </c>
      <c r="AC9" s="14">
        <v>0.25959805201469599</v>
      </c>
      <c r="AD9" s="14">
        <v>0.14457501523602201</v>
      </c>
      <c r="AE9" s="14"/>
      <c r="AF9" s="14">
        <v>0.27395958008265597</v>
      </c>
      <c r="AG9" s="14">
        <v>0.35650133768105402</v>
      </c>
      <c r="AH9" s="14">
        <v>0.24714406110547199</v>
      </c>
      <c r="AI9" s="14">
        <v>0.294457203872458</v>
      </c>
      <c r="AJ9" s="14">
        <v>0.28927264463800401</v>
      </c>
      <c r="AK9" s="14"/>
      <c r="AL9" s="14">
        <v>0.28243654964952303</v>
      </c>
      <c r="AM9" s="14">
        <v>0.40050030361211297</v>
      </c>
      <c r="AN9" s="14">
        <v>0.29117753900763099</v>
      </c>
      <c r="AO9" s="14"/>
      <c r="AP9" s="14">
        <v>0.25127620678747598</v>
      </c>
      <c r="AQ9" s="14">
        <v>0.335358740967443</v>
      </c>
      <c r="AR9" s="14"/>
      <c r="AS9" s="14">
        <v>0.269832445961947</v>
      </c>
      <c r="AT9" s="14">
        <v>0.329609200467395</v>
      </c>
      <c r="AU9" s="14"/>
      <c r="AV9" s="14">
        <v>0.33346531637556498</v>
      </c>
      <c r="AW9" s="14">
        <v>0.287510818472692</v>
      </c>
      <c r="AX9" s="14"/>
      <c r="AY9" s="14">
        <v>0.28460821682472798</v>
      </c>
      <c r="AZ9" s="14">
        <v>0.34583413165579602</v>
      </c>
      <c r="BA9" s="14"/>
      <c r="BB9" s="14">
        <v>0.28584707991562402</v>
      </c>
      <c r="BC9" s="14">
        <v>0.34534341224832199</v>
      </c>
    </row>
    <row r="10" spans="2:55" x14ac:dyDescent="0.35">
      <c r="B10" s="15" t="s">
        <v>158</v>
      </c>
      <c r="C10" s="14">
        <v>0.414520281077289</v>
      </c>
      <c r="D10" s="14">
        <v>0.408048742202477</v>
      </c>
      <c r="E10" s="14">
        <v>0.421072891230934</v>
      </c>
      <c r="F10" s="14"/>
      <c r="G10" s="14">
        <v>0.43818884382879097</v>
      </c>
      <c r="H10" s="14">
        <v>0.44836039085548901</v>
      </c>
      <c r="I10" s="14">
        <v>0.43576395965175402</v>
      </c>
      <c r="J10" s="14">
        <v>0.39625064584642</v>
      </c>
      <c r="K10" s="14">
        <v>0.44053066761392401</v>
      </c>
      <c r="L10" s="14">
        <v>0.35128625584448098</v>
      </c>
      <c r="M10" s="14"/>
      <c r="N10" s="14">
        <v>0.42540711944043003</v>
      </c>
      <c r="O10" s="14">
        <v>0.43829868265002098</v>
      </c>
      <c r="P10" s="14">
        <v>0.38363441796514203</v>
      </c>
      <c r="Q10" s="14">
        <v>0.40848047067202597</v>
      </c>
      <c r="R10" s="14"/>
      <c r="S10" s="14">
        <v>0.42306996279520698</v>
      </c>
      <c r="T10" s="14">
        <v>0.38162603842804099</v>
      </c>
      <c r="U10" s="14">
        <v>0.41603159531148098</v>
      </c>
      <c r="V10" s="14">
        <v>0.33719202830235001</v>
      </c>
      <c r="W10" s="14">
        <v>0.45245668495500502</v>
      </c>
      <c r="X10" s="14">
        <v>0.39151359045246198</v>
      </c>
      <c r="Y10" s="14">
        <v>0.43774662952626098</v>
      </c>
      <c r="Z10" s="14">
        <v>0.41718377726215999</v>
      </c>
      <c r="AA10" s="14">
        <v>0.46368083593035803</v>
      </c>
      <c r="AB10" s="14">
        <v>0.39537389186258298</v>
      </c>
      <c r="AC10" s="14">
        <v>0.43679483996492502</v>
      </c>
      <c r="AD10" s="14">
        <v>0.49849328888882699</v>
      </c>
      <c r="AE10" s="14"/>
      <c r="AF10" s="14">
        <v>0.39729856131302799</v>
      </c>
      <c r="AG10" s="14">
        <v>0.419005257509937</v>
      </c>
      <c r="AH10" s="14">
        <v>0.41871443784836199</v>
      </c>
      <c r="AI10" s="14">
        <v>0.37736936517726</v>
      </c>
      <c r="AJ10" s="14">
        <v>0.43418725232869598</v>
      </c>
      <c r="AK10" s="14"/>
      <c r="AL10" s="14">
        <v>0.41741775348751498</v>
      </c>
      <c r="AM10" s="14">
        <v>0.43145248437442102</v>
      </c>
      <c r="AN10" s="14">
        <v>0.34293671761203098</v>
      </c>
      <c r="AO10" s="14"/>
      <c r="AP10" s="14">
        <v>0.40166384534808802</v>
      </c>
      <c r="AQ10" s="14">
        <v>0.42431638261166599</v>
      </c>
      <c r="AR10" s="14"/>
      <c r="AS10" s="14">
        <v>0.43200409358254899</v>
      </c>
      <c r="AT10" s="14">
        <v>0.38920157366777702</v>
      </c>
      <c r="AU10" s="14"/>
      <c r="AV10" s="14">
        <v>0.432092458412969</v>
      </c>
      <c r="AW10" s="14">
        <v>0.40295275899050698</v>
      </c>
      <c r="AX10" s="14"/>
      <c r="AY10" s="14">
        <v>0.42452038909804102</v>
      </c>
      <c r="AZ10" s="14">
        <v>0.39971339557505398</v>
      </c>
      <c r="BA10" s="14"/>
      <c r="BB10" s="14">
        <v>0.42874774385838399</v>
      </c>
      <c r="BC10" s="14">
        <v>0.39145047304789699</v>
      </c>
    </row>
    <row r="11" spans="2:55" x14ac:dyDescent="0.35">
      <c r="B11" s="15" t="s">
        <v>159</v>
      </c>
      <c r="C11" s="14">
        <v>0.185513844825201</v>
      </c>
      <c r="D11" s="14">
        <v>0.20809939863513499</v>
      </c>
      <c r="E11" s="14">
        <v>0.16298845954396901</v>
      </c>
      <c r="F11" s="14"/>
      <c r="G11" s="14">
        <v>0.171661341294193</v>
      </c>
      <c r="H11" s="14">
        <v>0.16118948823003401</v>
      </c>
      <c r="I11" s="14">
        <v>0.16474002285667799</v>
      </c>
      <c r="J11" s="14">
        <v>0.20357134186540299</v>
      </c>
      <c r="K11" s="14">
        <v>0.181243330664802</v>
      </c>
      <c r="L11" s="14">
        <v>0.21966706402182201</v>
      </c>
      <c r="M11" s="14"/>
      <c r="N11" s="14">
        <v>0.18203672009521499</v>
      </c>
      <c r="O11" s="14">
        <v>0.19356914003508799</v>
      </c>
      <c r="P11" s="14">
        <v>0.1912091526545</v>
      </c>
      <c r="Q11" s="14">
        <v>0.17347161973330999</v>
      </c>
      <c r="R11" s="14"/>
      <c r="S11" s="14">
        <v>0.18349069790336001</v>
      </c>
      <c r="T11" s="14">
        <v>0.22294435761866699</v>
      </c>
      <c r="U11" s="14">
        <v>0.16949420589995901</v>
      </c>
      <c r="V11" s="14">
        <v>0.22678571537959399</v>
      </c>
      <c r="W11" s="14">
        <v>0.16137736809455799</v>
      </c>
      <c r="X11" s="14">
        <v>0.126298394795893</v>
      </c>
      <c r="Y11" s="14">
        <v>0.155749693623246</v>
      </c>
      <c r="Z11" s="14">
        <v>0.20655122682323501</v>
      </c>
      <c r="AA11" s="14">
        <v>0.15273391432073699</v>
      </c>
      <c r="AB11" s="14">
        <v>0.22106625941552699</v>
      </c>
      <c r="AC11" s="14">
        <v>0.15624578893330701</v>
      </c>
      <c r="AD11" s="14">
        <v>0.29826582345647501</v>
      </c>
      <c r="AE11" s="14"/>
      <c r="AF11" s="14">
        <v>0.201439726619184</v>
      </c>
      <c r="AG11" s="14">
        <v>0.15366833262888799</v>
      </c>
      <c r="AH11" s="14">
        <v>0.19962229947870599</v>
      </c>
      <c r="AI11" s="14">
        <v>0.205584520228629</v>
      </c>
      <c r="AJ11" s="14">
        <v>0.15781944346921001</v>
      </c>
      <c r="AK11" s="14"/>
      <c r="AL11" s="14">
        <v>0.19233185227701999</v>
      </c>
      <c r="AM11" s="14">
        <v>0.13173022028013101</v>
      </c>
      <c r="AN11" s="14">
        <v>0.18273709727339801</v>
      </c>
      <c r="AO11" s="14"/>
      <c r="AP11" s="14">
        <v>0.217146595554494</v>
      </c>
      <c r="AQ11" s="14">
        <v>0.157836307353378</v>
      </c>
      <c r="AR11" s="14"/>
      <c r="AS11" s="14">
        <v>0.19175443801497</v>
      </c>
      <c r="AT11" s="14">
        <v>0.178808073347591</v>
      </c>
      <c r="AU11" s="14"/>
      <c r="AV11" s="14">
        <v>0.17012855745882999</v>
      </c>
      <c r="AW11" s="14">
        <v>0.18977833574400499</v>
      </c>
      <c r="AX11" s="14"/>
      <c r="AY11" s="14">
        <v>0.18558842441237999</v>
      </c>
      <c r="AZ11" s="14">
        <v>0.15087275635408101</v>
      </c>
      <c r="BA11" s="14"/>
      <c r="BB11" s="14">
        <v>0.18467132789900501</v>
      </c>
      <c r="BC11" s="14">
        <v>0.168436595827613</v>
      </c>
    </row>
    <row r="12" spans="2:55" x14ac:dyDescent="0.35">
      <c r="B12" s="15" t="s">
        <v>160</v>
      </c>
      <c r="C12" s="14">
        <v>7.8477171944465698E-2</v>
      </c>
      <c r="D12" s="14">
        <v>8.4622405472218803E-2</v>
      </c>
      <c r="E12" s="14">
        <v>7.2707485402749197E-2</v>
      </c>
      <c r="F12" s="14"/>
      <c r="G12" s="14">
        <v>4.2371633104112003E-2</v>
      </c>
      <c r="H12" s="14">
        <v>4.1854298255469199E-2</v>
      </c>
      <c r="I12" s="14">
        <v>6.0870496375553799E-2</v>
      </c>
      <c r="J12" s="14">
        <v>8.9337103119503602E-2</v>
      </c>
      <c r="K12" s="14">
        <v>8.7550049828392401E-2</v>
      </c>
      <c r="L12" s="14">
        <v>0.13175439790139201</v>
      </c>
      <c r="M12" s="14"/>
      <c r="N12" s="14">
        <v>9.3307493004328307E-2</v>
      </c>
      <c r="O12" s="14">
        <v>9.5906777695256795E-2</v>
      </c>
      <c r="P12" s="14">
        <v>4.94479637451858E-2</v>
      </c>
      <c r="Q12" s="14">
        <v>7.0477709854386797E-2</v>
      </c>
      <c r="R12" s="14"/>
      <c r="S12" s="14">
        <v>4.6245309788974301E-2</v>
      </c>
      <c r="T12" s="14">
        <v>8.8694851612992301E-2</v>
      </c>
      <c r="U12" s="14">
        <v>0.14420632523315599</v>
      </c>
      <c r="V12" s="14">
        <v>4.1700183376553297E-2</v>
      </c>
      <c r="W12" s="14">
        <v>8.5712772716803803E-2</v>
      </c>
      <c r="X12" s="14">
        <v>0.117500384854413</v>
      </c>
      <c r="Y12" s="14">
        <v>8.5654353124386504E-2</v>
      </c>
      <c r="Z12" s="14">
        <v>7.9688025567688697E-2</v>
      </c>
      <c r="AA12" s="14">
        <v>4.65305832750584E-2</v>
      </c>
      <c r="AB12" s="14">
        <v>7.6524162852961694E-2</v>
      </c>
      <c r="AC12" s="14">
        <v>0.11594758522762599</v>
      </c>
      <c r="AD12" s="14">
        <v>2.6149540290735102E-2</v>
      </c>
      <c r="AE12" s="14"/>
      <c r="AF12" s="14">
        <v>9.8992753075853299E-2</v>
      </c>
      <c r="AG12" s="14">
        <v>5.4485194390087602E-2</v>
      </c>
      <c r="AH12" s="14">
        <v>0.119724309546633</v>
      </c>
      <c r="AI12" s="14">
        <v>0.10333781443604501</v>
      </c>
      <c r="AJ12" s="14">
        <v>7.9377945128206603E-2</v>
      </c>
      <c r="AK12" s="14"/>
      <c r="AL12" s="14">
        <v>8.0860958752139098E-2</v>
      </c>
      <c r="AM12" s="14">
        <v>2.9628123481833898E-2</v>
      </c>
      <c r="AN12" s="14">
        <v>0.13066819044919201</v>
      </c>
      <c r="AO12" s="14"/>
      <c r="AP12" s="14">
        <v>9.7649148689608806E-2</v>
      </c>
      <c r="AQ12" s="14">
        <v>6.2337367324505802E-2</v>
      </c>
      <c r="AR12" s="14"/>
      <c r="AS12" s="14">
        <v>8.1179645551366697E-2</v>
      </c>
      <c r="AT12" s="14">
        <v>7.7858598183466701E-2</v>
      </c>
      <c r="AU12" s="14"/>
      <c r="AV12" s="14">
        <v>4.7545996132916303E-2</v>
      </c>
      <c r="AW12" s="14">
        <v>8.9963529629178599E-2</v>
      </c>
      <c r="AX12" s="14"/>
      <c r="AY12" s="14">
        <v>8.2606257122392807E-2</v>
      </c>
      <c r="AZ12" s="14">
        <v>7.9558666144355306E-2</v>
      </c>
      <c r="BA12" s="14"/>
      <c r="BB12" s="14">
        <v>7.9516270899282704E-2</v>
      </c>
      <c r="BC12" s="14">
        <v>6.1284428156566699E-2</v>
      </c>
    </row>
    <row r="13" spans="2:55" x14ac:dyDescent="0.35">
      <c r="B13" s="15" t="s">
        <v>205</v>
      </c>
      <c r="C13" s="20">
        <v>2.6350124444612301E-2</v>
      </c>
      <c r="D13" s="20">
        <v>2.5104180202634101E-2</v>
      </c>
      <c r="E13" s="20">
        <v>2.76443067652163E-2</v>
      </c>
      <c r="F13" s="20"/>
      <c r="G13" s="20">
        <v>3.5375983417396402E-2</v>
      </c>
      <c r="H13" s="20">
        <v>8.3965084487751009E-3</v>
      </c>
      <c r="I13" s="20">
        <v>3.90369247853153E-2</v>
      </c>
      <c r="J13" s="20">
        <v>2.4082815181008299E-2</v>
      </c>
      <c r="K13" s="20">
        <v>3.1235619144083199E-2</v>
      </c>
      <c r="L13" s="20">
        <v>2.3319752339962498E-2</v>
      </c>
      <c r="M13" s="20"/>
      <c r="N13" s="20">
        <v>1.7055763264974301E-2</v>
      </c>
      <c r="O13" s="20">
        <v>2.5156360105039698E-2</v>
      </c>
      <c r="P13" s="20">
        <v>2.4581702846661699E-2</v>
      </c>
      <c r="Q13" s="20">
        <v>3.9388334612032803E-2</v>
      </c>
      <c r="R13" s="20"/>
      <c r="S13" s="20">
        <v>2.6816940008072498E-2</v>
      </c>
      <c r="T13" s="20">
        <v>2.0038209389785101E-2</v>
      </c>
      <c r="U13" s="20">
        <v>2.9019631020423001E-2</v>
      </c>
      <c r="V13" s="20">
        <v>3.2109289006122303E-2</v>
      </c>
      <c r="W13" s="20">
        <v>1.77457025661476E-2</v>
      </c>
      <c r="X13" s="20">
        <v>1.54208974064345E-2</v>
      </c>
      <c r="Y13" s="20">
        <v>3.9763345227009403E-2</v>
      </c>
      <c r="Z13" s="20">
        <v>1.0154021592577001E-2</v>
      </c>
      <c r="AA13" s="20">
        <v>2.0444781415094801E-2</v>
      </c>
      <c r="AB13" s="20">
        <v>4.1904493425822198E-2</v>
      </c>
      <c r="AC13" s="20">
        <v>3.1413733859446499E-2</v>
      </c>
      <c r="AD13" s="20">
        <v>3.2516332127941201E-2</v>
      </c>
      <c r="AE13" s="20"/>
      <c r="AF13" s="20">
        <v>2.8309378909278999E-2</v>
      </c>
      <c r="AG13" s="20">
        <v>1.6339877790032702E-2</v>
      </c>
      <c r="AH13" s="20">
        <v>1.47948920208272E-2</v>
      </c>
      <c r="AI13" s="20">
        <v>1.9251096285607699E-2</v>
      </c>
      <c r="AJ13" s="20">
        <v>3.9342714435883802E-2</v>
      </c>
      <c r="AK13" s="20"/>
      <c r="AL13" s="20">
        <v>2.6952885833802901E-2</v>
      </c>
      <c r="AM13" s="20">
        <v>6.6888682515007999E-3</v>
      </c>
      <c r="AN13" s="20">
        <v>5.24804556577479E-2</v>
      </c>
      <c r="AO13" s="20"/>
      <c r="AP13" s="20">
        <v>3.2264203620333901E-2</v>
      </c>
      <c r="AQ13" s="20">
        <v>2.0151201743007E-2</v>
      </c>
      <c r="AR13" s="20"/>
      <c r="AS13" s="20">
        <v>2.5229376889167002E-2</v>
      </c>
      <c r="AT13" s="20">
        <v>2.4522554333770701E-2</v>
      </c>
      <c r="AU13" s="20"/>
      <c r="AV13" s="20">
        <v>1.6767671619720301E-2</v>
      </c>
      <c r="AW13" s="20">
        <v>2.9794557163617699E-2</v>
      </c>
      <c r="AX13" s="20"/>
      <c r="AY13" s="20">
        <v>2.2676712542459398E-2</v>
      </c>
      <c r="AZ13" s="20">
        <v>2.4021050270714401E-2</v>
      </c>
      <c r="BA13" s="20"/>
      <c r="BB13" s="20">
        <v>2.12175774277048E-2</v>
      </c>
      <c r="BC13" s="20">
        <v>3.3485090719601603E-2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357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0.31632927441580899</v>
      </c>
      <c r="D9" s="14">
        <v>0.30252454690674702</v>
      </c>
      <c r="E9" s="14">
        <v>0.32980094056975701</v>
      </c>
      <c r="F9" s="14"/>
      <c r="G9" s="14">
        <v>0.35443563229415098</v>
      </c>
      <c r="H9" s="14">
        <v>0.35082195265656002</v>
      </c>
      <c r="I9" s="14">
        <v>0.29942689220795998</v>
      </c>
      <c r="J9" s="14">
        <v>0.30789927659364502</v>
      </c>
      <c r="K9" s="14">
        <v>0.328803848803782</v>
      </c>
      <c r="L9" s="14">
        <v>0.275109310439418</v>
      </c>
      <c r="M9" s="14"/>
      <c r="N9" s="14">
        <v>0.28979220280277701</v>
      </c>
      <c r="O9" s="14">
        <v>0.25836738913393698</v>
      </c>
      <c r="P9" s="14">
        <v>0.38251513776934298</v>
      </c>
      <c r="Q9" s="14">
        <v>0.34746803532561199</v>
      </c>
      <c r="R9" s="14"/>
      <c r="S9" s="14">
        <v>0.33028356631431999</v>
      </c>
      <c r="T9" s="14">
        <v>0.35209928705008597</v>
      </c>
      <c r="U9" s="14">
        <v>0.28874307849631498</v>
      </c>
      <c r="V9" s="14">
        <v>0.32394812815642998</v>
      </c>
      <c r="W9" s="14">
        <v>0.23396727077926299</v>
      </c>
      <c r="X9" s="14">
        <v>0.35243756269600901</v>
      </c>
      <c r="Y9" s="14">
        <v>0.30400240819362001</v>
      </c>
      <c r="Z9" s="14">
        <v>0.33769325259905297</v>
      </c>
      <c r="AA9" s="14">
        <v>0.35671865338589498</v>
      </c>
      <c r="AB9" s="14">
        <v>0.26991237474631802</v>
      </c>
      <c r="AC9" s="14">
        <v>0.28119369476494699</v>
      </c>
      <c r="AD9" s="14">
        <v>0.284789817816334</v>
      </c>
      <c r="AE9" s="14"/>
      <c r="AF9" s="14">
        <v>0.33754600062473999</v>
      </c>
      <c r="AG9" s="14">
        <v>0.34952922909030898</v>
      </c>
      <c r="AH9" s="14">
        <v>0.24554424241098699</v>
      </c>
      <c r="AI9" s="14">
        <v>0.27631468819336302</v>
      </c>
      <c r="AJ9" s="14">
        <v>0.30597362869331801</v>
      </c>
      <c r="AK9" s="14"/>
      <c r="AL9" s="14">
        <v>0.30593908175074203</v>
      </c>
      <c r="AM9" s="14">
        <v>0.405718163459245</v>
      </c>
      <c r="AN9" s="14">
        <v>0.30742071377885399</v>
      </c>
      <c r="AO9" s="14"/>
      <c r="AP9" s="14">
        <v>0.26751099447101401</v>
      </c>
      <c r="AQ9" s="14">
        <v>0.36100603804695403</v>
      </c>
      <c r="AR9" s="14"/>
      <c r="AS9" s="14">
        <v>0.30229181959128498</v>
      </c>
      <c r="AT9" s="14">
        <v>0.33463091732734201</v>
      </c>
      <c r="AU9" s="14"/>
      <c r="AV9" s="14">
        <v>0.36981226280860302</v>
      </c>
      <c r="AW9" s="14">
        <v>0.30157721577429603</v>
      </c>
      <c r="AX9" s="14"/>
      <c r="AY9" s="14">
        <v>0.31349008493650699</v>
      </c>
      <c r="AZ9" s="14">
        <v>0.36968481807575598</v>
      </c>
      <c r="BA9" s="14"/>
      <c r="BB9" s="14">
        <v>0.30809212620769799</v>
      </c>
      <c r="BC9" s="14">
        <v>0.36117357888708201</v>
      </c>
    </row>
    <row r="10" spans="2:55" x14ac:dyDescent="0.35">
      <c r="B10" s="15" t="s">
        <v>158</v>
      </c>
      <c r="C10" s="14">
        <v>0.37491802747055702</v>
      </c>
      <c r="D10" s="14">
        <v>0.35644151940268398</v>
      </c>
      <c r="E10" s="14">
        <v>0.39307661078421202</v>
      </c>
      <c r="F10" s="14"/>
      <c r="G10" s="14">
        <v>0.35747772220095497</v>
      </c>
      <c r="H10" s="14">
        <v>0.42775580689034198</v>
      </c>
      <c r="I10" s="14">
        <v>0.411520657975462</v>
      </c>
      <c r="J10" s="14">
        <v>0.385288155129907</v>
      </c>
      <c r="K10" s="14">
        <v>0.37570856816486897</v>
      </c>
      <c r="L10" s="14">
        <v>0.30447029908967299</v>
      </c>
      <c r="M10" s="14"/>
      <c r="N10" s="14">
        <v>0.358102399393464</v>
      </c>
      <c r="O10" s="14">
        <v>0.38756734117799602</v>
      </c>
      <c r="P10" s="14">
        <v>0.36480079301755303</v>
      </c>
      <c r="Q10" s="14">
        <v>0.38793955224589399</v>
      </c>
      <c r="R10" s="14"/>
      <c r="S10" s="14">
        <v>0.37294364080672998</v>
      </c>
      <c r="T10" s="14">
        <v>0.309559732300348</v>
      </c>
      <c r="U10" s="14">
        <v>0.33313516579478403</v>
      </c>
      <c r="V10" s="14">
        <v>0.33216586024272798</v>
      </c>
      <c r="W10" s="14">
        <v>0.43945394649174302</v>
      </c>
      <c r="X10" s="14">
        <v>0.37923511994775599</v>
      </c>
      <c r="Y10" s="14">
        <v>0.405287044952577</v>
      </c>
      <c r="Z10" s="14">
        <v>0.40923940979538898</v>
      </c>
      <c r="AA10" s="14">
        <v>0.37286041841958001</v>
      </c>
      <c r="AB10" s="14">
        <v>0.38331742204915098</v>
      </c>
      <c r="AC10" s="14">
        <v>0.488772214307162</v>
      </c>
      <c r="AD10" s="14">
        <v>0.40822943879967799</v>
      </c>
      <c r="AE10" s="14"/>
      <c r="AF10" s="14">
        <v>0.35810195640727099</v>
      </c>
      <c r="AG10" s="14">
        <v>0.389168614215609</v>
      </c>
      <c r="AH10" s="14">
        <v>0.33834903219017698</v>
      </c>
      <c r="AI10" s="14">
        <v>0.39367449704971702</v>
      </c>
      <c r="AJ10" s="14">
        <v>0.44562832890806903</v>
      </c>
      <c r="AK10" s="14"/>
      <c r="AL10" s="14">
        <v>0.37860251375147203</v>
      </c>
      <c r="AM10" s="14">
        <v>0.41405738639436002</v>
      </c>
      <c r="AN10" s="14">
        <v>0.25273472807592101</v>
      </c>
      <c r="AO10" s="14"/>
      <c r="AP10" s="14">
        <v>0.38556827300818602</v>
      </c>
      <c r="AQ10" s="14">
        <v>0.36562670096720901</v>
      </c>
      <c r="AR10" s="14"/>
      <c r="AS10" s="14">
        <v>0.39229262778262403</v>
      </c>
      <c r="AT10" s="14">
        <v>0.34872301882954199</v>
      </c>
      <c r="AU10" s="14"/>
      <c r="AV10" s="14">
        <v>0.37077894620188401</v>
      </c>
      <c r="AW10" s="14">
        <v>0.37713428406216498</v>
      </c>
      <c r="AX10" s="14"/>
      <c r="AY10" s="14">
        <v>0.38085580122789597</v>
      </c>
      <c r="AZ10" s="14">
        <v>0.32036590389205999</v>
      </c>
      <c r="BA10" s="14"/>
      <c r="BB10" s="14">
        <v>0.38744538168155901</v>
      </c>
      <c r="BC10" s="14">
        <v>0.33392316883351297</v>
      </c>
    </row>
    <row r="11" spans="2:55" x14ac:dyDescent="0.35">
      <c r="B11" s="15" t="s">
        <v>159</v>
      </c>
      <c r="C11" s="14">
        <v>0.187905985296145</v>
      </c>
      <c r="D11" s="14">
        <v>0.203064367818233</v>
      </c>
      <c r="E11" s="14">
        <v>0.17264007195625</v>
      </c>
      <c r="F11" s="14"/>
      <c r="G11" s="14">
        <v>0.17460432451611199</v>
      </c>
      <c r="H11" s="14">
        <v>0.16676804366853701</v>
      </c>
      <c r="I11" s="14">
        <v>0.18065485304468801</v>
      </c>
      <c r="J11" s="14">
        <v>0.180561096613824</v>
      </c>
      <c r="K11" s="14">
        <v>0.16908721969889701</v>
      </c>
      <c r="L11" s="14">
        <v>0.238511558746238</v>
      </c>
      <c r="M11" s="14"/>
      <c r="N11" s="14">
        <v>0.21442237895192501</v>
      </c>
      <c r="O11" s="14">
        <v>0.20610095284546701</v>
      </c>
      <c r="P11" s="14">
        <v>0.17948815966598899</v>
      </c>
      <c r="Q11" s="14">
        <v>0.14728363039630901</v>
      </c>
      <c r="R11" s="14"/>
      <c r="S11" s="14">
        <v>0.18798988999308799</v>
      </c>
      <c r="T11" s="14">
        <v>0.20621806075971699</v>
      </c>
      <c r="U11" s="14">
        <v>0.19776230153636201</v>
      </c>
      <c r="V11" s="14">
        <v>0.227610878117252</v>
      </c>
      <c r="W11" s="14">
        <v>0.22531042414362601</v>
      </c>
      <c r="X11" s="14">
        <v>0.14715643162880099</v>
      </c>
      <c r="Y11" s="14">
        <v>0.17402987748940599</v>
      </c>
      <c r="Z11" s="14">
        <v>0.12602605057139801</v>
      </c>
      <c r="AA11" s="14">
        <v>0.187944413872</v>
      </c>
      <c r="AB11" s="14">
        <v>0.19106587320263199</v>
      </c>
      <c r="AC11" s="14">
        <v>0.11725506320318201</v>
      </c>
      <c r="AD11" s="14">
        <v>0.22572008636997401</v>
      </c>
      <c r="AE11" s="14"/>
      <c r="AF11" s="14">
        <v>0.16920723203836499</v>
      </c>
      <c r="AG11" s="14">
        <v>0.16984303561545899</v>
      </c>
      <c r="AH11" s="14">
        <v>0.234223229412238</v>
      </c>
      <c r="AI11" s="14">
        <v>0.18871703702593801</v>
      </c>
      <c r="AJ11" s="14">
        <v>0.17221472023397499</v>
      </c>
      <c r="AK11" s="14"/>
      <c r="AL11" s="14">
        <v>0.197426067876355</v>
      </c>
      <c r="AM11" s="14">
        <v>0.121990992012627</v>
      </c>
      <c r="AN11" s="14">
        <v>0.167778575528921</v>
      </c>
      <c r="AO11" s="14"/>
      <c r="AP11" s="14">
        <v>0.20707165125007901</v>
      </c>
      <c r="AQ11" s="14">
        <v>0.17066257949779001</v>
      </c>
      <c r="AR11" s="14"/>
      <c r="AS11" s="14">
        <v>0.19153607172411699</v>
      </c>
      <c r="AT11" s="14">
        <v>0.18718204075110501</v>
      </c>
      <c r="AU11" s="14"/>
      <c r="AV11" s="14">
        <v>0.173930815939216</v>
      </c>
      <c r="AW11" s="14">
        <v>0.190622724740104</v>
      </c>
      <c r="AX11" s="14"/>
      <c r="AY11" s="14">
        <v>0.186779447785902</v>
      </c>
      <c r="AZ11" s="14">
        <v>0.17458882309455001</v>
      </c>
      <c r="BA11" s="14"/>
      <c r="BB11" s="14">
        <v>0.190842529301501</v>
      </c>
      <c r="BC11" s="14">
        <v>0.16278464414281901</v>
      </c>
    </row>
    <row r="12" spans="2:55" x14ac:dyDescent="0.35">
      <c r="B12" s="15" t="s">
        <v>160</v>
      </c>
      <c r="C12" s="14">
        <v>8.6725068867093594E-2</v>
      </c>
      <c r="D12" s="14">
        <v>0.101355404496005</v>
      </c>
      <c r="E12" s="14">
        <v>7.2694184481587501E-2</v>
      </c>
      <c r="F12" s="14"/>
      <c r="G12" s="14">
        <v>5.3717304529063203E-2</v>
      </c>
      <c r="H12" s="14">
        <v>3.6589760149292702E-2</v>
      </c>
      <c r="I12" s="14">
        <v>6.8817133191456797E-2</v>
      </c>
      <c r="J12" s="14">
        <v>9.3785977304085805E-2</v>
      </c>
      <c r="K12" s="14">
        <v>0.101484453644449</v>
      </c>
      <c r="L12" s="14">
        <v>0.148533573454528</v>
      </c>
      <c r="M12" s="14"/>
      <c r="N12" s="14">
        <v>0.111339235708553</v>
      </c>
      <c r="O12" s="14">
        <v>0.104007586911777</v>
      </c>
      <c r="P12" s="14">
        <v>5.26586851778965E-2</v>
      </c>
      <c r="Q12" s="14">
        <v>7.2808552632127002E-2</v>
      </c>
      <c r="R12" s="14"/>
      <c r="S12" s="14">
        <v>7.4521046052338405E-2</v>
      </c>
      <c r="T12" s="14">
        <v>0.105106057172265</v>
      </c>
      <c r="U12" s="14">
        <v>0.137654432488304</v>
      </c>
      <c r="V12" s="14">
        <v>8.23912752403448E-2</v>
      </c>
      <c r="W12" s="14">
        <v>6.6300590986476698E-2</v>
      </c>
      <c r="X12" s="14">
        <v>9.7336481866474006E-2</v>
      </c>
      <c r="Y12" s="14">
        <v>7.9210512681320705E-2</v>
      </c>
      <c r="Z12" s="14">
        <v>0.10603586217265</v>
      </c>
      <c r="AA12" s="14">
        <v>6.2381744533125998E-2</v>
      </c>
      <c r="AB12" s="14">
        <v>8.7896885437158206E-2</v>
      </c>
      <c r="AC12" s="14">
        <v>8.0023383006545504E-2</v>
      </c>
      <c r="AD12" s="14">
        <v>4.8744324886073803E-2</v>
      </c>
      <c r="AE12" s="14"/>
      <c r="AF12" s="14">
        <v>0.102664823294498</v>
      </c>
      <c r="AG12" s="14">
        <v>5.9682612919867199E-2</v>
      </c>
      <c r="AH12" s="14">
        <v>0.16698117819887601</v>
      </c>
      <c r="AI12" s="14">
        <v>0.109320029408163</v>
      </c>
      <c r="AJ12" s="14">
        <v>2.7726142593540701E-2</v>
      </c>
      <c r="AK12" s="14"/>
      <c r="AL12" s="14">
        <v>8.6380970083297204E-2</v>
      </c>
      <c r="AM12" s="14">
        <v>2.6194267800874801E-2</v>
      </c>
      <c r="AN12" s="14">
        <v>0.19877317220939</v>
      </c>
      <c r="AO12" s="14"/>
      <c r="AP12" s="14">
        <v>0.101500629996175</v>
      </c>
      <c r="AQ12" s="14">
        <v>7.2767885782142494E-2</v>
      </c>
      <c r="AR12" s="14"/>
      <c r="AS12" s="14">
        <v>8.2255904085616893E-2</v>
      </c>
      <c r="AT12" s="14">
        <v>9.5085666192860394E-2</v>
      </c>
      <c r="AU12" s="14"/>
      <c r="AV12" s="14">
        <v>6.5360756921363894E-2</v>
      </c>
      <c r="AW12" s="14">
        <v>9.3265794394384705E-2</v>
      </c>
      <c r="AX12" s="14"/>
      <c r="AY12" s="14">
        <v>8.7426344240693094E-2</v>
      </c>
      <c r="AZ12" s="14">
        <v>9.4815708724942493E-2</v>
      </c>
      <c r="BA12" s="14"/>
      <c r="BB12" s="14">
        <v>8.3693766137548697E-2</v>
      </c>
      <c r="BC12" s="14">
        <v>9.0675937677393903E-2</v>
      </c>
    </row>
    <row r="13" spans="2:55" x14ac:dyDescent="0.35">
      <c r="B13" s="15" t="s">
        <v>205</v>
      </c>
      <c r="C13" s="20">
        <v>3.4121643950394999E-2</v>
      </c>
      <c r="D13" s="20">
        <v>3.6614161376330501E-2</v>
      </c>
      <c r="E13" s="20">
        <v>3.17881922081946E-2</v>
      </c>
      <c r="F13" s="20"/>
      <c r="G13" s="20">
        <v>5.9765016459718601E-2</v>
      </c>
      <c r="H13" s="20">
        <v>1.8064436635268199E-2</v>
      </c>
      <c r="I13" s="20">
        <v>3.9580463580433899E-2</v>
      </c>
      <c r="J13" s="20">
        <v>3.2465494358537503E-2</v>
      </c>
      <c r="K13" s="20">
        <v>2.4915909688002301E-2</v>
      </c>
      <c r="L13" s="20">
        <v>3.3375258270143399E-2</v>
      </c>
      <c r="M13" s="20"/>
      <c r="N13" s="20">
        <v>2.6343783143282201E-2</v>
      </c>
      <c r="O13" s="20">
        <v>4.3956729930823002E-2</v>
      </c>
      <c r="P13" s="20">
        <v>2.0537224369218302E-2</v>
      </c>
      <c r="Q13" s="20">
        <v>4.4500229400057302E-2</v>
      </c>
      <c r="R13" s="20"/>
      <c r="S13" s="20">
        <v>3.4261856833523403E-2</v>
      </c>
      <c r="T13" s="20">
        <v>2.7016862717583499E-2</v>
      </c>
      <c r="U13" s="20">
        <v>4.2705021684235102E-2</v>
      </c>
      <c r="V13" s="20">
        <v>3.3883858243244601E-2</v>
      </c>
      <c r="W13" s="20">
        <v>3.4967767598891399E-2</v>
      </c>
      <c r="X13" s="20">
        <v>2.38344038609592E-2</v>
      </c>
      <c r="Y13" s="20">
        <v>3.74701566830766E-2</v>
      </c>
      <c r="Z13" s="20">
        <v>2.1005424861510601E-2</v>
      </c>
      <c r="AA13" s="20">
        <v>2.0094769789399999E-2</v>
      </c>
      <c r="AB13" s="20">
        <v>6.7807444564740305E-2</v>
      </c>
      <c r="AC13" s="20">
        <v>3.27556447181628E-2</v>
      </c>
      <c r="AD13" s="20">
        <v>3.2516332127941201E-2</v>
      </c>
      <c r="AE13" s="20"/>
      <c r="AF13" s="20">
        <v>3.2479987635125898E-2</v>
      </c>
      <c r="AG13" s="20">
        <v>3.1776508158755802E-2</v>
      </c>
      <c r="AH13" s="20">
        <v>1.4902317787722E-2</v>
      </c>
      <c r="AI13" s="20">
        <v>3.1973748322819399E-2</v>
      </c>
      <c r="AJ13" s="20">
        <v>4.8457179571096201E-2</v>
      </c>
      <c r="AK13" s="20"/>
      <c r="AL13" s="20">
        <v>3.1651366538133101E-2</v>
      </c>
      <c r="AM13" s="20">
        <v>3.2039190332892098E-2</v>
      </c>
      <c r="AN13" s="20">
        <v>7.3292810406914599E-2</v>
      </c>
      <c r="AO13" s="20"/>
      <c r="AP13" s="20">
        <v>3.8348451274545697E-2</v>
      </c>
      <c r="AQ13" s="20">
        <v>2.99367957059045E-2</v>
      </c>
      <c r="AR13" s="20"/>
      <c r="AS13" s="20">
        <v>3.1623576816357198E-2</v>
      </c>
      <c r="AT13" s="20">
        <v>3.4378356899150302E-2</v>
      </c>
      <c r="AU13" s="20"/>
      <c r="AV13" s="20">
        <v>2.01172181289332E-2</v>
      </c>
      <c r="AW13" s="20">
        <v>3.7399981029050802E-2</v>
      </c>
      <c r="AX13" s="20"/>
      <c r="AY13" s="20">
        <v>3.1448321809002998E-2</v>
      </c>
      <c r="AZ13" s="20">
        <v>4.0544746212692301E-2</v>
      </c>
      <c r="BA13" s="20"/>
      <c r="BB13" s="20">
        <v>2.99261966716932E-2</v>
      </c>
      <c r="BC13" s="20">
        <v>5.1442670459191098E-2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358</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0.29430584163989099</v>
      </c>
      <c r="D9" s="14">
        <v>0.27011373917361298</v>
      </c>
      <c r="E9" s="14">
        <v>0.31785568053420099</v>
      </c>
      <c r="F9" s="14"/>
      <c r="G9" s="14">
        <v>0.323074548832196</v>
      </c>
      <c r="H9" s="14">
        <v>0.330008604154163</v>
      </c>
      <c r="I9" s="14">
        <v>0.26753447937991398</v>
      </c>
      <c r="J9" s="14">
        <v>0.25631851291742702</v>
      </c>
      <c r="K9" s="14">
        <v>0.31791821143309901</v>
      </c>
      <c r="L9" s="14">
        <v>0.28287642432407001</v>
      </c>
      <c r="M9" s="14"/>
      <c r="N9" s="14">
        <v>0.28405135557025601</v>
      </c>
      <c r="O9" s="14">
        <v>0.26097483543897598</v>
      </c>
      <c r="P9" s="14">
        <v>0.30749431488143603</v>
      </c>
      <c r="Q9" s="14">
        <v>0.330783416933501</v>
      </c>
      <c r="R9" s="14"/>
      <c r="S9" s="14">
        <v>0.31989848255402098</v>
      </c>
      <c r="T9" s="14">
        <v>0.27670233883970002</v>
      </c>
      <c r="U9" s="14">
        <v>0.252414682747788</v>
      </c>
      <c r="V9" s="14">
        <v>0.31739143889350901</v>
      </c>
      <c r="W9" s="14">
        <v>0.26333029377304201</v>
      </c>
      <c r="X9" s="14">
        <v>0.36119733792314801</v>
      </c>
      <c r="Y9" s="14">
        <v>0.278089995450926</v>
      </c>
      <c r="Z9" s="14">
        <v>0.27175327649206998</v>
      </c>
      <c r="AA9" s="14">
        <v>0.335068997346186</v>
      </c>
      <c r="AB9" s="14">
        <v>0.25025008879897398</v>
      </c>
      <c r="AC9" s="14">
        <v>0.29305889437070798</v>
      </c>
      <c r="AD9" s="14">
        <v>0.224067272517986</v>
      </c>
      <c r="AE9" s="14"/>
      <c r="AF9" s="14">
        <v>0.28651992697937601</v>
      </c>
      <c r="AG9" s="14">
        <v>0.34559613418636698</v>
      </c>
      <c r="AH9" s="14">
        <v>0.31473810158280502</v>
      </c>
      <c r="AI9" s="14">
        <v>0.251868304851455</v>
      </c>
      <c r="AJ9" s="14">
        <v>0.34860725403717002</v>
      </c>
      <c r="AK9" s="14"/>
      <c r="AL9" s="14">
        <v>0.28842389666082202</v>
      </c>
      <c r="AM9" s="14">
        <v>0.34946272801552603</v>
      </c>
      <c r="AN9" s="14">
        <v>0.28120582945283301</v>
      </c>
      <c r="AO9" s="14"/>
      <c r="AP9" s="14">
        <v>0.25825176402649003</v>
      </c>
      <c r="AQ9" s="14">
        <v>0.32250679511003399</v>
      </c>
      <c r="AR9" s="14"/>
      <c r="AS9" s="14">
        <v>0.285829449354983</v>
      </c>
      <c r="AT9" s="14">
        <v>0.30540421350178398</v>
      </c>
      <c r="AU9" s="14"/>
      <c r="AV9" s="14">
        <v>0.32353476497820599</v>
      </c>
      <c r="AW9" s="14">
        <v>0.28632407499921803</v>
      </c>
      <c r="AX9" s="14"/>
      <c r="AY9" s="14">
        <v>0.28676372819905299</v>
      </c>
      <c r="AZ9" s="14">
        <v>0.34758655321891202</v>
      </c>
      <c r="BA9" s="14"/>
      <c r="BB9" s="14">
        <v>0.29491252970712301</v>
      </c>
      <c r="BC9" s="14">
        <v>0.309866781092698</v>
      </c>
    </row>
    <row r="10" spans="2:55" x14ac:dyDescent="0.35">
      <c r="B10" s="15" t="s">
        <v>158</v>
      </c>
      <c r="C10" s="14">
        <v>0.45454129939886401</v>
      </c>
      <c r="D10" s="14">
        <v>0.45900064752516501</v>
      </c>
      <c r="E10" s="14">
        <v>0.45053798103421</v>
      </c>
      <c r="F10" s="14"/>
      <c r="G10" s="14">
        <v>0.41678043684226501</v>
      </c>
      <c r="H10" s="14">
        <v>0.47167501288215202</v>
      </c>
      <c r="I10" s="14">
        <v>0.50833806107931701</v>
      </c>
      <c r="J10" s="14">
        <v>0.484725375832113</v>
      </c>
      <c r="K10" s="14">
        <v>0.421713610239555</v>
      </c>
      <c r="L10" s="14">
        <v>0.419219127951797</v>
      </c>
      <c r="M10" s="14"/>
      <c r="N10" s="14">
        <v>0.46547347659726501</v>
      </c>
      <c r="O10" s="14">
        <v>0.449598291713033</v>
      </c>
      <c r="P10" s="14">
        <v>0.48272617553966701</v>
      </c>
      <c r="Q10" s="14">
        <v>0.42266574993147199</v>
      </c>
      <c r="R10" s="14"/>
      <c r="S10" s="14">
        <v>0.43242372280534902</v>
      </c>
      <c r="T10" s="14">
        <v>0.475819149284543</v>
      </c>
      <c r="U10" s="14">
        <v>0.42841616465934002</v>
      </c>
      <c r="V10" s="14">
        <v>0.44103600947166499</v>
      </c>
      <c r="W10" s="14">
        <v>0.47791791126726901</v>
      </c>
      <c r="X10" s="14">
        <v>0.408275109905538</v>
      </c>
      <c r="Y10" s="14">
        <v>0.46695402154857901</v>
      </c>
      <c r="Z10" s="14">
        <v>0.48705797461571199</v>
      </c>
      <c r="AA10" s="14">
        <v>0.45686966263103701</v>
      </c>
      <c r="AB10" s="14">
        <v>0.499838827519486</v>
      </c>
      <c r="AC10" s="14">
        <v>0.46025289165609601</v>
      </c>
      <c r="AD10" s="14">
        <v>0.42936888678681401</v>
      </c>
      <c r="AE10" s="14"/>
      <c r="AF10" s="14">
        <v>0.46823230075669198</v>
      </c>
      <c r="AG10" s="14">
        <v>0.45123022306405702</v>
      </c>
      <c r="AH10" s="14">
        <v>0.39559925181917799</v>
      </c>
      <c r="AI10" s="14">
        <v>0.49008329892746899</v>
      </c>
      <c r="AJ10" s="14">
        <v>0.43541101311866798</v>
      </c>
      <c r="AK10" s="14"/>
      <c r="AL10" s="14">
        <v>0.45607701472480799</v>
      </c>
      <c r="AM10" s="14">
        <v>0.501291503885962</v>
      </c>
      <c r="AN10" s="14">
        <v>0.34975899991208598</v>
      </c>
      <c r="AO10" s="14"/>
      <c r="AP10" s="14">
        <v>0.45415974330255898</v>
      </c>
      <c r="AQ10" s="14">
        <v>0.45618041429587902</v>
      </c>
      <c r="AR10" s="14"/>
      <c r="AS10" s="14">
        <v>0.464777479675899</v>
      </c>
      <c r="AT10" s="14">
        <v>0.437126915653265</v>
      </c>
      <c r="AU10" s="14"/>
      <c r="AV10" s="14">
        <v>0.46713631660524901</v>
      </c>
      <c r="AW10" s="14">
        <v>0.44925494028337698</v>
      </c>
      <c r="AX10" s="14"/>
      <c r="AY10" s="14">
        <v>0.46556226179767801</v>
      </c>
      <c r="AZ10" s="14">
        <v>0.42172383710622302</v>
      </c>
      <c r="BA10" s="14"/>
      <c r="BB10" s="14">
        <v>0.46420610589589101</v>
      </c>
      <c r="BC10" s="14">
        <v>0.41903287689684898</v>
      </c>
    </row>
    <row r="11" spans="2:55" x14ac:dyDescent="0.35">
      <c r="B11" s="15" t="s">
        <v>159</v>
      </c>
      <c r="C11" s="14">
        <v>0.18032451478195799</v>
      </c>
      <c r="D11" s="14">
        <v>0.19872952681293901</v>
      </c>
      <c r="E11" s="14">
        <v>0.16288323531033999</v>
      </c>
      <c r="F11" s="14"/>
      <c r="G11" s="14">
        <v>0.16573299268726399</v>
      </c>
      <c r="H11" s="14">
        <v>0.16189080458809199</v>
      </c>
      <c r="I11" s="14">
        <v>0.14403503619909599</v>
      </c>
      <c r="J11" s="14">
        <v>0.20092889609362799</v>
      </c>
      <c r="K11" s="14">
        <v>0.181401571142149</v>
      </c>
      <c r="L11" s="14">
        <v>0.21710614057643399</v>
      </c>
      <c r="M11" s="14"/>
      <c r="N11" s="14">
        <v>0.17590400954750701</v>
      </c>
      <c r="O11" s="14">
        <v>0.20612857024648801</v>
      </c>
      <c r="P11" s="14">
        <v>0.16852591881169901</v>
      </c>
      <c r="Q11" s="14">
        <v>0.16617732380533101</v>
      </c>
      <c r="R11" s="14"/>
      <c r="S11" s="14">
        <v>0.180991037248105</v>
      </c>
      <c r="T11" s="14">
        <v>0.154475036768357</v>
      </c>
      <c r="U11" s="14">
        <v>0.201837456329579</v>
      </c>
      <c r="V11" s="14">
        <v>0.17526025435578299</v>
      </c>
      <c r="W11" s="14">
        <v>0.20374934153782201</v>
      </c>
      <c r="X11" s="14">
        <v>0.17099716313421501</v>
      </c>
      <c r="Y11" s="14">
        <v>0.189560374676809</v>
      </c>
      <c r="Z11" s="14">
        <v>0.15842879218714101</v>
      </c>
      <c r="AA11" s="14">
        <v>0.16273995331875701</v>
      </c>
      <c r="AB11" s="14">
        <v>0.182788419715014</v>
      </c>
      <c r="AC11" s="14">
        <v>0.17638908047721699</v>
      </c>
      <c r="AD11" s="14">
        <v>0.28789796827652397</v>
      </c>
      <c r="AE11" s="14"/>
      <c r="AF11" s="14">
        <v>0.17763277355530499</v>
      </c>
      <c r="AG11" s="14">
        <v>0.15134559307805101</v>
      </c>
      <c r="AH11" s="14">
        <v>0.20592149617179401</v>
      </c>
      <c r="AI11" s="14">
        <v>0.164503447170225</v>
      </c>
      <c r="AJ11" s="14">
        <v>0.13703746286805099</v>
      </c>
      <c r="AK11" s="14"/>
      <c r="AL11" s="14">
        <v>0.186937100968461</v>
      </c>
      <c r="AM11" s="14">
        <v>0.12556919817378401</v>
      </c>
      <c r="AN11" s="14">
        <v>0.18221805742782901</v>
      </c>
      <c r="AO11" s="14"/>
      <c r="AP11" s="14">
        <v>0.19846193316015801</v>
      </c>
      <c r="AQ11" s="14">
        <v>0.16817489722267301</v>
      </c>
      <c r="AR11" s="14"/>
      <c r="AS11" s="14">
        <v>0.17960269415041</v>
      </c>
      <c r="AT11" s="14">
        <v>0.18480272290998701</v>
      </c>
      <c r="AU11" s="14"/>
      <c r="AV11" s="14">
        <v>0.16594507847645201</v>
      </c>
      <c r="AW11" s="14">
        <v>0.182831387877888</v>
      </c>
      <c r="AX11" s="14"/>
      <c r="AY11" s="14">
        <v>0.17909336683961599</v>
      </c>
      <c r="AZ11" s="14">
        <v>0.179922628498175</v>
      </c>
      <c r="BA11" s="14"/>
      <c r="BB11" s="14">
        <v>0.17214788891294899</v>
      </c>
      <c r="BC11" s="14">
        <v>0.19966838365037001</v>
      </c>
    </row>
    <row r="12" spans="2:55" x14ac:dyDescent="0.35">
      <c r="B12" s="15" t="s">
        <v>160</v>
      </c>
      <c r="C12" s="14">
        <v>4.7152692225591097E-2</v>
      </c>
      <c r="D12" s="14">
        <v>5.0163480937123701E-2</v>
      </c>
      <c r="E12" s="14">
        <v>4.3334321713642002E-2</v>
      </c>
      <c r="F12" s="14"/>
      <c r="G12" s="14">
        <v>5.2893491987203903E-2</v>
      </c>
      <c r="H12" s="14">
        <v>2.15351873216942E-2</v>
      </c>
      <c r="I12" s="14">
        <v>5.4690236107367E-2</v>
      </c>
      <c r="J12" s="14">
        <v>3.4441358779744601E-2</v>
      </c>
      <c r="K12" s="14">
        <v>5.3588359063760499E-2</v>
      </c>
      <c r="L12" s="14">
        <v>6.4214948222046001E-2</v>
      </c>
      <c r="M12" s="14"/>
      <c r="N12" s="14">
        <v>6.14375191505191E-2</v>
      </c>
      <c r="O12" s="14">
        <v>5.8054044921429598E-2</v>
      </c>
      <c r="P12" s="14">
        <v>2.54062479753513E-2</v>
      </c>
      <c r="Q12" s="14">
        <v>3.9881262101036201E-2</v>
      </c>
      <c r="R12" s="14"/>
      <c r="S12" s="14">
        <v>4.03817507472106E-2</v>
      </c>
      <c r="T12" s="14">
        <v>6.7165903050492401E-2</v>
      </c>
      <c r="U12" s="14">
        <v>7.7751054797586497E-2</v>
      </c>
      <c r="V12" s="14">
        <v>3.20269791244309E-2</v>
      </c>
      <c r="W12" s="14">
        <v>4.7116325922747997E-2</v>
      </c>
      <c r="X12" s="14">
        <v>4.8878846775203599E-2</v>
      </c>
      <c r="Y12" s="14">
        <v>3.1629695957021198E-2</v>
      </c>
      <c r="Z12" s="14">
        <v>6.0819739855614903E-2</v>
      </c>
      <c r="AA12" s="14">
        <v>1.75593182727544E-2</v>
      </c>
      <c r="AB12" s="14">
        <v>4.72937653997322E-2</v>
      </c>
      <c r="AC12" s="14">
        <v>6.1045285218169501E-2</v>
      </c>
      <c r="AD12" s="14">
        <v>5.86658724186764E-2</v>
      </c>
      <c r="AE12" s="14"/>
      <c r="AF12" s="14">
        <v>4.0538968331509398E-2</v>
      </c>
      <c r="AG12" s="14">
        <v>2.9397651854987002E-2</v>
      </c>
      <c r="AH12" s="14">
        <v>7.2420870957799102E-2</v>
      </c>
      <c r="AI12" s="14">
        <v>7.8959181906811005E-2</v>
      </c>
      <c r="AJ12" s="14">
        <v>3.9601555540227998E-2</v>
      </c>
      <c r="AK12" s="14"/>
      <c r="AL12" s="14">
        <v>4.5256740128195402E-2</v>
      </c>
      <c r="AM12" s="14">
        <v>2.3676569924728299E-2</v>
      </c>
      <c r="AN12" s="14">
        <v>0.115928066446002</v>
      </c>
      <c r="AO12" s="14"/>
      <c r="AP12" s="14">
        <v>6.1435338987854297E-2</v>
      </c>
      <c r="AQ12" s="14">
        <v>3.5675347248551301E-2</v>
      </c>
      <c r="AR12" s="14"/>
      <c r="AS12" s="14">
        <v>4.4652359180489799E-2</v>
      </c>
      <c r="AT12" s="14">
        <v>5.17792563358144E-2</v>
      </c>
      <c r="AU12" s="14"/>
      <c r="AV12" s="14">
        <v>2.7456627879587799E-2</v>
      </c>
      <c r="AW12" s="14">
        <v>5.4586506319173403E-2</v>
      </c>
      <c r="AX12" s="14"/>
      <c r="AY12" s="14">
        <v>4.68517869162869E-2</v>
      </c>
      <c r="AZ12" s="14">
        <v>4.6152255450289503E-2</v>
      </c>
      <c r="BA12" s="14"/>
      <c r="BB12" s="14">
        <v>4.90716572837318E-2</v>
      </c>
      <c r="BC12" s="14">
        <v>3.84283402431412E-2</v>
      </c>
    </row>
    <row r="13" spans="2:55" x14ac:dyDescent="0.35">
      <c r="B13" s="15" t="s">
        <v>205</v>
      </c>
      <c r="C13" s="20">
        <v>2.3675651953696399E-2</v>
      </c>
      <c r="D13" s="20">
        <v>2.1992605551159401E-2</v>
      </c>
      <c r="E13" s="20">
        <v>2.5388781407606399E-2</v>
      </c>
      <c r="F13" s="20"/>
      <c r="G13" s="20">
        <v>4.1518529651070599E-2</v>
      </c>
      <c r="H13" s="20">
        <v>1.4890391053898199E-2</v>
      </c>
      <c r="I13" s="20">
        <v>2.5402187234306099E-2</v>
      </c>
      <c r="J13" s="20">
        <v>2.3585856377086701E-2</v>
      </c>
      <c r="K13" s="20">
        <v>2.53782481214367E-2</v>
      </c>
      <c r="L13" s="20">
        <v>1.6583358925653401E-2</v>
      </c>
      <c r="M13" s="20"/>
      <c r="N13" s="20">
        <v>1.3133639134453199E-2</v>
      </c>
      <c r="O13" s="20">
        <v>2.5244257680073E-2</v>
      </c>
      <c r="P13" s="20">
        <v>1.5847342791846099E-2</v>
      </c>
      <c r="Q13" s="20">
        <v>4.04922472286601E-2</v>
      </c>
      <c r="R13" s="20"/>
      <c r="S13" s="20">
        <v>2.63050066453147E-2</v>
      </c>
      <c r="T13" s="20">
        <v>2.58375720569082E-2</v>
      </c>
      <c r="U13" s="20">
        <v>3.9580641465705703E-2</v>
      </c>
      <c r="V13" s="20">
        <v>3.4285318154611402E-2</v>
      </c>
      <c r="W13" s="20">
        <v>7.8861274991184702E-3</v>
      </c>
      <c r="X13" s="20">
        <v>1.06515422618952E-2</v>
      </c>
      <c r="Y13" s="20">
        <v>3.3765912366664798E-2</v>
      </c>
      <c r="Z13" s="20">
        <v>2.19402168494621E-2</v>
      </c>
      <c r="AA13" s="20">
        <v>2.77620684312656E-2</v>
      </c>
      <c r="AB13" s="20">
        <v>1.98288985667932E-2</v>
      </c>
      <c r="AC13" s="20">
        <v>9.2538482778097494E-3</v>
      </c>
      <c r="AD13" s="20">
        <v>0</v>
      </c>
      <c r="AE13" s="20"/>
      <c r="AF13" s="20">
        <v>2.7076030377118001E-2</v>
      </c>
      <c r="AG13" s="20">
        <v>2.2430397816538401E-2</v>
      </c>
      <c r="AH13" s="20">
        <v>1.13202794684243E-2</v>
      </c>
      <c r="AI13" s="20">
        <v>1.45857671440394E-2</v>
      </c>
      <c r="AJ13" s="20">
        <v>3.9342714435883802E-2</v>
      </c>
      <c r="AK13" s="20"/>
      <c r="AL13" s="20">
        <v>2.3305247517714602E-2</v>
      </c>
      <c r="AM13" s="20">
        <v>0</v>
      </c>
      <c r="AN13" s="20">
        <v>7.0889046761248894E-2</v>
      </c>
      <c r="AO13" s="20"/>
      <c r="AP13" s="20">
        <v>2.7691220522938601E-2</v>
      </c>
      <c r="AQ13" s="20">
        <v>1.7462546122863201E-2</v>
      </c>
      <c r="AR13" s="20"/>
      <c r="AS13" s="20">
        <v>2.5138017638217498E-2</v>
      </c>
      <c r="AT13" s="20">
        <v>2.0886891599148399E-2</v>
      </c>
      <c r="AU13" s="20"/>
      <c r="AV13" s="20">
        <v>1.5927212060504799E-2</v>
      </c>
      <c r="AW13" s="20">
        <v>2.70030905203444E-2</v>
      </c>
      <c r="AX13" s="20"/>
      <c r="AY13" s="20">
        <v>2.1728856247366202E-2</v>
      </c>
      <c r="AZ13" s="20">
        <v>4.6147257264001701E-3</v>
      </c>
      <c r="BA13" s="20"/>
      <c r="BB13" s="20">
        <v>1.9661818200305201E-2</v>
      </c>
      <c r="BC13" s="20">
        <v>3.3003618116942503E-2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BC22"/>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87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71</v>
      </c>
      <c r="C9" s="14">
        <v>7.89461410049732E-3</v>
      </c>
      <c r="D9" s="14">
        <v>1.2322130789093199E-2</v>
      </c>
      <c r="E9" s="14">
        <v>3.5944987555841901E-3</v>
      </c>
      <c r="F9" s="14"/>
      <c r="G9" s="14">
        <v>1.5704217719514298E-2</v>
      </c>
      <c r="H9" s="14">
        <v>1.95546988761508E-2</v>
      </c>
      <c r="I9" s="14">
        <v>1.3917680148289899E-2</v>
      </c>
      <c r="J9" s="14">
        <v>0</v>
      </c>
      <c r="K9" s="14">
        <v>0</v>
      </c>
      <c r="L9" s="14">
        <v>0</v>
      </c>
      <c r="M9" s="14"/>
      <c r="N9" s="14">
        <v>1.6903174536435899E-2</v>
      </c>
      <c r="O9" s="14">
        <v>1.75778767887809E-3</v>
      </c>
      <c r="P9" s="14">
        <v>1.0483632060491001E-2</v>
      </c>
      <c r="Q9" s="14">
        <v>2.3382411777875698E-3</v>
      </c>
      <c r="R9" s="14"/>
      <c r="S9" s="14">
        <v>1.3220766222212899E-2</v>
      </c>
      <c r="T9" s="14">
        <v>3.7538854802858001E-3</v>
      </c>
      <c r="U9" s="14">
        <v>0</v>
      </c>
      <c r="V9" s="14">
        <v>5.1502852110611097E-3</v>
      </c>
      <c r="W9" s="14">
        <v>2.0131860653853799E-2</v>
      </c>
      <c r="X9" s="14">
        <v>4.3053084230555098E-3</v>
      </c>
      <c r="Y9" s="14">
        <v>6.1914435271447797E-3</v>
      </c>
      <c r="Z9" s="14">
        <v>2.22488588772864E-2</v>
      </c>
      <c r="AA9" s="14">
        <v>1.7333934210970198E-2</v>
      </c>
      <c r="AB9" s="14">
        <v>0</v>
      </c>
      <c r="AC9" s="14">
        <v>0</v>
      </c>
      <c r="AD9" s="14">
        <v>0</v>
      </c>
      <c r="AE9" s="14"/>
      <c r="AF9" s="14">
        <v>1.08740626898129E-2</v>
      </c>
      <c r="AG9" s="14">
        <v>1.10602517470827E-2</v>
      </c>
      <c r="AH9" s="14">
        <v>1.07373042172273E-2</v>
      </c>
      <c r="AI9" s="14">
        <v>0</v>
      </c>
      <c r="AJ9" s="14">
        <v>8.9413420146691406E-3</v>
      </c>
      <c r="AK9" s="14"/>
      <c r="AL9" s="14">
        <v>1.56621090929882E-3</v>
      </c>
      <c r="AM9" s="14">
        <v>6.3734281142328195E-2</v>
      </c>
      <c r="AN9" s="14">
        <v>0</v>
      </c>
      <c r="AO9" s="14"/>
      <c r="AP9" s="14">
        <v>1.1535485497938499E-2</v>
      </c>
      <c r="AQ9" s="14">
        <v>4.2649963558900102E-3</v>
      </c>
      <c r="AR9" s="14"/>
      <c r="AS9" s="14">
        <v>8.2196576325735092E-3</v>
      </c>
      <c r="AT9" s="14">
        <v>7.9797319185197502E-3</v>
      </c>
      <c r="AU9" s="14"/>
      <c r="AV9" s="14">
        <v>1.9172386179004901E-2</v>
      </c>
      <c r="AW9" s="14">
        <v>3.9290304500778301E-3</v>
      </c>
      <c r="AX9" s="14"/>
      <c r="AY9" s="14">
        <v>1.10410422326905E-2</v>
      </c>
      <c r="AZ9" s="14">
        <v>0</v>
      </c>
      <c r="BA9" s="14"/>
      <c r="BB9" s="14">
        <v>1.07184467307842E-2</v>
      </c>
      <c r="BC9" s="14">
        <v>0</v>
      </c>
    </row>
    <row r="10" spans="2:55" x14ac:dyDescent="0.35">
      <c r="B10" s="15" t="s">
        <v>72</v>
      </c>
      <c r="C10" s="14">
        <v>1.89386340150858E-2</v>
      </c>
      <c r="D10" s="14">
        <v>2.8485035572809399E-2</v>
      </c>
      <c r="E10" s="14">
        <v>9.6725700951269308E-3</v>
      </c>
      <c r="F10" s="14"/>
      <c r="G10" s="14">
        <v>5.1246621004242598E-2</v>
      </c>
      <c r="H10" s="14">
        <v>2.9546315054518001E-2</v>
      </c>
      <c r="I10" s="14">
        <v>2.8762955541250201E-2</v>
      </c>
      <c r="J10" s="14">
        <v>7.9393020155381199E-3</v>
      </c>
      <c r="K10" s="14">
        <v>3.7754164761909501E-3</v>
      </c>
      <c r="L10" s="14">
        <v>0</v>
      </c>
      <c r="M10" s="14"/>
      <c r="N10" s="14">
        <v>1.9723764790093301E-2</v>
      </c>
      <c r="O10" s="14">
        <v>1.7522354579388201E-2</v>
      </c>
      <c r="P10" s="14">
        <v>2.74922033340687E-2</v>
      </c>
      <c r="Q10" s="14">
        <v>1.2198007834391299E-2</v>
      </c>
      <c r="R10" s="14"/>
      <c r="S10" s="14">
        <v>5.6452865883508202E-2</v>
      </c>
      <c r="T10" s="14">
        <v>6.89018473496553E-3</v>
      </c>
      <c r="U10" s="14">
        <v>0</v>
      </c>
      <c r="V10" s="14">
        <v>1.48200222361345E-2</v>
      </c>
      <c r="W10" s="14">
        <v>1.4106439778270599E-2</v>
      </c>
      <c r="X10" s="14">
        <v>2.5622821365754299E-2</v>
      </c>
      <c r="Y10" s="14">
        <v>1.34688249344197E-2</v>
      </c>
      <c r="Z10" s="14">
        <v>0</v>
      </c>
      <c r="AA10" s="14">
        <v>1.53370295048227E-2</v>
      </c>
      <c r="AB10" s="14">
        <v>2.5151855875286198E-2</v>
      </c>
      <c r="AC10" s="14">
        <v>9.9418990259662592E-3</v>
      </c>
      <c r="AD10" s="14">
        <v>0</v>
      </c>
      <c r="AE10" s="14"/>
      <c r="AF10" s="14">
        <v>1.77095803681128E-2</v>
      </c>
      <c r="AG10" s="14">
        <v>3.02213952578342E-2</v>
      </c>
      <c r="AH10" s="14">
        <v>5.0511379222853599E-3</v>
      </c>
      <c r="AI10" s="14">
        <v>1.97963182019107E-2</v>
      </c>
      <c r="AJ10" s="14">
        <v>1.24935659481656E-2</v>
      </c>
      <c r="AK10" s="14"/>
      <c r="AL10" s="14">
        <v>7.5145686922463402E-3</v>
      </c>
      <c r="AM10" s="14">
        <v>0.12238969209171199</v>
      </c>
      <c r="AN10" s="14">
        <v>0</v>
      </c>
      <c r="AO10" s="14"/>
      <c r="AP10" s="14">
        <v>2.04703312481304E-2</v>
      </c>
      <c r="AQ10" s="14">
        <v>1.6318016093058101E-2</v>
      </c>
      <c r="AR10" s="14"/>
      <c r="AS10" s="14">
        <v>2.4270704046525302E-2</v>
      </c>
      <c r="AT10" s="14">
        <v>1.0860176525588201E-2</v>
      </c>
      <c r="AU10" s="14"/>
      <c r="AV10" s="14">
        <v>4.9128872302448501E-2</v>
      </c>
      <c r="AW10" s="14">
        <v>9.8681181808447198E-3</v>
      </c>
      <c r="AX10" s="14"/>
      <c r="AY10" s="14">
        <v>1.94157940121206E-2</v>
      </c>
      <c r="AZ10" s="14">
        <v>0</v>
      </c>
      <c r="BA10" s="14"/>
      <c r="BB10" s="14">
        <v>2.05992399404092E-2</v>
      </c>
      <c r="BC10" s="14">
        <v>4.8161595059786197E-3</v>
      </c>
    </row>
    <row r="11" spans="2:55" x14ac:dyDescent="0.35">
      <c r="B11" s="15" t="s">
        <v>73</v>
      </c>
      <c r="C11" s="14">
        <v>3.0558676105412699E-2</v>
      </c>
      <c r="D11" s="14">
        <v>3.9698592999933502E-2</v>
      </c>
      <c r="E11" s="14">
        <v>2.1723732599826299E-2</v>
      </c>
      <c r="F11" s="14"/>
      <c r="G11" s="14">
        <v>7.4276087962952805E-2</v>
      </c>
      <c r="H11" s="14">
        <v>7.8421625460191005E-2</v>
      </c>
      <c r="I11" s="14">
        <v>2.6064388342015798E-2</v>
      </c>
      <c r="J11" s="14">
        <v>9.1518255430724504E-3</v>
      </c>
      <c r="K11" s="14">
        <v>2.98423158733434E-3</v>
      </c>
      <c r="L11" s="14">
        <v>2.0114385732428099E-3</v>
      </c>
      <c r="M11" s="14"/>
      <c r="N11" s="14">
        <v>4.6458917761002402E-2</v>
      </c>
      <c r="O11" s="14">
        <v>2.3721745373887201E-2</v>
      </c>
      <c r="P11" s="14">
        <v>3.1970129904936001E-2</v>
      </c>
      <c r="Q11" s="14">
        <v>1.95055064804323E-2</v>
      </c>
      <c r="R11" s="14"/>
      <c r="S11" s="14">
        <v>5.4658453341640399E-2</v>
      </c>
      <c r="T11" s="14">
        <v>4.2780330961393496E-3</v>
      </c>
      <c r="U11" s="14">
        <v>2.37960921022203E-2</v>
      </c>
      <c r="V11" s="14">
        <v>2.32029530100408E-2</v>
      </c>
      <c r="W11" s="14">
        <v>3.8042669295305899E-2</v>
      </c>
      <c r="X11" s="14">
        <v>3.3048914182859497E-2</v>
      </c>
      <c r="Y11" s="14">
        <v>3.2006896714123802E-2</v>
      </c>
      <c r="Z11" s="14">
        <v>0</v>
      </c>
      <c r="AA11" s="14">
        <v>4.74519654090906E-2</v>
      </c>
      <c r="AB11" s="14">
        <v>3.1671201332301002E-2</v>
      </c>
      <c r="AC11" s="14">
        <v>0</v>
      </c>
      <c r="AD11" s="14">
        <v>6.96004407987178E-2</v>
      </c>
      <c r="AE11" s="14"/>
      <c r="AF11" s="14">
        <v>1.1388833633775399E-2</v>
      </c>
      <c r="AG11" s="14">
        <v>4.5002859854632302E-2</v>
      </c>
      <c r="AH11" s="14">
        <v>3.1234794011493601E-2</v>
      </c>
      <c r="AI11" s="14">
        <v>2.7427196499342301E-2</v>
      </c>
      <c r="AJ11" s="14">
        <v>4.4196714545942699E-2</v>
      </c>
      <c r="AK11" s="14"/>
      <c r="AL11" s="14">
        <v>1.5656024163373899E-2</v>
      </c>
      <c r="AM11" s="14">
        <v>0.16461076597504301</v>
      </c>
      <c r="AN11" s="14">
        <v>7.4447953055683099E-3</v>
      </c>
      <c r="AO11" s="14"/>
      <c r="AP11" s="14">
        <v>3.0974289457119601E-2</v>
      </c>
      <c r="AQ11" s="14">
        <v>3.0255138857234201E-2</v>
      </c>
      <c r="AR11" s="14"/>
      <c r="AS11" s="14">
        <v>3.7316496007770303E-2</v>
      </c>
      <c r="AT11" s="14">
        <v>1.67844223996352E-2</v>
      </c>
      <c r="AU11" s="14"/>
      <c r="AV11" s="14">
        <v>5.8469325067580201E-2</v>
      </c>
      <c r="AW11" s="14">
        <v>2.1110700884235001E-2</v>
      </c>
      <c r="AX11" s="14"/>
      <c r="AY11" s="14">
        <v>3.3979797962329299E-2</v>
      </c>
      <c r="AZ11" s="14">
        <v>1.52283434621114E-2</v>
      </c>
      <c r="BA11" s="14"/>
      <c r="BB11" s="14">
        <v>3.2042535907199798E-2</v>
      </c>
      <c r="BC11" s="14">
        <v>2.4086255357181501E-2</v>
      </c>
    </row>
    <row r="12" spans="2:55" x14ac:dyDescent="0.35">
      <c r="B12" s="15" t="s">
        <v>74</v>
      </c>
      <c r="C12" s="14">
        <v>5.5646129125025298E-2</v>
      </c>
      <c r="D12" s="14">
        <v>6.5076655616663898E-2</v>
      </c>
      <c r="E12" s="14">
        <v>4.66012485446613E-2</v>
      </c>
      <c r="F12" s="14"/>
      <c r="G12" s="14">
        <v>0.13478599056268101</v>
      </c>
      <c r="H12" s="14">
        <v>0.10763520190721</v>
      </c>
      <c r="I12" s="14">
        <v>6.3567807278437694E-2</v>
      </c>
      <c r="J12" s="14">
        <v>1.8887491344652001E-2</v>
      </c>
      <c r="K12" s="14">
        <v>1.3081113979226599E-2</v>
      </c>
      <c r="L12" s="14">
        <v>1.2721306972984301E-2</v>
      </c>
      <c r="M12" s="14"/>
      <c r="N12" s="14">
        <v>7.4086234032217799E-2</v>
      </c>
      <c r="O12" s="14">
        <v>4.5588860858128397E-2</v>
      </c>
      <c r="P12" s="14">
        <v>4.6221441320179003E-2</v>
      </c>
      <c r="Q12" s="14">
        <v>5.49210215012155E-2</v>
      </c>
      <c r="R12" s="14"/>
      <c r="S12" s="14">
        <v>8.4435055245846297E-2</v>
      </c>
      <c r="T12" s="14">
        <v>4.47413380218913E-2</v>
      </c>
      <c r="U12" s="14">
        <v>3.9549013157072897E-2</v>
      </c>
      <c r="V12" s="14">
        <v>4.7727511544184302E-2</v>
      </c>
      <c r="W12" s="14">
        <v>7.6960855187055602E-2</v>
      </c>
      <c r="X12" s="14">
        <v>4.3378468505630798E-2</v>
      </c>
      <c r="Y12" s="14">
        <v>1.1621204679264399E-2</v>
      </c>
      <c r="Z12" s="14">
        <v>8.5136406660436606E-2</v>
      </c>
      <c r="AA12" s="14">
        <v>6.7714497952201594E-2</v>
      </c>
      <c r="AB12" s="14">
        <v>5.4156721092177902E-2</v>
      </c>
      <c r="AC12" s="14">
        <v>5.4438640282133403E-2</v>
      </c>
      <c r="AD12" s="14">
        <v>6.2104624101612597E-2</v>
      </c>
      <c r="AE12" s="14"/>
      <c r="AF12" s="14">
        <v>7.1902178104882003E-2</v>
      </c>
      <c r="AG12" s="14">
        <v>7.4584628428380095E-2</v>
      </c>
      <c r="AH12" s="14">
        <v>5.3041551705357702E-2</v>
      </c>
      <c r="AI12" s="14">
        <v>3.5139904803484702E-2</v>
      </c>
      <c r="AJ12" s="14">
        <v>6.3310761359322398E-2</v>
      </c>
      <c r="AK12" s="14"/>
      <c r="AL12" s="14">
        <v>4.9912041511642899E-2</v>
      </c>
      <c r="AM12" s="14">
        <v>0.13012203131008801</v>
      </c>
      <c r="AN12" s="14">
        <v>6.2384514660268203E-3</v>
      </c>
      <c r="AO12" s="14"/>
      <c r="AP12" s="14">
        <v>5.2244591626961601E-2</v>
      </c>
      <c r="AQ12" s="14">
        <v>5.31819165635933E-2</v>
      </c>
      <c r="AR12" s="14"/>
      <c r="AS12" s="14">
        <v>6.1880567107478301E-2</v>
      </c>
      <c r="AT12" s="14">
        <v>4.57045127624068E-2</v>
      </c>
      <c r="AU12" s="14"/>
      <c r="AV12" s="14">
        <v>0.127364956672016</v>
      </c>
      <c r="AW12" s="14">
        <v>2.95984534540083E-2</v>
      </c>
      <c r="AX12" s="14"/>
      <c r="AY12" s="14">
        <v>6.8859273679085398E-2</v>
      </c>
      <c r="AZ12" s="14">
        <v>2.74599022260648E-2</v>
      </c>
      <c r="BA12" s="14"/>
      <c r="BB12" s="14">
        <v>6.9969237740179893E-2</v>
      </c>
      <c r="BC12" s="14">
        <v>1.17947616514572E-2</v>
      </c>
    </row>
    <row r="13" spans="2:55" x14ac:dyDescent="0.35">
      <c r="B13" s="15" t="s">
        <v>75</v>
      </c>
      <c r="C13" s="14">
        <v>6.1037954400534201E-2</v>
      </c>
      <c r="D13" s="14">
        <v>6.3474339022091195E-2</v>
      </c>
      <c r="E13" s="14">
        <v>5.8838532689320801E-2</v>
      </c>
      <c r="F13" s="14"/>
      <c r="G13" s="14">
        <v>0.103340997461488</v>
      </c>
      <c r="H13" s="14">
        <v>0.100468184437934</v>
      </c>
      <c r="I13" s="14">
        <v>7.5099556734388298E-2</v>
      </c>
      <c r="J13" s="14">
        <v>3.7539938480263498E-2</v>
      </c>
      <c r="K13" s="14">
        <v>1.82186587463424E-2</v>
      </c>
      <c r="L13" s="14">
        <v>3.7164586304483702E-2</v>
      </c>
      <c r="M13" s="14"/>
      <c r="N13" s="14">
        <v>9.6379515617230599E-2</v>
      </c>
      <c r="O13" s="14">
        <v>5.3638637401047698E-2</v>
      </c>
      <c r="P13" s="14">
        <v>5.6733418221445599E-2</v>
      </c>
      <c r="Q13" s="14">
        <v>3.2716020429876203E-2</v>
      </c>
      <c r="R13" s="14"/>
      <c r="S13" s="14">
        <v>0.13642606615380001</v>
      </c>
      <c r="T13" s="14">
        <v>4.0231120281309901E-2</v>
      </c>
      <c r="U13" s="14">
        <v>5.21639891323597E-2</v>
      </c>
      <c r="V13" s="14">
        <v>3.8473365712279703E-2</v>
      </c>
      <c r="W13" s="14">
        <v>5.6944589738514698E-2</v>
      </c>
      <c r="X13" s="14">
        <v>7.5179764949613107E-2</v>
      </c>
      <c r="Y13" s="14">
        <v>3.2790779983910397E-2</v>
      </c>
      <c r="Z13" s="14">
        <v>1.1848756759462E-2</v>
      </c>
      <c r="AA13" s="14">
        <v>8.3517156605468004E-2</v>
      </c>
      <c r="AB13" s="14">
        <v>4.1680666813464197E-2</v>
      </c>
      <c r="AC13" s="14">
        <v>4.6159258315247198E-2</v>
      </c>
      <c r="AD13" s="14">
        <v>0</v>
      </c>
      <c r="AE13" s="14"/>
      <c r="AF13" s="14">
        <v>5.6122398194476598E-2</v>
      </c>
      <c r="AG13" s="14">
        <v>7.7804137895365694E-2</v>
      </c>
      <c r="AH13" s="14">
        <v>7.0967423078796804E-2</v>
      </c>
      <c r="AI13" s="14">
        <v>3.6849903957010197E-2</v>
      </c>
      <c r="AJ13" s="14">
        <v>6.7327455823521398E-2</v>
      </c>
      <c r="AK13" s="14"/>
      <c r="AL13" s="14">
        <v>5.5784086286370202E-2</v>
      </c>
      <c r="AM13" s="14">
        <v>0.13818802505952901</v>
      </c>
      <c r="AN13" s="14">
        <v>0</v>
      </c>
      <c r="AO13" s="14"/>
      <c r="AP13" s="14">
        <v>5.7546657264261301E-2</v>
      </c>
      <c r="AQ13" s="14">
        <v>6.1569168375532501E-2</v>
      </c>
      <c r="AR13" s="14"/>
      <c r="AS13" s="14">
        <v>8.0023701669804603E-2</v>
      </c>
      <c r="AT13" s="14">
        <v>3.6103098551910101E-2</v>
      </c>
      <c r="AU13" s="14"/>
      <c r="AV13" s="14">
        <v>9.4338743887414103E-2</v>
      </c>
      <c r="AW13" s="14">
        <v>4.7345191159077302E-2</v>
      </c>
      <c r="AX13" s="14"/>
      <c r="AY13" s="14">
        <v>7.3324448857907398E-2</v>
      </c>
      <c r="AZ13" s="14">
        <v>2.8585290345750601E-2</v>
      </c>
      <c r="BA13" s="14"/>
      <c r="BB13" s="14">
        <v>6.9504232910241395E-2</v>
      </c>
      <c r="BC13" s="14">
        <v>4.7316075413258198E-2</v>
      </c>
    </row>
    <row r="14" spans="2:55" x14ac:dyDescent="0.35">
      <c r="B14" s="15" t="s">
        <v>76</v>
      </c>
      <c r="C14" s="14">
        <v>0.17926839925773499</v>
      </c>
      <c r="D14" s="14">
        <v>0.18766386181882699</v>
      </c>
      <c r="E14" s="14">
        <v>0.17159806545300699</v>
      </c>
      <c r="F14" s="14"/>
      <c r="G14" s="14">
        <v>0.166427842176751</v>
      </c>
      <c r="H14" s="14">
        <v>0.19258363555250799</v>
      </c>
      <c r="I14" s="14">
        <v>0.20620251773105999</v>
      </c>
      <c r="J14" s="14">
        <v>0.153215977773451</v>
      </c>
      <c r="K14" s="14">
        <v>0.193115162767687</v>
      </c>
      <c r="L14" s="14">
        <v>0.16686379807619101</v>
      </c>
      <c r="M14" s="14"/>
      <c r="N14" s="14">
        <v>0.26550903170554602</v>
      </c>
      <c r="O14" s="14">
        <v>0.18656859701883699</v>
      </c>
      <c r="P14" s="14">
        <v>0.17912211857450699</v>
      </c>
      <c r="Q14" s="14">
        <v>8.0133335263298994E-2</v>
      </c>
      <c r="R14" s="14"/>
      <c r="S14" s="14">
        <v>0.24399460571814699</v>
      </c>
      <c r="T14" s="14">
        <v>0.188994318373399</v>
      </c>
      <c r="U14" s="14">
        <v>0.20244874525898901</v>
      </c>
      <c r="V14" s="14">
        <v>0.17741833115830799</v>
      </c>
      <c r="W14" s="14">
        <v>0.160582930813265</v>
      </c>
      <c r="X14" s="14">
        <v>0.15427849820775799</v>
      </c>
      <c r="Y14" s="14">
        <v>0.139383557541436</v>
      </c>
      <c r="Z14" s="14">
        <v>0.145476010733191</v>
      </c>
      <c r="AA14" s="14">
        <v>0.18780211568744301</v>
      </c>
      <c r="AB14" s="14">
        <v>0.16056991462345499</v>
      </c>
      <c r="AC14" s="14">
        <v>0.16605684408566199</v>
      </c>
      <c r="AD14" s="14">
        <v>9.6426604163295904E-2</v>
      </c>
      <c r="AE14" s="14"/>
      <c r="AF14" s="14">
        <v>0.22513170990366299</v>
      </c>
      <c r="AG14" s="14">
        <v>0.195599019141841</v>
      </c>
      <c r="AH14" s="14">
        <v>0.199003984638711</v>
      </c>
      <c r="AI14" s="14">
        <v>0.19239539883972201</v>
      </c>
      <c r="AJ14" s="14">
        <v>0.13547487280651899</v>
      </c>
      <c r="AK14" s="14"/>
      <c r="AL14" s="14">
        <v>0.18856901101423601</v>
      </c>
      <c r="AM14" s="14">
        <v>0.167372083067513</v>
      </c>
      <c r="AN14" s="14">
        <v>6.6711509523652304E-2</v>
      </c>
      <c r="AO14" s="14"/>
      <c r="AP14" s="14">
        <v>0.19161977219323301</v>
      </c>
      <c r="AQ14" s="14">
        <v>0.17440553018990401</v>
      </c>
      <c r="AR14" s="14"/>
      <c r="AS14" s="14">
        <v>0.19352995502366499</v>
      </c>
      <c r="AT14" s="14">
        <v>0.15804171951087501</v>
      </c>
      <c r="AU14" s="14"/>
      <c r="AV14" s="14">
        <v>0.236388739647441</v>
      </c>
      <c r="AW14" s="14">
        <v>0.16496900888843899</v>
      </c>
      <c r="AX14" s="14"/>
      <c r="AY14" s="14">
        <v>0.20074299138176799</v>
      </c>
      <c r="AZ14" s="14">
        <v>0.113800103674792</v>
      </c>
      <c r="BA14" s="14"/>
      <c r="BB14" s="14">
        <v>0.19743759758928101</v>
      </c>
      <c r="BC14" s="14">
        <v>0.16343383421400401</v>
      </c>
    </row>
    <row r="15" spans="2:55" x14ac:dyDescent="0.35">
      <c r="B15" s="15" t="s">
        <v>77</v>
      </c>
      <c r="C15" s="14">
        <v>0.122968989298152</v>
      </c>
      <c r="D15" s="14">
        <v>0.109373319963018</v>
      </c>
      <c r="E15" s="14">
        <v>0.135667433742996</v>
      </c>
      <c r="F15" s="14"/>
      <c r="G15" s="14">
        <v>9.1678311865768206E-2</v>
      </c>
      <c r="H15" s="14">
        <v>8.4426214460956397E-2</v>
      </c>
      <c r="I15" s="14">
        <v>9.7064608855537804E-2</v>
      </c>
      <c r="J15" s="14">
        <v>0.15305205241223099</v>
      </c>
      <c r="K15" s="14">
        <v>0.107051443112699</v>
      </c>
      <c r="L15" s="14">
        <v>0.182507481293778</v>
      </c>
      <c r="M15" s="14"/>
      <c r="N15" s="14">
        <v>0.13148538219964001</v>
      </c>
      <c r="O15" s="14">
        <v>0.14361683613434101</v>
      </c>
      <c r="P15" s="14">
        <v>0.119528091000615</v>
      </c>
      <c r="Q15" s="14">
        <v>9.4377975945304504E-2</v>
      </c>
      <c r="R15" s="14"/>
      <c r="S15" s="14">
        <v>7.8248812581978106E-2</v>
      </c>
      <c r="T15" s="14">
        <v>0.15979480274053101</v>
      </c>
      <c r="U15" s="14">
        <v>0.167722447386914</v>
      </c>
      <c r="V15" s="14">
        <v>0.12425126379740201</v>
      </c>
      <c r="W15" s="14">
        <v>0.107327089821295</v>
      </c>
      <c r="X15" s="14">
        <v>9.6496915226510993E-2</v>
      </c>
      <c r="Y15" s="14">
        <v>8.1998588319116397E-2</v>
      </c>
      <c r="Z15" s="14">
        <v>0.158584387098895</v>
      </c>
      <c r="AA15" s="14">
        <v>0.14765487861162299</v>
      </c>
      <c r="AB15" s="14">
        <v>0.14789646780513299</v>
      </c>
      <c r="AC15" s="14">
        <v>9.0187147286025102E-2</v>
      </c>
      <c r="AD15" s="14">
        <v>0.11559683390733901</v>
      </c>
      <c r="AE15" s="14"/>
      <c r="AF15" s="14">
        <v>0.137129263853113</v>
      </c>
      <c r="AG15" s="14">
        <v>0.10682973184048</v>
      </c>
      <c r="AH15" s="14">
        <v>0.15374724315997501</v>
      </c>
      <c r="AI15" s="14">
        <v>0.127494237193854</v>
      </c>
      <c r="AJ15" s="14">
        <v>0.111288449359913</v>
      </c>
      <c r="AK15" s="14"/>
      <c r="AL15" s="14">
        <v>0.13805852562281401</v>
      </c>
      <c r="AM15" s="14">
        <v>4.2985969789701102E-2</v>
      </c>
      <c r="AN15" s="14">
        <v>4.77267861473425E-2</v>
      </c>
      <c r="AO15" s="14"/>
      <c r="AP15" s="14">
        <v>0.106263950565001</v>
      </c>
      <c r="AQ15" s="14">
        <v>0.137985826448427</v>
      </c>
      <c r="AR15" s="14"/>
      <c r="AS15" s="14">
        <v>0.11772942185985801</v>
      </c>
      <c r="AT15" s="14">
        <v>0.13178442987632</v>
      </c>
      <c r="AU15" s="14"/>
      <c r="AV15" s="14">
        <v>0.11054882014926901</v>
      </c>
      <c r="AW15" s="14">
        <v>0.126749030476761</v>
      </c>
      <c r="AX15" s="14"/>
      <c r="AY15" s="14">
        <v>0.11771828826681301</v>
      </c>
      <c r="AZ15" s="14">
        <v>0.124198211689797</v>
      </c>
      <c r="BA15" s="14"/>
      <c r="BB15" s="14">
        <v>0.121272151286167</v>
      </c>
      <c r="BC15" s="14">
        <v>0.131834566864268</v>
      </c>
    </row>
    <row r="16" spans="2:55" x14ac:dyDescent="0.35">
      <c r="B16" s="15" t="s">
        <v>78</v>
      </c>
      <c r="C16" s="14">
        <v>0.239903010497302</v>
      </c>
      <c r="D16" s="14">
        <v>0.22251319370882799</v>
      </c>
      <c r="E16" s="14">
        <v>0.25558591132821601</v>
      </c>
      <c r="F16" s="14"/>
      <c r="G16" s="14">
        <v>0.13605117948481299</v>
      </c>
      <c r="H16" s="14">
        <v>0.20286866570459</v>
      </c>
      <c r="I16" s="14">
        <v>0.24088291117534799</v>
      </c>
      <c r="J16" s="14">
        <v>0.27932399087449</v>
      </c>
      <c r="K16" s="14">
        <v>0.294533123856006</v>
      </c>
      <c r="L16" s="14">
        <v>0.26944248539597698</v>
      </c>
      <c r="M16" s="14"/>
      <c r="N16" s="14">
        <v>0.20104669053052199</v>
      </c>
      <c r="O16" s="14">
        <v>0.274424603347308</v>
      </c>
      <c r="P16" s="14">
        <v>0.225446227814209</v>
      </c>
      <c r="Q16" s="14">
        <v>0.26056642733492602</v>
      </c>
      <c r="R16" s="14"/>
      <c r="S16" s="14">
        <v>0.16108712838686301</v>
      </c>
      <c r="T16" s="14">
        <v>0.24487123233811001</v>
      </c>
      <c r="U16" s="14">
        <v>0.233004043407668</v>
      </c>
      <c r="V16" s="14">
        <v>0.32169182362063797</v>
      </c>
      <c r="W16" s="14">
        <v>0.29051655771329699</v>
      </c>
      <c r="X16" s="14">
        <v>0.25810466964164203</v>
      </c>
      <c r="Y16" s="14">
        <v>0.29696376500833199</v>
      </c>
      <c r="Z16" s="14">
        <v>0.27940173571937299</v>
      </c>
      <c r="AA16" s="14">
        <v>0.205112279143329</v>
      </c>
      <c r="AB16" s="14">
        <v>0.27980428359710902</v>
      </c>
      <c r="AC16" s="14">
        <v>0.198919830251855</v>
      </c>
      <c r="AD16" s="14">
        <v>6.0414122116176201E-2</v>
      </c>
      <c r="AE16" s="14"/>
      <c r="AF16" s="14">
        <v>0.22023705886463901</v>
      </c>
      <c r="AG16" s="14">
        <v>0.25316207262713197</v>
      </c>
      <c r="AH16" s="14">
        <v>0.26259165906194698</v>
      </c>
      <c r="AI16" s="14">
        <v>0.24330165641266299</v>
      </c>
      <c r="AJ16" s="14">
        <v>0.26143354450483702</v>
      </c>
      <c r="AK16" s="14"/>
      <c r="AL16" s="14">
        <v>0.26402299300403198</v>
      </c>
      <c r="AM16" s="14">
        <v>0.116612613965526</v>
      </c>
      <c r="AN16" s="14">
        <v>0.111564608496066</v>
      </c>
      <c r="AO16" s="14"/>
      <c r="AP16" s="14">
        <v>0.241101305049883</v>
      </c>
      <c r="AQ16" s="14">
        <v>0.24232196721504701</v>
      </c>
      <c r="AR16" s="14"/>
      <c r="AS16" s="14">
        <v>0.207478352854925</v>
      </c>
      <c r="AT16" s="14">
        <v>0.28509009810279601</v>
      </c>
      <c r="AU16" s="14"/>
      <c r="AV16" s="14">
        <v>0.16989404453382601</v>
      </c>
      <c r="AW16" s="14">
        <v>0.26410326355577202</v>
      </c>
      <c r="AX16" s="14"/>
      <c r="AY16" s="14">
        <v>0.22587415594348301</v>
      </c>
      <c r="AZ16" s="14">
        <v>0.30896035195319299</v>
      </c>
      <c r="BA16" s="14"/>
      <c r="BB16" s="14">
        <v>0.22419767705367799</v>
      </c>
      <c r="BC16" s="14">
        <v>0.30941746564432598</v>
      </c>
    </row>
    <row r="17" spans="2:55" ht="29" x14ac:dyDescent="0.35">
      <c r="B17" s="15" t="s">
        <v>79</v>
      </c>
      <c r="C17" s="20">
        <v>0.28378359320025598</v>
      </c>
      <c r="D17" s="20">
        <v>0.27139287050873601</v>
      </c>
      <c r="E17" s="20">
        <v>0.29671800679126098</v>
      </c>
      <c r="F17" s="20"/>
      <c r="G17" s="20">
        <v>0.22648875176178801</v>
      </c>
      <c r="H17" s="20">
        <v>0.18449545854594199</v>
      </c>
      <c r="I17" s="20">
        <v>0.24843757419367299</v>
      </c>
      <c r="J17" s="20">
        <v>0.34088942155630098</v>
      </c>
      <c r="K17" s="20">
        <v>0.36724084947451402</v>
      </c>
      <c r="L17" s="20">
        <v>0.32928890338334299</v>
      </c>
      <c r="M17" s="20"/>
      <c r="N17" s="20">
        <v>0.148407288827311</v>
      </c>
      <c r="O17" s="20">
        <v>0.253160577608184</v>
      </c>
      <c r="P17" s="20">
        <v>0.303002737769548</v>
      </c>
      <c r="Q17" s="20">
        <v>0.44324346403276699</v>
      </c>
      <c r="R17" s="20"/>
      <c r="S17" s="20">
        <v>0.17147624646600401</v>
      </c>
      <c r="T17" s="20">
        <v>0.30644508493336903</v>
      </c>
      <c r="U17" s="20">
        <v>0.28131566955477599</v>
      </c>
      <c r="V17" s="20">
        <v>0.24726444370995099</v>
      </c>
      <c r="W17" s="20">
        <v>0.235387006999143</v>
      </c>
      <c r="X17" s="20">
        <v>0.30958463949717602</v>
      </c>
      <c r="Y17" s="20">
        <v>0.38557493929225201</v>
      </c>
      <c r="Z17" s="20">
        <v>0.29730384415135602</v>
      </c>
      <c r="AA17" s="20">
        <v>0.22807614287505101</v>
      </c>
      <c r="AB17" s="20">
        <v>0.25906888886107399</v>
      </c>
      <c r="AC17" s="20">
        <v>0.434296380753111</v>
      </c>
      <c r="AD17" s="20">
        <v>0.59585737491285895</v>
      </c>
      <c r="AE17" s="20"/>
      <c r="AF17" s="20">
        <v>0.24950491438752501</v>
      </c>
      <c r="AG17" s="20">
        <v>0.20573590320725199</v>
      </c>
      <c r="AH17" s="20">
        <v>0.21362490220420599</v>
      </c>
      <c r="AI17" s="20">
        <v>0.31759538409201299</v>
      </c>
      <c r="AJ17" s="20">
        <v>0.29553329363710901</v>
      </c>
      <c r="AK17" s="20"/>
      <c r="AL17" s="20">
        <v>0.27891653879598499</v>
      </c>
      <c r="AM17" s="20">
        <v>5.3984537598559201E-2</v>
      </c>
      <c r="AN17" s="20">
        <v>0.76031384906134403</v>
      </c>
      <c r="AO17" s="20"/>
      <c r="AP17" s="20">
        <v>0.28824361709747098</v>
      </c>
      <c r="AQ17" s="20">
        <v>0.27969743990131402</v>
      </c>
      <c r="AR17" s="20"/>
      <c r="AS17" s="20">
        <v>0.26955114379739897</v>
      </c>
      <c r="AT17" s="20">
        <v>0.307651810351949</v>
      </c>
      <c r="AU17" s="20"/>
      <c r="AV17" s="20">
        <v>0.134694111561001</v>
      </c>
      <c r="AW17" s="20">
        <v>0.332327202950784</v>
      </c>
      <c r="AX17" s="20"/>
      <c r="AY17" s="20">
        <v>0.249044207663803</v>
      </c>
      <c r="AZ17" s="20">
        <v>0.38176779664829003</v>
      </c>
      <c r="BA17" s="20"/>
      <c r="BB17" s="20">
        <v>0.254258880842059</v>
      </c>
      <c r="BC17" s="20">
        <v>0.30730088134952599</v>
      </c>
    </row>
    <row r="18" spans="2:55" x14ac:dyDescent="0.35">
      <c r="B18" s="16"/>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359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0.17224729943340999</v>
      </c>
      <c r="D9" s="14">
        <v>0.166680934969415</v>
      </c>
      <c r="E9" s="14">
        <v>0.17725037701652099</v>
      </c>
      <c r="F9" s="14"/>
      <c r="G9" s="14">
        <v>0.19984880169359601</v>
      </c>
      <c r="H9" s="14">
        <v>0.209636718901794</v>
      </c>
      <c r="I9" s="14">
        <v>0.19143229954876001</v>
      </c>
      <c r="J9" s="14">
        <v>0.17390127275998199</v>
      </c>
      <c r="K9" s="14">
        <v>0.124867275084337</v>
      </c>
      <c r="L9" s="14">
        <v>0.138206460233714</v>
      </c>
      <c r="M9" s="14"/>
      <c r="N9" s="14">
        <v>0.17867055105444599</v>
      </c>
      <c r="O9" s="14">
        <v>0.147526590529721</v>
      </c>
      <c r="P9" s="14">
        <v>0.19206908731320399</v>
      </c>
      <c r="Q9" s="14">
        <v>0.17496869919736999</v>
      </c>
      <c r="R9" s="14"/>
      <c r="S9" s="14">
        <v>0.232368230110716</v>
      </c>
      <c r="T9" s="14">
        <v>0.18081235190408201</v>
      </c>
      <c r="U9" s="14">
        <v>0.14595241120091801</v>
      </c>
      <c r="V9" s="14">
        <v>0.14547940362015199</v>
      </c>
      <c r="W9" s="14">
        <v>0.12558161273047799</v>
      </c>
      <c r="X9" s="14">
        <v>0.18382266656351801</v>
      </c>
      <c r="Y9" s="14">
        <v>0.16225795254271</v>
      </c>
      <c r="Z9" s="14">
        <v>0.13487475582039199</v>
      </c>
      <c r="AA9" s="14">
        <v>0.22933930973056699</v>
      </c>
      <c r="AB9" s="14">
        <v>0.14044649458424999</v>
      </c>
      <c r="AC9" s="14">
        <v>0.16364693938930899</v>
      </c>
      <c r="AD9" s="14">
        <v>5.6794425965178703E-2</v>
      </c>
      <c r="AE9" s="14"/>
      <c r="AF9" s="14">
        <v>0.15636278256696001</v>
      </c>
      <c r="AG9" s="14">
        <v>0.22005888782235999</v>
      </c>
      <c r="AH9" s="14">
        <v>0.166823433219462</v>
      </c>
      <c r="AI9" s="14">
        <v>0.125938135019354</v>
      </c>
      <c r="AJ9" s="14">
        <v>0.14661355222269801</v>
      </c>
      <c r="AK9" s="14"/>
      <c r="AL9" s="14">
        <v>0.16848563471058201</v>
      </c>
      <c r="AM9" s="14">
        <v>0.22426371113924601</v>
      </c>
      <c r="AN9" s="14">
        <v>0.13424555892144699</v>
      </c>
      <c r="AO9" s="14"/>
      <c r="AP9" s="14">
        <v>0.16676363007039699</v>
      </c>
      <c r="AQ9" s="14">
        <v>0.17907685182159999</v>
      </c>
      <c r="AR9" s="14"/>
      <c r="AS9" s="14">
        <v>0.177356353792476</v>
      </c>
      <c r="AT9" s="14">
        <v>0.16517021714187</v>
      </c>
      <c r="AU9" s="14"/>
      <c r="AV9" s="14">
        <v>0.20938873834233401</v>
      </c>
      <c r="AW9" s="14">
        <v>0.15953418760565399</v>
      </c>
      <c r="AX9" s="14"/>
      <c r="AY9" s="14">
        <v>0.178609882246174</v>
      </c>
      <c r="AZ9" s="14">
        <v>0.18637614885960699</v>
      </c>
      <c r="BA9" s="14"/>
      <c r="BB9" s="14">
        <v>0.17656178036499301</v>
      </c>
      <c r="BC9" s="14">
        <v>0.19938066672267099</v>
      </c>
    </row>
    <row r="10" spans="2:55" x14ac:dyDescent="0.35">
      <c r="B10" s="15" t="s">
        <v>158</v>
      </c>
      <c r="C10" s="14">
        <v>0.43301609392208901</v>
      </c>
      <c r="D10" s="14">
        <v>0.418674346552527</v>
      </c>
      <c r="E10" s="14">
        <v>0.44829483907023798</v>
      </c>
      <c r="F10" s="14"/>
      <c r="G10" s="14">
        <v>0.43242761771223998</v>
      </c>
      <c r="H10" s="14">
        <v>0.46130306760877299</v>
      </c>
      <c r="I10" s="14">
        <v>0.45397326023035001</v>
      </c>
      <c r="J10" s="14">
        <v>0.435409476765929</v>
      </c>
      <c r="K10" s="14">
        <v>0.43787795718887901</v>
      </c>
      <c r="L10" s="14">
        <v>0.38799495296103698</v>
      </c>
      <c r="M10" s="14"/>
      <c r="N10" s="14">
        <v>0.42027127412203502</v>
      </c>
      <c r="O10" s="14">
        <v>0.396295916470702</v>
      </c>
      <c r="P10" s="14">
        <v>0.49684835131699101</v>
      </c>
      <c r="Q10" s="14">
        <v>0.42824556596827101</v>
      </c>
      <c r="R10" s="14"/>
      <c r="S10" s="14">
        <v>0.41644703971838798</v>
      </c>
      <c r="T10" s="14">
        <v>0.43281932579343102</v>
      </c>
      <c r="U10" s="14">
        <v>0.43291105863701801</v>
      </c>
      <c r="V10" s="14">
        <v>0.425769831510309</v>
      </c>
      <c r="W10" s="14">
        <v>0.399402483079841</v>
      </c>
      <c r="X10" s="14">
        <v>0.40309556644478101</v>
      </c>
      <c r="Y10" s="14">
        <v>0.43177773934908598</v>
      </c>
      <c r="Z10" s="14">
        <v>0.51048699083614002</v>
      </c>
      <c r="AA10" s="14">
        <v>0.43943145753788199</v>
      </c>
      <c r="AB10" s="14">
        <v>0.42169952921828102</v>
      </c>
      <c r="AC10" s="14">
        <v>0.474104845012842</v>
      </c>
      <c r="AD10" s="14">
        <v>0.54128131359384102</v>
      </c>
      <c r="AE10" s="14"/>
      <c r="AF10" s="14">
        <v>0.42767061846409299</v>
      </c>
      <c r="AG10" s="14">
        <v>0.45124783691689702</v>
      </c>
      <c r="AH10" s="14">
        <v>0.42237556792700098</v>
      </c>
      <c r="AI10" s="14">
        <v>0.436966762125226</v>
      </c>
      <c r="AJ10" s="14">
        <v>0.47808813002116901</v>
      </c>
      <c r="AK10" s="14"/>
      <c r="AL10" s="14">
        <v>0.418199399410775</v>
      </c>
      <c r="AM10" s="14">
        <v>0.57775993373638601</v>
      </c>
      <c r="AN10" s="14">
        <v>0.38974910334705398</v>
      </c>
      <c r="AO10" s="14"/>
      <c r="AP10" s="14">
        <v>0.40513078491108201</v>
      </c>
      <c r="AQ10" s="14">
        <v>0.45580377698762198</v>
      </c>
      <c r="AR10" s="14"/>
      <c r="AS10" s="14">
        <v>0.42593753327815698</v>
      </c>
      <c r="AT10" s="14">
        <v>0.44108232530209202</v>
      </c>
      <c r="AU10" s="14"/>
      <c r="AV10" s="14">
        <v>0.465622440740458</v>
      </c>
      <c r="AW10" s="14">
        <v>0.42130634652765803</v>
      </c>
      <c r="AX10" s="14"/>
      <c r="AY10" s="14">
        <v>0.43404360146976501</v>
      </c>
      <c r="AZ10" s="14">
        <v>0.434277481480426</v>
      </c>
      <c r="BA10" s="14"/>
      <c r="BB10" s="14">
        <v>0.44087502933563599</v>
      </c>
      <c r="BC10" s="14">
        <v>0.39041590877383198</v>
      </c>
    </row>
    <row r="11" spans="2:55" x14ac:dyDescent="0.35">
      <c r="B11" s="15" t="s">
        <v>159</v>
      </c>
      <c r="C11" s="14">
        <v>0.25298478022059501</v>
      </c>
      <c r="D11" s="14">
        <v>0.27676872117868601</v>
      </c>
      <c r="E11" s="14">
        <v>0.22951831583500501</v>
      </c>
      <c r="F11" s="14"/>
      <c r="G11" s="14">
        <v>0.26695946525750702</v>
      </c>
      <c r="H11" s="14">
        <v>0.21761654477537901</v>
      </c>
      <c r="I11" s="14">
        <v>0.221658570041182</v>
      </c>
      <c r="J11" s="14">
        <v>0.25000700388283498</v>
      </c>
      <c r="K11" s="14">
        <v>0.28203419791526901</v>
      </c>
      <c r="L11" s="14">
        <v>0.28110196612788602</v>
      </c>
      <c r="M11" s="14"/>
      <c r="N11" s="14">
        <v>0.25657463198028402</v>
      </c>
      <c r="O11" s="14">
        <v>0.27716962858345601</v>
      </c>
      <c r="P11" s="14">
        <v>0.204020638266771</v>
      </c>
      <c r="Q11" s="14">
        <v>0.267030798240948</v>
      </c>
      <c r="R11" s="14"/>
      <c r="S11" s="14">
        <v>0.20631180773117899</v>
      </c>
      <c r="T11" s="14">
        <v>0.243924669557399</v>
      </c>
      <c r="U11" s="14">
        <v>0.24308542533809999</v>
      </c>
      <c r="V11" s="14">
        <v>0.31944287646780201</v>
      </c>
      <c r="W11" s="14">
        <v>0.33055964632885299</v>
      </c>
      <c r="X11" s="14">
        <v>0.25405261781882799</v>
      </c>
      <c r="Y11" s="14">
        <v>0.25780030956077998</v>
      </c>
      <c r="Z11" s="14">
        <v>0.21265253624451499</v>
      </c>
      <c r="AA11" s="14">
        <v>0.233877588277734</v>
      </c>
      <c r="AB11" s="14">
        <v>0.26007076540623802</v>
      </c>
      <c r="AC11" s="14">
        <v>0.22686657974465901</v>
      </c>
      <c r="AD11" s="14">
        <v>0.28665934554723699</v>
      </c>
      <c r="AE11" s="14"/>
      <c r="AF11" s="14">
        <v>0.26534005564545998</v>
      </c>
      <c r="AG11" s="14">
        <v>0.22379465487477301</v>
      </c>
      <c r="AH11" s="14">
        <v>0.24354718535662201</v>
      </c>
      <c r="AI11" s="14">
        <v>0.27849144841453499</v>
      </c>
      <c r="AJ11" s="14">
        <v>0.24936245042806601</v>
      </c>
      <c r="AK11" s="14"/>
      <c r="AL11" s="14">
        <v>0.268656611832301</v>
      </c>
      <c r="AM11" s="14">
        <v>0.13253611620050901</v>
      </c>
      <c r="AN11" s="14">
        <v>0.24097881543935201</v>
      </c>
      <c r="AO11" s="14"/>
      <c r="AP11" s="14">
        <v>0.26786265919273899</v>
      </c>
      <c r="AQ11" s="14">
        <v>0.23834465218720299</v>
      </c>
      <c r="AR11" s="14"/>
      <c r="AS11" s="14">
        <v>0.26250048296853101</v>
      </c>
      <c r="AT11" s="14">
        <v>0.24232074771798301</v>
      </c>
      <c r="AU11" s="14"/>
      <c r="AV11" s="14">
        <v>0.23769613562318201</v>
      </c>
      <c r="AW11" s="14">
        <v>0.25607695159686</v>
      </c>
      <c r="AX11" s="14"/>
      <c r="AY11" s="14">
        <v>0.24653096708778299</v>
      </c>
      <c r="AZ11" s="14">
        <v>0.25621473617857599</v>
      </c>
      <c r="BA11" s="14"/>
      <c r="BB11" s="14">
        <v>0.24105200030676199</v>
      </c>
      <c r="BC11" s="14">
        <v>0.30011258108873501</v>
      </c>
    </row>
    <row r="12" spans="2:55" x14ac:dyDescent="0.35">
      <c r="B12" s="15" t="s">
        <v>160</v>
      </c>
      <c r="C12" s="14">
        <v>0.112710968694839</v>
      </c>
      <c r="D12" s="14">
        <v>0.108138114651338</v>
      </c>
      <c r="E12" s="14">
        <v>0.11649076564247</v>
      </c>
      <c r="F12" s="14"/>
      <c r="G12" s="14">
        <v>5.9023254380736898E-2</v>
      </c>
      <c r="H12" s="14">
        <v>8.6781254187660695E-2</v>
      </c>
      <c r="I12" s="14">
        <v>9.6572655384850603E-2</v>
      </c>
      <c r="J12" s="14">
        <v>0.119230562914368</v>
      </c>
      <c r="K12" s="14">
        <v>0.12173636652009</v>
      </c>
      <c r="L12" s="14">
        <v>0.171240952377919</v>
      </c>
      <c r="M12" s="14"/>
      <c r="N12" s="14">
        <v>0.12007241678769</v>
      </c>
      <c r="O12" s="14">
        <v>0.14501818798255001</v>
      </c>
      <c r="P12" s="14">
        <v>9.3626856295755595E-2</v>
      </c>
      <c r="Q12" s="14">
        <v>8.6917587543043795E-2</v>
      </c>
      <c r="R12" s="14"/>
      <c r="S12" s="14">
        <v>0.104465283583729</v>
      </c>
      <c r="T12" s="14">
        <v>0.118121085133366</v>
      </c>
      <c r="U12" s="14">
        <v>0.13394748707051701</v>
      </c>
      <c r="V12" s="14">
        <v>8.3576169979741599E-2</v>
      </c>
      <c r="W12" s="14">
        <v>0.144456257860828</v>
      </c>
      <c r="X12" s="14">
        <v>0.128101089043028</v>
      </c>
      <c r="Y12" s="14">
        <v>0.117226210533856</v>
      </c>
      <c r="Z12" s="14">
        <v>0.141985717098952</v>
      </c>
      <c r="AA12" s="14">
        <v>7.1021302151328403E-2</v>
      </c>
      <c r="AB12" s="14">
        <v>0.13028073220047201</v>
      </c>
      <c r="AC12" s="14">
        <v>0.115727101040684</v>
      </c>
      <c r="AD12" s="14">
        <v>8.2748582765801701E-2</v>
      </c>
      <c r="AE12" s="14"/>
      <c r="AF12" s="14">
        <v>0.12720034451426601</v>
      </c>
      <c r="AG12" s="14">
        <v>7.8130901299146002E-2</v>
      </c>
      <c r="AH12" s="14">
        <v>0.15236847792057401</v>
      </c>
      <c r="AI12" s="14">
        <v>0.1429172297005</v>
      </c>
      <c r="AJ12" s="14">
        <v>9.7866215353881E-2</v>
      </c>
      <c r="AK12" s="14"/>
      <c r="AL12" s="14">
        <v>0.116738035532183</v>
      </c>
      <c r="AM12" s="14">
        <v>3.79289778295019E-2</v>
      </c>
      <c r="AN12" s="14">
        <v>0.187182207547861</v>
      </c>
      <c r="AO12" s="14"/>
      <c r="AP12" s="14">
        <v>0.12320525228965799</v>
      </c>
      <c r="AQ12" s="14">
        <v>0.105578652107961</v>
      </c>
      <c r="AR12" s="14"/>
      <c r="AS12" s="14">
        <v>0.103931730105288</v>
      </c>
      <c r="AT12" s="14">
        <v>0.130107563337962</v>
      </c>
      <c r="AU12" s="14"/>
      <c r="AV12" s="14">
        <v>7.2730140931081905E-2</v>
      </c>
      <c r="AW12" s="14">
        <v>0.12892447875921501</v>
      </c>
      <c r="AX12" s="14"/>
      <c r="AY12" s="14">
        <v>0.115021562436635</v>
      </c>
      <c r="AZ12" s="14">
        <v>0.113506708236763</v>
      </c>
      <c r="BA12" s="14"/>
      <c r="BB12" s="14">
        <v>0.116853060226021</v>
      </c>
      <c r="BC12" s="14">
        <v>7.2519020579099397E-2</v>
      </c>
    </row>
    <row r="13" spans="2:55" x14ac:dyDescent="0.35">
      <c r="B13" s="15" t="s">
        <v>205</v>
      </c>
      <c r="C13" s="20">
        <v>2.90408577290669E-2</v>
      </c>
      <c r="D13" s="20">
        <v>2.9737882648033901E-2</v>
      </c>
      <c r="E13" s="20">
        <v>2.84457024357656E-2</v>
      </c>
      <c r="F13" s="20"/>
      <c r="G13" s="20">
        <v>4.1740860955920098E-2</v>
      </c>
      <c r="H13" s="20">
        <v>2.4662414526392899E-2</v>
      </c>
      <c r="I13" s="20">
        <v>3.63632147948569E-2</v>
      </c>
      <c r="J13" s="20">
        <v>2.1451683676886098E-2</v>
      </c>
      <c r="K13" s="20">
        <v>3.3484203291425797E-2</v>
      </c>
      <c r="L13" s="20">
        <v>2.1455668299444099E-2</v>
      </c>
      <c r="M13" s="20"/>
      <c r="N13" s="20">
        <v>2.4411126055544501E-2</v>
      </c>
      <c r="O13" s="20">
        <v>3.3989676433571397E-2</v>
      </c>
      <c r="P13" s="20">
        <v>1.3435066807277501E-2</v>
      </c>
      <c r="Q13" s="20">
        <v>4.2837349050366902E-2</v>
      </c>
      <c r="R13" s="20"/>
      <c r="S13" s="20">
        <v>4.0407638855987797E-2</v>
      </c>
      <c r="T13" s="20">
        <v>2.4322567611722998E-2</v>
      </c>
      <c r="U13" s="20">
        <v>4.4103617753447399E-2</v>
      </c>
      <c r="V13" s="20">
        <v>2.5731718421994801E-2</v>
      </c>
      <c r="W13" s="20">
        <v>0</v>
      </c>
      <c r="X13" s="20">
        <v>3.0928060129845301E-2</v>
      </c>
      <c r="Y13" s="20">
        <v>3.0937788013566701E-2</v>
      </c>
      <c r="Z13" s="20">
        <v>0</v>
      </c>
      <c r="AA13" s="20">
        <v>2.6330342302487399E-2</v>
      </c>
      <c r="AB13" s="20">
        <v>4.7502478590759602E-2</v>
      </c>
      <c r="AC13" s="20">
        <v>1.9654534812505901E-2</v>
      </c>
      <c r="AD13" s="20">
        <v>3.2516332127941201E-2</v>
      </c>
      <c r="AE13" s="20"/>
      <c r="AF13" s="20">
        <v>2.34261988092208E-2</v>
      </c>
      <c r="AG13" s="20">
        <v>2.67677190868231E-2</v>
      </c>
      <c r="AH13" s="20">
        <v>1.48853355763415E-2</v>
      </c>
      <c r="AI13" s="20">
        <v>1.56864247403848E-2</v>
      </c>
      <c r="AJ13" s="20">
        <v>2.8069651974186101E-2</v>
      </c>
      <c r="AK13" s="20"/>
      <c r="AL13" s="20">
        <v>2.7920318514158798E-2</v>
      </c>
      <c r="AM13" s="20">
        <v>2.7511261094356702E-2</v>
      </c>
      <c r="AN13" s="20">
        <v>4.7844314744286402E-2</v>
      </c>
      <c r="AO13" s="20"/>
      <c r="AP13" s="20">
        <v>3.7037673536124797E-2</v>
      </c>
      <c r="AQ13" s="20">
        <v>2.1196066895614599E-2</v>
      </c>
      <c r="AR13" s="20"/>
      <c r="AS13" s="20">
        <v>3.0273899855548E-2</v>
      </c>
      <c r="AT13" s="20">
        <v>2.1319146500092898E-2</v>
      </c>
      <c r="AU13" s="20"/>
      <c r="AV13" s="20">
        <v>1.45625443629438E-2</v>
      </c>
      <c r="AW13" s="20">
        <v>3.4158035510613902E-2</v>
      </c>
      <c r="AX13" s="20"/>
      <c r="AY13" s="20">
        <v>2.57939867596426E-2</v>
      </c>
      <c r="AZ13" s="20">
        <v>9.6249252446284194E-3</v>
      </c>
      <c r="BA13" s="20"/>
      <c r="BB13" s="20">
        <v>2.4658129766587902E-2</v>
      </c>
      <c r="BC13" s="20">
        <v>3.7571822835661899E-2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360</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0.22468703748388999</v>
      </c>
      <c r="D9" s="14">
        <v>0.215042535833431</v>
      </c>
      <c r="E9" s="14">
        <v>0.23382664188709901</v>
      </c>
      <c r="F9" s="14"/>
      <c r="G9" s="14">
        <v>0.30690186082757298</v>
      </c>
      <c r="H9" s="14">
        <v>0.330303595602155</v>
      </c>
      <c r="I9" s="14">
        <v>0.237832563337286</v>
      </c>
      <c r="J9" s="14">
        <v>0.18499626131646499</v>
      </c>
      <c r="K9" s="14">
        <v>0.17322861676172099</v>
      </c>
      <c r="L9" s="14">
        <v>0.13993092299540599</v>
      </c>
      <c r="M9" s="14"/>
      <c r="N9" s="14">
        <v>0.23187666939033599</v>
      </c>
      <c r="O9" s="14">
        <v>0.17672917689718201</v>
      </c>
      <c r="P9" s="14">
        <v>0.25271811119701798</v>
      </c>
      <c r="Q9" s="14">
        <v>0.24181415455012401</v>
      </c>
      <c r="R9" s="14"/>
      <c r="S9" s="14">
        <v>0.27732218450246598</v>
      </c>
      <c r="T9" s="14">
        <v>0.202754441509297</v>
      </c>
      <c r="U9" s="14">
        <v>0.20180533670715001</v>
      </c>
      <c r="V9" s="14">
        <v>0.23803772642323301</v>
      </c>
      <c r="W9" s="14">
        <v>0.19976089957069801</v>
      </c>
      <c r="X9" s="14">
        <v>0.25911830187677498</v>
      </c>
      <c r="Y9" s="14">
        <v>0.223771983444946</v>
      </c>
      <c r="Z9" s="14">
        <v>0.22010966487755801</v>
      </c>
      <c r="AA9" s="14">
        <v>0.25947046691869902</v>
      </c>
      <c r="AB9" s="14">
        <v>0.19072786297379099</v>
      </c>
      <c r="AC9" s="14">
        <v>0.159632657678944</v>
      </c>
      <c r="AD9" s="14">
        <v>0.14228341202298</v>
      </c>
      <c r="AE9" s="14"/>
      <c r="AF9" s="14">
        <v>0.193138841308994</v>
      </c>
      <c r="AG9" s="14">
        <v>0.28116440399003001</v>
      </c>
      <c r="AH9" s="14">
        <v>0.18900679168574999</v>
      </c>
      <c r="AI9" s="14">
        <v>0.155887344882051</v>
      </c>
      <c r="AJ9" s="14">
        <v>0.26689376660235897</v>
      </c>
      <c r="AK9" s="14"/>
      <c r="AL9" s="14">
        <v>0.20839953337761899</v>
      </c>
      <c r="AM9" s="14">
        <v>0.36041728894500402</v>
      </c>
      <c r="AN9" s="14">
        <v>0.218497659995771</v>
      </c>
      <c r="AO9" s="14"/>
      <c r="AP9" s="14">
        <v>0.22010840639075499</v>
      </c>
      <c r="AQ9" s="14">
        <v>0.22810550033435401</v>
      </c>
      <c r="AR9" s="14"/>
      <c r="AS9" s="14">
        <v>0.234781931247074</v>
      </c>
      <c r="AT9" s="14">
        <v>0.208763177131399</v>
      </c>
      <c r="AU9" s="14"/>
      <c r="AV9" s="14">
        <v>0.28737596744277499</v>
      </c>
      <c r="AW9" s="14">
        <v>0.20201296234393501</v>
      </c>
      <c r="AX9" s="14"/>
      <c r="AY9" s="14">
        <v>0.23907758355554501</v>
      </c>
      <c r="AZ9" s="14">
        <v>0.199788068390097</v>
      </c>
      <c r="BA9" s="14"/>
      <c r="BB9" s="14">
        <v>0.23562232012718801</v>
      </c>
      <c r="BC9" s="14">
        <v>0.249097489143038</v>
      </c>
    </row>
    <row r="10" spans="2:55" x14ac:dyDescent="0.35">
      <c r="B10" s="15" t="s">
        <v>158</v>
      </c>
      <c r="C10" s="14">
        <v>0.36929867623095503</v>
      </c>
      <c r="D10" s="14">
        <v>0.35520898665523398</v>
      </c>
      <c r="E10" s="14">
        <v>0.384143765915059</v>
      </c>
      <c r="F10" s="14"/>
      <c r="G10" s="14">
        <v>0.42362939253000798</v>
      </c>
      <c r="H10" s="14">
        <v>0.40375016347299603</v>
      </c>
      <c r="I10" s="14">
        <v>0.41929957149959302</v>
      </c>
      <c r="J10" s="14">
        <v>0.39650802898466297</v>
      </c>
      <c r="K10" s="14">
        <v>0.36817598465738399</v>
      </c>
      <c r="L10" s="14">
        <v>0.24308290029707</v>
      </c>
      <c r="M10" s="14"/>
      <c r="N10" s="14">
        <v>0.37554571872157699</v>
      </c>
      <c r="O10" s="14">
        <v>0.38266857542080901</v>
      </c>
      <c r="P10" s="14">
        <v>0.38145354950214899</v>
      </c>
      <c r="Q10" s="14">
        <v>0.33897925652917299</v>
      </c>
      <c r="R10" s="14"/>
      <c r="S10" s="14">
        <v>0.39495182919571897</v>
      </c>
      <c r="T10" s="14">
        <v>0.37120148705122602</v>
      </c>
      <c r="U10" s="14">
        <v>0.27324974896799498</v>
      </c>
      <c r="V10" s="14">
        <v>0.31518167956214999</v>
      </c>
      <c r="W10" s="14">
        <v>0.37855551907282597</v>
      </c>
      <c r="X10" s="14">
        <v>0.36615294324315201</v>
      </c>
      <c r="Y10" s="14">
        <v>0.37308127273570901</v>
      </c>
      <c r="Z10" s="14">
        <v>0.479907445094929</v>
      </c>
      <c r="AA10" s="14">
        <v>0.38716797529803598</v>
      </c>
      <c r="AB10" s="14">
        <v>0.34072992340670799</v>
      </c>
      <c r="AC10" s="14">
        <v>0.41476374048214198</v>
      </c>
      <c r="AD10" s="14">
        <v>0.43225862750557698</v>
      </c>
      <c r="AE10" s="14"/>
      <c r="AF10" s="14">
        <v>0.35248353541723998</v>
      </c>
      <c r="AG10" s="14">
        <v>0.397857146230784</v>
      </c>
      <c r="AH10" s="14">
        <v>0.32434792954477598</v>
      </c>
      <c r="AI10" s="14">
        <v>0.37749388267794298</v>
      </c>
      <c r="AJ10" s="14">
        <v>0.398727333449864</v>
      </c>
      <c r="AK10" s="14"/>
      <c r="AL10" s="14">
        <v>0.36964691800160698</v>
      </c>
      <c r="AM10" s="14">
        <v>0.39435871660282701</v>
      </c>
      <c r="AN10" s="14">
        <v>0.31995407786925101</v>
      </c>
      <c r="AO10" s="14"/>
      <c r="AP10" s="14">
        <v>0.35791881783843399</v>
      </c>
      <c r="AQ10" s="14">
        <v>0.380019689939879</v>
      </c>
      <c r="AR10" s="14"/>
      <c r="AS10" s="14">
        <v>0.39361466317847499</v>
      </c>
      <c r="AT10" s="14">
        <v>0.33003821775175401</v>
      </c>
      <c r="AU10" s="14"/>
      <c r="AV10" s="14">
        <v>0.410869578808573</v>
      </c>
      <c r="AW10" s="14">
        <v>0.35563383688835198</v>
      </c>
      <c r="AX10" s="14"/>
      <c r="AY10" s="14">
        <v>0.37519950131553298</v>
      </c>
      <c r="AZ10" s="14">
        <v>0.33852047893929799</v>
      </c>
      <c r="BA10" s="14"/>
      <c r="BB10" s="14">
        <v>0.37177054956113398</v>
      </c>
      <c r="BC10" s="14">
        <v>0.32493599832538</v>
      </c>
    </row>
    <row r="11" spans="2:55" x14ac:dyDescent="0.35">
      <c r="B11" s="15" t="s">
        <v>159</v>
      </c>
      <c r="C11" s="14">
        <v>0.199526566661543</v>
      </c>
      <c r="D11" s="14">
        <v>0.22042697117325499</v>
      </c>
      <c r="E11" s="14">
        <v>0.17970511792007801</v>
      </c>
      <c r="F11" s="14"/>
      <c r="G11" s="14">
        <v>0.14551411253556701</v>
      </c>
      <c r="H11" s="14">
        <v>0.15384021509826501</v>
      </c>
      <c r="I11" s="14">
        <v>0.206143222356099</v>
      </c>
      <c r="J11" s="14">
        <v>0.22481715472330199</v>
      </c>
      <c r="K11" s="14">
        <v>0.183850114747867</v>
      </c>
      <c r="L11" s="14">
        <v>0.25723613230398601</v>
      </c>
      <c r="M11" s="14"/>
      <c r="N11" s="14">
        <v>0.187022465301761</v>
      </c>
      <c r="O11" s="14">
        <v>0.211799430113529</v>
      </c>
      <c r="P11" s="14">
        <v>0.18545106450637699</v>
      </c>
      <c r="Q11" s="14">
        <v>0.21421940497606001</v>
      </c>
      <c r="R11" s="14"/>
      <c r="S11" s="14">
        <v>0.16706100769174601</v>
      </c>
      <c r="T11" s="14">
        <v>0.19340124645064699</v>
      </c>
      <c r="U11" s="14">
        <v>0.24016102206193701</v>
      </c>
      <c r="V11" s="14">
        <v>0.24159936154717501</v>
      </c>
      <c r="W11" s="14">
        <v>0.24279171451241399</v>
      </c>
      <c r="X11" s="14">
        <v>0.16753878896806401</v>
      </c>
      <c r="Y11" s="14">
        <v>0.225796970248999</v>
      </c>
      <c r="Z11" s="14">
        <v>0.15428603488088199</v>
      </c>
      <c r="AA11" s="14">
        <v>0.175144231042795</v>
      </c>
      <c r="AB11" s="14">
        <v>0.20107590087831601</v>
      </c>
      <c r="AC11" s="14">
        <v>0.16378859834441301</v>
      </c>
      <c r="AD11" s="14">
        <v>0.27268756034002001</v>
      </c>
      <c r="AE11" s="14"/>
      <c r="AF11" s="14">
        <v>0.20793486636181499</v>
      </c>
      <c r="AG11" s="14">
        <v>0.177571495871995</v>
      </c>
      <c r="AH11" s="14">
        <v>0.198922013229861</v>
      </c>
      <c r="AI11" s="14">
        <v>0.230174376985287</v>
      </c>
      <c r="AJ11" s="14">
        <v>0.16739371761852001</v>
      </c>
      <c r="AK11" s="14"/>
      <c r="AL11" s="14">
        <v>0.209061062895706</v>
      </c>
      <c r="AM11" s="14">
        <v>0.14357257731571299</v>
      </c>
      <c r="AN11" s="14">
        <v>0.16156680259201101</v>
      </c>
      <c r="AO11" s="14"/>
      <c r="AP11" s="14">
        <v>0.20490740463649401</v>
      </c>
      <c r="AQ11" s="14">
        <v>0.194317945224973</v>
      </c>
      <c r="AR11" s="14"/>
      <c r="AS11" s="14">
        <v>0.186240819065187</v>
      </c>
      <c r="AT11" s="14">
        <v>0.22514314372154601</v>
      </c>
      <c r="AU11" s="14"/>
      <c r="AV11" s="14">
        <v>0.16720966598168899</v>
      </c>
      <c r="AW11" s="14">
        <v>0.21069053028197601</v>
      </c>
      <c r="AX11" s="14"/>
      <c r="AY11" s="14">
        <v>0.18417362495537901</v>
      </c>
      <c r="AZ11" s="14">
        <v>0.23746247012827501</v>
      </c>
      <c r="BA11" s="14"/>
      <c r="BB11" s="14">
        <v>0.187315709432372</v>
      </c>
      <c r="BC11" s="14">
        <v>0.222634411148879</v>
      </c>
    </row>
    <row r="12" spans="2:55" x14ac:dyDescent="0.35">
      <c r="B12" s="15" t="s">
        <v>160</v>
      </c>
      <c r="C12" s="14">
        <v>0.15705861744594499</v>
      </c>
      <c r="D12" s="14">
        <v>0.16418157914173101</v>
      </c>
      <c r="E12" s="14">
        <v>0.14856163324500901</v>
      </c>
      <c r="F12" s="14"/>
      <c r="G12" s="14">
        <v>7.3213317459993696E-2</v>
      </c>
      <c r="H12" s="14">
        <v>6.6500370207717693E-2</v>
      </c>
      <c r="I12" s="14">
        <v>0.10509386192280901</v>
      </c>
      <c r="J12" s="14">
        <v>0.150175170635375</v>
      </c>
      <c r="K12" s="14">
        <v>0.21093813270055001</v>
      </c>
      <c r="L12" s="14">
        <v>0.29840749555806501</v>
      </c>
      <c r="M12" s="14"/>
      <c r="N12" s="14">
        <v>0.16647031694179201</v>
      </c>
      <c r="O12" s="14">
        <v>0.17135942726084399</v>
      </c>
      <c r="P12" s="14">
        <v>0.141057245702506</v>
      </c>
      <c r="Q12" s="14">
        <v>0.143447954518237</v>
      </c>
      <c r="R12" s="14"/>
      <c r="S12" s="14">
        <v>0.11602190761476899</v>
      </c>
      <c r="T12" s="14">
        <v>0.17136289960672499</v>
      </c>
      <c r="U12" s="14">
        <v>0.22808994468076399</v>
      </c>
      <c r="V12" s="14">
        <v>0.16379401151907699</v>
      </c>
      <c r="W12" s="14">
        <v>0.13404616133257499</v>
      </c>
      <c r="X12" s="14">
        <v>0.16218418162347001</v>
      </c>
      <c r="Y12" s="14">
        <v>0.11528900853276999</v>
      </c>
      <c r="Z12" s="14">
        <v>0.113602616704592</v>
      </c>
      <c r="AA12" s="14">
        <v>0.14637573684094299</v>
      </c>
      <c r="AB12" s="14">
        <v>0.189110626417415</v>
      </c>
      <c r="AC12" s="14">
        <v>0.22182382993465399</v>
      </c>
      <c r="AD12" s="14">
        <v>0.120254068003482</v>
      </c>
      <c r="AE12" s="14"/>
      <c r="AF12" s="14">
        <v>0.195820291744915</v>
      </c>
      <c r="AG12" s="14">
        <v>0.11099186165772799</v>
      </c>
      <c r="AH12" s="14">
        <v>0.259291525299854</v>
      </c>
      <c r="AI12" s="14">
        <v>0.18238936089167401</v>
      </c>
      <c r="AJ12" s="14">
        <v>0.125237923543987</v>
      </c>
      <c r="AK12" s="14"/>
      <c r="AL12" s="14">
        <v>0.16294617226517999</v>
      </c>
      <c r="AM12" s="14">
        <v>7.1377262355048807E-2</v>
      </c>
      <c r="AN12" s="14">
        <v>0.22408894639438401</v>
      </c>
      <c r="AO12" s="14"/>
      <c r="AP12" s="14">
        <v>0.16326250316014501</v>
      </c>
      <c r="AQ12" s="14">
        <v>0.15406183041754801</v>
      </c>
      <c r="AR12" s="14"/>
      <c r="AS12" s="14">
        <v>0.14275180798550199</v>
      </c>
      <c r="AT12" s="14">
        <v>0.182071420894141</v>
      </c>
      <c r="AU12" s="14"/>
      <c r="AV12" s="14">
        <v>0.106984044753798</v>
      </c>
      <c r="AW12" s="14">
        <v>0.17698762997501699</v>
      </c>
      <c r="AX12" s="14"/>
      <c r="AY12" s="14">
        <v>0.15896177165471501</v>
      </c>
      <c r="AZ12" s="14">
        <v>0.17870183123322</v>
      </c>
      <c r="BA12" s="14"/>
      <c r="BB12" s="14">
        <v>0.16256926078088901</v>
      </c>
      <c r="BC12" s="14">
        <v>0.14324276325769</v>
      </c>
    </row>
    <row r="13" spans="2:55" x14ac:dyDescent="0.35">
      <c r="B13" s="15" t="s">
        <v>205</v>
      </c>
      <c r="C13" s="20">
        <v>4.94291021776678E-2</v>
      </c>
      <c r="D13" s="20">
        <v>4.5139927196349398E-2</v>
      </c>
      <c r="E13" s="20">
        <v>5.3762841032754402E-2</v>
      </c>
      <c r="F13" s="20"/>
      <c r="G13" s="20">
        <v>5.0741316646858603E-2</v>
      </c>
      <c r="H13" s="20">
        <v>4.5605655618866002E-2</v>
      </c>
      <c r="I13" s="20">
        <v>3.1630780884212402E-2</v>
      </c>
      <c r="J13" s="20">
        <v>4.3503384340194497E-2</v>
      </c>
      <c r="K13" s="20">
        <v>6.3807151132476994E-2</v>
      </c>
      <c r="L13" s="20">
        <v>6.1342548845473799E-2</v>
      </c>
      <c r="M13" s="20"/>
      <c r="N13" s="20">
        <v>3.9084829644534802E-2</v>
      </c>
      <c r="O13" s="20">
        <v>5.7443390307637197E-2</v>
      </c>
      <c r="P13" s="20">
        <v>3.9320029091949399E-2</v>
      </c>
      <c r="Q13" s="20">
        <v>6.1539229426406203E-2</v>
      </c>
      <c r="R13" s="20"/>
      <c r="S13" s="20">
        <v>4.4643070995298899E-2</v>
      </c>
      <c r="T13" s="20">
        <v>6.1279925382104798E-2</v>
      </c>
      <c r="U13" s="20">
        <v>5.6693947582152897E-2</v>
      </c>
      <c r="V13" s="20">
        <v>4.1387220948365E-2</v>
      </c>
      <c r="W13" s="20">
        <v>4.48457055114867E-2</v>
      </c>
      <c r="X13" s="20">
        <v>4.5005784288538499E-2</v>
      </c>
      <c r="Y13" s="20">
        <v>6.2060765037575898E-2</v>
      </c>
      <c r="Z13" s="20">
        <v>3.2094238442039097E-2</v>
      </c>
      <c r="AA13" s="20">
        <v>3.1841589899526103E-2</v>
      </c>
      <c r="AB13" s="20">
        <v>7.8355686323769894E-2</v>
      </c>
      <c r="AC13" s="20">
        <v>3.99911735598475E-2</v>
      </c>
      <c r="AD13" s="20">
        <v>3.2516332127941201E-2</v>
      </c>
      <c r="AE13" s="20"/>
      <c r="AF13" s="20">
        <v>5.0622465167036203E-2</v>
      </c>
      <c r="AG13" s="20">
        <v>3.2415092249464102E-2</v>
      </c>
      <c r="AH13" s="20">
        <v>2.84317402397582E-2</v>
      </c>
      <c r="AI13" s="20">
        <v>5.4055034563045501E-2</v>
      </c>
      <c r="AJ13" s="20">
        <v>4.1747258785269699E-2</v>
      </c>
      <c r="AK13" s="20"/>
      <c r="AL13" s="20">
        <v>4.9946313459888397E-2</v>
      </c>
      <c r="AM13" s="20">
        <v>3.02741547814071E-2</v>
      </c>
      <c r="AN13" s="20">
        <v>7.5892513148583696E-2</v>
      </c>
      <c r="AO13" s="20"/>
      <c r="AP13" s="20">
        <v>5.3802867974173399E-2</v>
      </c>
      <c r="AQ13" s="20">
        <v>4.34950340832456E-2</v>
      </c>
      <c r="AR13" s="20"/>
      <c r="AS13" s="20">
        <v>4.2610778523762001E-2</v>
      </c>
      <c r="AT13" s="20">
        <v>5.3984040501160298E-2</v>
      </c>
      <c r="AU13" s="20"/>
      <c r="AV13" s="20">
        <v>2.75607430131658E-2</v>
      </c>
      <c r="AW13" s="20">
        <v>5.4675040510720301E-2</v>
      </c>
      <c r="AX13" s="20"/>
      <c r="AY13" s="20">
        <v>4.2587518518827402E-2</v>
      </c>
      <c r="AZ13" s="20">
        <v>4.5527151309110399E-2</v>
      </c>
      <c r="BA13" s="20"/>
      <c r="BB13" s="20">
        <v>4.2722160098418199E-2</v>
      </c>
      <c r="BC13" s="20">
        <v>6.0089338125013103E-2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361</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0.45282842727794598</v>
      </c>
      <c r="D9" s="14">
        <v>0.441412721934691</v>
      </c>
      <c r="E9" s="14">
        <v>0.464369011059721</v>
      </c>
      <c r="F9" s="14"/>
      <c r="G9" s="14">
        <v>0.36688034777927903</v>
      </c>
      <c r="H9" s="14">
        <v>0.41932975207517198</v>
      </c>
      <c r="I9" s="14">
        <v>0.404452005808834</v>
      </c>
      <c r="J9" s="14">
        <v>0.51413459101057801</v>
      </c>
      <c r="K9" s="14">
        <v>0.53483005314353904</v>
      </c>
      <c r="L9" s="14">
        <v>0.471603954537756</v>
      </c>
      <c r="M9" s="14"/>
      <c r="N9" s="14">
        <v>0.41444297418213599</v>
      </c>
      <c r="O9" s="14">
        <v>0.43044968677874001</v>
      </c>
      <c r="P9" s="14">
        <v>0.49436427679502498</v>
      </c>
      <c r="Q9" s="14">
        <v>0.48058515812480501</v>
      </c>
      <c r="R9" s="14"/>
      <c r="S9" s="14">
        <v>0.40132005237714802</v>
      </c>
      <c r="T9" s="14">
        <v>0.50281839139415796</v>
      </c>
      <c r="U9" s="14">
        <v>0.38035993307479898</v>
      </c>
      <c r="V9" s="14">
        <v>0.46597883777103599</v>
      </c>
      <c r="W9" s="14">
        <v>0.438420707769344</v>
      </c>
      <c r="X9" s="14">
        <v>0.481771861901089</v>
      </c>
      <c r="Y9" s="14">
        <v>0.47867926831616597</v>
      </c>
      <c r="Z9" s="14">
        <v>0.43339832109144599</v>
      </c>
      <c r="AA9" s="14">
        <v>0.462030088467068</v>
      </c>
      <c r="AB9" s="14">
        <v>0.47202080894540099</v>
      </c>
      <c r="AC9" s="14">
        <v>0.46505492144871702</v>
      </c>
      <c r="AD9" s="14">
        <v>0.42278869044318101</v>
      </c>
      <c r="AE9" s="14"/>
      <c r="AF9" s="14">
        <v>0.45459559197120503</v>
      </c>
      <c r="AG9" s="14">
        <v>0.48234801685003098</v>
      </c>
      <c r="AH9" s="14">
        <v>0.40048261633510202</v>
      </c>
      <c r="AI9" s="14">
        <v>0.49108915355169602</v>
      </c>
      <c r="AJ9" s="14">
        <v>0.41864172599889898</v>
      </c>
      <c r="AK9" s="14"/>
      <c r="AL9" s="14">
        <v>0.45778762414403701</v>
      </c>
      <c r="AM9" s="14">
        <v>0.44460333508708899</v>
      </c>
      <c r="AN9" s="14">
        <v>0.39614152884282999</v>
      </c>
      <c r="AO9" s="14"/>
      <c r="AP9" s="14">
        <v>0.37517140942649801</v>
      </c>
      <c r="AQ9" s="14">
        <v>0.52286280691436204</v>
      </c>
      <c r="AR9" s="14"/>
      <c r="AS9" s="14">
        <v>0.414479514037839</v>
      </c>
      <c r="AT9" s="14">
        <v>0.51098438453406403</v>
      </c>
      <c r="AU9" s="14"/>
      <c r="AV9" s="14">
        <v>0.43239547103619902</v>
      </c>
      <c r="AW9" s="14">
        <v>0.46511984393182998</v>
      </c>
      <c r="AX9" s="14"/>
      <c r="AY9" s="14">
        <v>0.433480435610264</v>
      </c>
      <c r="AZ9" s="14">
        <v>0.56211815135946896</v>
      </c>
      <c r="BA9" s="14"/>
      <c r="BB9" s="14">
        <v>0.44361293881615199</v>
      </c>
      <c r="BC9" s="14">
        <v>0.56895001040746096</v>
      </c>
    </row>
    <row r="10" spans="2:55" x14ac:dyDescent="0.35">
      <c r="B10" s="15" t="s">
        <v>158</v>
      </c>
      <c r="C10" s="14">
        <v>0.35438114552123301</v>
      </c>
      <c r="D10" s="14">
        <v>0.35642732941676503</v>
      </c>
      <c r="E10" s="14">
        <v>0.35243943354998097</v>
      </c>
      <c r="F10" s="14"/>
      <c r="G10" s="14">
        <v>0.39808094188202803</v>
      </c>
      <c r="H10" s="14">
        <v>0.41119933531908698</v>
      </c>
      <c r="I10" s="14">
        <v>0.42227328014071303</v>
      </c>
      <c r="J10" s="14">
        <v>0.32677736156964599</v>
      </c>
      <c r="K10" s="14">
        <v>0.28284946769261499</v>
      </c>
      <c r="L10" s="14">
        <v>0.29416564199809198</v>
      </c>
      <c r="M10" s="14"/>
      <c r="N10" s="14">
        <v>0.36559659303028802</v>
      </c>
      <c r="O10" s="14">
        <v>0.38493452156297098</v>
      </c>
      <c r="P10" s="14">
        <v>0.33140401172166101</v>
      </c>
      <c r="Q10" s="14">
        <v>0.331584339505128</v>
      </c>
      <c r="R10" s="14"/>
      <c r="S10" s="14">
        <v>0.4093811597441</v>
      </c>
      <c r="T10" s="14">
        <v>0.32293287536333598</v>
      </c>
      <c r="U10" s="14">
        <v>0.36253755123907699</v>
      </c>
      <c r="V10" s="14">
        <v>0.313764182468527</v>
      </c>
      <c r="W10" s="14">
        <v>0.38230802962744498</v>
      </c>
      <c r="X10" s="14">
        <v>0.289949402369581</v>
      </c>
      <c r="Y10" s="14">
        <v>0.349097081480858</v>
      </c>
      <c r="Z10" s="14">
        <v>0.41571912940962202</v>
      </c>
      <c r="AA10" s="14">
        <v>0.40673003973184901</v>
      </c>
      <c r="AB10" s="14">
        <v>0.29033159084008198</v>
      </c>
      <c r="AC10" s="14">
        <v>0.30809166451658598</v>
      </c>
      <c r="AD10" s="14">
        <v>0.46955247677624101</v>
      </c>
      <c r="AE10" s="14"/>
      <c r="AF10" s="14">
        <v>0.36866749647267699</v>
      </c>
      <c r="AG10" s="14">
        <v>0.34821807045481601</v>
      </c>
      <c r="AH10" s="14">
        <v>0.34879757119969701</v>
      </c>
      <c r="AI10" s="14">
        <v>0.292971488564092</v>
      </c>
      <c r="AJ10" s="14">
        <v>0.39075537146945999</v>
      </c>
      <c r="AK10" s="14"/>
      <c r="AL10" s="14">
        <v>0.34634524865623101</v>
      </c>
      <c r="AM10" s="14">
        <v>0.41866714476005401</v>
      </c>
      <c r="AN10" s="14">
        <v>0.35607009177103999</v>
      </c>
      <c r="AO10" s="14"/>
      <c r="AP10" s="14">
        <v>0.37508354370544</v>
      </c>
      <c r="AQ10" s="14">
        <v>0.33348129607523602</v>
      </c>
      <c r="AR10" s="14"/>
      <c r="AS10" s="14">
        <v>0.38076144349343899</v>
      </c>
      <c r="AT10" s="14">
        <v>0.31230469812922901</v>
      </c>
      <c r="AU10" s="14"/>
      <c r="AV10" s="14">
        <v>0.385654444149509</v>
      </c>
      <c r="AW10" s="14">
        <v>0.33834508050207401</v>
      </c>
      <c r="AX10" s="14"/>
      <c r="AY10" s="14">
        <v>0.37670815605036501</v>
      </c>
      <c r="AZ10" s="14">
        <v>0.264503192269818</v>
      </c>
      <c r="BA10" s="14"/>
      <c r="BB10" s="14">
        <v>0.359256700741938</v>
      </c>
      <c r="BC10" s="14">
        <v>0.28165855025655501</v>
      </c>
    </row>
    <row r="11" spans="2:55" x14ac:dyDescent="0.35">
      <c r="B11" s="15" t="s">
        <v>159</v>
      </c>
      <c r="C11" s="14">
        <v>0.13393632286558499</v>
      </c>
      <c r="D11" s="14">
        <v>0.138563981023094</v>
      </c>
      <c r="E11" s="14">
        <v>0.12981173037296001</v>
      </c>
      <c r="F11" s="14"/>
      <c r="G11" s="14">
        <v>0.14136215200442501</v>
      </c>
      <c r="H11" s="14">
        <v>0.14427726798683799</v>
      </c>
      <c r="I11" s="14">
        <v>0.111962649273397</v>
      </c>
      <c r="J11" s="14">
        <v>0.114958465515812</v>
      </c>
      <c r="K11" s="14">
        <v>0.12048825296231</v>
      </c>
      <c r="L11" s="14">
        <v>0.16289028847313999</v>
      </c>
      <c r="M11" s="14"/>
      <c r="N11" s="14">
        <v>0.144372239040261</v>
      </c>
      <c r="O11" s="14">
        <v>0.11628134293436899</v>
      </c>
      <c r="P11" s="14">
        <v>0.13858839159967901</v>
      </c>
      <c r="Q11" s="14">
        <v>0.13603454420002301</v>
      </c>
      <c r="R11" s="14"/>
      <c r="S11" s="14">
        <v>0.14283497845196799</v>
      </c>
      <c r="T11" s="14">
        <v>0.10093195840107699</v>
      </c>
      <c r="U11" s="14">
        <v>0.161101169404061</v>
      </c>
      <c r="V11" s="14">
        <v>0.165478377925459</v>
      </c>
      <c r="W11" s="14">
        <v>0.134449347606341</v>
      </c>
      <c r="X11" s="14">
        <v>0.12721624984399599</v>
      </c>
      <c r="Y11" s="14">
        <v>0.13527891635887501</v>
      </c>
      <c r="Z11" s="14">
        <v>9.5671137035611101E-2</v>
      </c>
      <c r="AA11" s="14">
        <v>0.104109730670433</v>
      </c>
      <c r="AB11" s="14">
        <v>0.17818829159313501</v>
      </c>
      <c r="AC11" s="14">
        <v>0.136849886199605</v>
      </c>
      <c r="AD11" s="14">
        <v>0.107658832780578</v>
      </c>
      <c r="AE11" s="14"/>
      <c r="AF11" s="14">
        <v>0.106223744401298</v>
      </c>
      <c r="AG11" s="14">
        <v>0.13011826861869599</v>
      </c>
      <c r="AH11" s="14">
        <v>0.16090344350900099</v>
      </c>
      <c r="AI11" s="14">
        <v>0.15974479368091199</v>
      </c>
      <c r="AJ11" s="14">
        <v>0.12900466805573799</v>
      </c>
      <c r="AK11" s="14"/>
      <c r="AL11" s="14">
        <v>0.137691483592527</v>
      </c>
      <c r="AM11" s="14">
        <v>0.11074807370567499</v>
      </c>
      <c r="AN11" s="14">
        <v>0.121022086140032</v>
      </c>
      <c r="AO11" s="14"/>
      <c r="AP11" s="14">
        <v>0.16716572284511599</v>
      </c>
      <c r="AQ11" s="14">
        <v>0.107075614851281</v>
      </c>
      <c r="AR11" s="14"/>
      <c r="AS11" s="14">
        <v>0.144904993264107</v>
      </c>
      <c r="AT11" s="14">
        <v>0.117400900453143</v>
      </c>
      <c r="AU11" s="14"/>
      <c r="AV11" s="14">
        <v>0.14963729385966401</v>
      </c>
      <c r="AW11" s="14">
        <v>0.127062315584311</v>
      </c>
      <c r="AX11" s="14"/>
      <c r="AY11" s="14">
        <v>0.13317026290336501</v>
      </c>
      <c r="AZ11" s="14">
        <v>0.146808870056614</v>
      </c>
      <c r="BA11" s="14"/>
      <c r="BB11" s="14">
        <v>0.132520006310789</v>
      </c>
      <c r="BC11" s="14">
        <v>0.107569922571145</v>
      </c>
    </row>
    <row r="12" spans="2:55" x14ac:dyDescent="0.35">
      <c r="B12" s="15" t="s">
        <v>160</v>
      </c>
      <c r="C12" s="14">
        <v>4.3818506704708202E-2</v>
      </c>
      <c r="D12" s="14">
        <v>5.11861143802958E-2</v>
      </c>
      <c r="E12" s="14">
        <v>3.5736007582772601E-2</v>
      </c>
      <c r="F12" s="14"/>
      <c r="G12" s="14">
        <v>5.2931399848610103E-2</v>
      </c>
      <c r="H12" s="14">
        <v>1.9382721629343999E-2</v>
      </c>
      <c r="I12" s="14">
        <v>4.2529119761957501E-2</v>
      </c>
      <c r="J12" s="14">
        <v>3.6776532257635899E-2</v>
      </c>
      <c r="K12" s="14">
        <v>4.6174061151129202E-2</v>
      </c>
      <c r="L12" s="14">
        <v>6.2986548212967397E-2</v>
      </c>
      <c r="M12" s="14"/>
      <c r="N12" s="14">
        <v>6.4889216997521704E-2</v>
      </c>
      <c r="O12" s="14">
        <v>5.6007535890293197E-2</v>
      </c>
      <c r="P12" s="14">
        <v>1.9208064940365099E-2</v>
      </c>
      <c r="Q12" s="14">
        <v>3.0372843352023799E-2</v>
      </c>
      <c r="R12" s="14"/>
      <c r="S12" s="14">
        <v>3.6044233670044501E-2</v>
      </c>
      <c r="T12" s="14">
        <v>6.5777732243708198E-2</v>
      </c>
      <c r="U12" s="14">
        <v>7.1387193745017799E-2</v>
      </c>
      <c r="V12" s="14">
        <v>3.5134947527996702E-2</v>
      </c>
      <c r="W12" s="14">
        <v>3.3031779379098201E-2</v>
      </c>
      <c r="X12" s="14">
        <v>7.9248411106572395E-2</v>
      </c>
      <c r="Y12" s="14">
        <v>2.17882700962688E-2</v>
      </c>
      <c r="Z12" s="14">
        <v>5.52114124633208E-2</v>
      </c>
      <c r="AA12" s="14">
        <v>1.91917337107359E-2</v>
      </c>
      <c r="AB12" s="14">
        <v>3.1593228251087901E-2</v>
      </c>
      <c r="AC12" s="14">
        <v>6.0235212643643801E-2</v>
      </c>
      <c r="AD12" s="14">
        <v>0</v>
      </c>
      <c r="AE12" s="14"/>
      <c r="AF12" s="14">
        <v>5.3697007536401199E-2</v>
      </c>
      <c r="AG12" s="14">
        <v>2.6172797746097501E-2</v>
      </c>
      <c r="AH12" s="14">
        <v>8.4458576177455294E-2</v>
      </c>
      <c r="AI12" s="14">
        <v>5.2749609238796603E-2</v>
      </c>
      <c r="AJ12" s="14">
        <v>3.6298882386852797E-2</v>
      </c>
      <c r="AK12" s="14"/>
      <c r="AL12" s="14">
        <v>4.26153390129905E-2</v>
      </c>
      <c r="AM12" s="14">
        <v>1.9770196985531702E-2</v>
      </c>
      <c r="AN12" s="14">
        <v>0.103654232732885</v>
      </c>
      <c r="AO12" s="14"/>
      <c r="AP12" s="14">
        <v>6.0383365342042798E-2</v>
      </c>
      <c r="AQ12" s="14">
        <v>2.7949060830950601E-2</v>
      </c>
      <c r="AR12" s="14"/>
      <c r="AS12" s="14">
        <v>4.0883466130722003E-2</v>
      </c>
      <c r="AT12" s="14">
        <v>5.0345481266303303E-2</v>
      </c>
      <c r="AU12" s="14"/>
      <c r="AV12" s="14">
        <v>2.27154363493672E-2</v>
      </c>
      <c r="AW12" s="14">
        <v>5.2157177928608203E-2</v>
      </c>
      <c r="AX12" s="14"/>
      <c r="AY12" s="14">
        <v>4.1858758566755999E-2</v>
      </c>
      <c r="AZ12" s="14">
        <v>2.6569786314099699E-2</v>
      </c>
      <c r="BA12" s="14"/>
      <c r="BB12" s="14">
        <v>4.9639699611599503E-2</v>
      </c>
      <c r="BC12" s="14">
        <v>3.0453613370381102E-2</v>
      </c>
    </row>
    <row r="13" spans="2:55" x14ac:dyDescent="0.35">
      <c r="B13" s="15" t="s">
        <v>205</v>
      </c>
      <c r="C13" s="20">
        <v>1.5035597630527701E-2</v>
      </c>
      <c r="D13" s="20">
        <v>1.2409853245154199E-2</v>
      </c>
      <c r="E13" s="20">
        <v>1.7643817434564502E-2</v>
      </c>
      <c r="F13" s="20"/>
      <c r="G13" s="20">
        <v>4.0745158485657303E-2</v>
      </c>
      <c r="H13" s="20">
        <v>5.8109229895588598E-3</v>
      </c>
      <c r="I13" s="20">
        <v>1.8782945015098602E-2</v>
      </c>
      <c r="J13" s="20">
        <v>7.3530496463271302E-3</v>
      </c>
      <c r="K13" s="20">
        <v>1.5658165050406798E-2</v>
      </c>
      <c r="L13" s="20">
        <v>8.3535667780441393E-3</v>
      </c>
      <c r="M13" s="20"/>
      <c r="N13" s="20">
        <v>1.06989767497929E-2</v>
      </c>
      <c r="O13" s="20">
        <v>1.23269128336271E-2</v>
      </c>
      <c r="P13" s="20">
        <v>1.6435254943269698E-2</v>
      </c>
      <c r="Q13" s="20">
        <v>2.14231148180191E-2</v>
      </c>
      <c r="R13" s="20"/>
      <c r="S13" s="20">
        <v>1.04195757567395E-2</v>
      </c>
      <c r="T13" s="20">
        <v>7.5390425977215503E-3</v>
      </c>
      <c r="U13" s="20">
        <v>2.4614152537044999E-2</v>
      </c>
      <c r="V13" s="20">
        <v>1.9643654306980601E-2</v>
      </c>
      <c r="W13" s="20">
        <v>1.1790135617772099E-2</v>
      </c>
      <c r="X13" s="20">
        <v>2.18140747787623E-2</v>
      </c>
      <c r="Y13" s="20">
        <v>1.51564637478332E-2</v>
      </c>
      <c r="Z13" s="20">
        <v>0</v>
      </c>
      <c r="AA13" s="20">
        <v>7.9384074199133608E-3</v>
      </c>
      <c r="AB13" s="20">
        <v>2.78660803702943E-2</v>
      </c>
      <c r="AC13" s="20">
        <v>2.9768315191448E-2</v>
      </c>
      <c r="AD13" s="20">
        <v>0</v>
      </c>
      <c r="AE13" s="20"/>
      <c r="AF13" s="20">
        <v>1.6816159618419101E-2</v>
      </c>
      <c r="AG13" s="20">
        <v>1.3142846330359399E-2</v>
      </c>
      <c r="AH13" s="20">
        <v>5.35779277874451E-3</v>
      </c>
      <c r="AI13" s="20">
        <v>3.4449549645025699E-3</v>
      </c>
      <c r="AJ13" s="20">
        <v>2.5299352089050299E-2</v>
      </c>
      <c r="AK13" s="20"/>
      <c r="AL13" s="20">
        <v>1.55603045942146E-2</v>
      </c>
      <c r="AM13" s="20">
        <v>6.2112494616494403E-3</v>
      </c>
      <c r="AN13" s="20">
        <v>2.3112060513213298E-2</v>
      </c>
      <c r="AO13" s="20"/>
      <c r="AP13" s="20">
        <v>2.2195958680902201E-2</v>
      </c>
      <c r="AQ13" s="20">
        <v>8.6312213281707906E-3</v>
      </c>
      <c r="AR13" s="20"/>
      <c r="AS13" s="20">
        <v>1.8970583073892398E-2</v>
      </c>
      <c r="AT13" s="20">
        <v>8.9645356172597893E-3</v>
      </c>
      <c r="AU13" s="20"/>
      <c r="AV13" s="20">
        <v>9.5973546052611301E-3</v>
      </c>
      <c r="AW13" s="20">
        <v>1.73155820531764E-2</v>
      </c>
      <c r="AX13" s="20"/>
      <c r="AY13" s="20">
        <v>1.4782386869250499E-2</v>
      </c>
      <c r="AZ13" s="20">
        <v>0</v>
      </c>
      <c r="BA13" s="20"/>
      <c r="BB13" s="20">
        <v>1.49706545195211E-2</v>
      </c>
      <c r="BC13" s="20">
        <v>1.13679033944578E-2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362</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157</v>
      </c>
      <c r="C9" s="14">
        <v>0.33573635408170999</v>
      </c>
      <c r="D9" s="14">
        <v>0.32817796516276898</v>
      </c>
      <c r="E9" s="14">
        <v>0.343165757108853</v>
      </c>
      <c r="F9" s="14"/>
      <c r="G9" s="14">
        <v>0.30292882900877199</v>
      </c>
      <c r="H9" s="14">
        <v>0.30826097045673101</v>
      </c>
      <c r="I9" s="14">
        <v>0.311640041482319</v>
      </c>
      <c r="J9" s="14">
        <v>0.38636052891003198</v>
      </c>
      <c r="K9" s="14">
        <v>0.35214224246474202</v>
      </c>
      <c r="L9" s="14">
        <v>0.347353671505235</v>
      </c>
      <c r="M9" s="14"/>
      <c r="N9" s="14">
        <v>0.33724321800871998</v>
      </c>
      <c r="O9" s="14">
        <v>0.309986171450637</v>
      </c>
      <c r="P9" s="14">
        <v>0.35649485404054898</v>
      </c>
      <c r="Q9" s="14">
        <v>0.34531251081770598</v>
      </c>
      <c r="R9" s="14"/>
      <c r="S9" s="14">
        <v>0.34612869725461898</v>
      </c>
      <c r="T9" s="14">
        <v>0.33758020766174601</v>
      </c>
      <c r="U9" s="14">
        <v>0.32686269424140701</v>
      </c>
      <c r="V9" s="14">
        <v>0.30885219317109802</v>
      </c>
      <c r="W9" s="14">
        <v>0.26489838938941002</v>
      </c>
      <c r="X9" s="14">
        <v>0.40735518456352099</v>
      </c>
      <c r="Y9" s="14">
        <v>0.31984590986383499</v>
      </c>
      <c r="Z9" s="14">
        <v>0.33300706172158101</v>
      </c>
      <c r="AA9" s="14">
        <v>0.368102722414683</v>
      </c>
      <c r="AB9" s="14">
        <v>0.30355101176780602</v>
      </c>
      <c r="AC9" s="14">
        <v>0.38394177872978602</v>
      </c>
      <c r="AD9" s="14">
        <v>0.27772132593893101</v>
      </c>
      <c r="AE9" s="14"/>
      <c r="AF9" s="14">
        <v>0.33721924529994202</v>
      </c>
      <c r="AG9" s="14">
        <v>0.37310104486705598</v>
      </c>
      <c r="AH9" s="14">
        <v>0.30100684396974098</v>
      </c>
      <c r="AI9" s="14">
        <v>0.33519035568198602</v>
      </c>
      <c r="AJ9" s="14">
        <v>0.341782132561534</v>
      </c>
      <c r="AK9" s="14"/>
      <c r="AL9" s="14">
        <v>0.334918667026045</v>
      </c>
      <c r="AM9" s="14">
        <v>0.37044247100316202</v>
      </c>
      <c r="AN9" s="14">
        <v>0.28607268160299698</v>
      </c>
      <c r="AO9" s="14"/>
      <c r="AP9" s="14">
        <v>0.30497796078348399</v>
      </c>
      <c r="AQ9" s="14">
        <v>0.36190320102558199</v>
      </c>
      <c r="AR9" s="14"/>
      <c r="AS9" s="14">
        <v>0.32151071125076502</v>
      </c>
      <c r="AT9" s="14">
        <v>0.34721595842024</v>
      </c>
      <c r="AU9" s="14"/>
      <c r="AV9" s="14">
        <v>0.33101155316042002</v>
      </c>
      <c r="AW9" s="14">
        <v>0.34145978105180702</v>
      </c>
      <c r="AX9" s="14"/>
      <c r="AY9" s="14">
        <v>0.32555640410118603</v>
      </c>
      <c r="AZ9" s="14">
        <v>0.38745329674898699</v>
      </c>
      <c r="BA9" s="14"/>
      <c r="BB9" s="14">
        <v>0.33602923631178799</v>
      </c>
      <c r="BC9" s="14">
        <v>0.35928843971517099</v>
      </c>
    </row>
    <row r="10" spans="2:55" x14ac:dyDescent="0.35">
      <c r="B10" s="15" t="s">
        <v>158</v>
      </c>
      <c r="C10" s="14">
        <v>0.43202370325856199</v>
      </c>
      <c r="D10" s="14">
        <v>0.43240863535381102</v>
      </c>
      <c r="E10" s="14">
        <v>0.43193266985449902</v>
      </c>
      <c r="F10" s="14"/>
      <c r="G10" s="14">
        <v>0.442315340505054</v>
      </c>
      <c r="H10" s="14">
        <v>0.48622986063122398</v>
      </c>
      <c r="I10" s="14">
        <v>0.46659118197093402</v>
      </c>
      <c r="J10" s="14">
        <v>0.394281898528339</v>
      </c>
      <c r="K10" s="14">
        <v>0.44401452200136898</v>
      </c>
      <c r="L10" s="14">
        <v>0.37538076069946402</v>
      </c>
      <c r="M10" s="14"/>
      <c r="N10" s="14">
        <v>0.42582431441680202</v>
      </c>
      <c r="O10" s="14">
        <v>0.44950784632354401</v>
      </c>
      <c r="P10" s="14">
        <v>0.46360848887405898</v>
      </c>
      <c r="Q10" s="14">
        <v>0.390235747970336</v>
      </c>
      <c r="R10" s="14"/>
      <c r="S10" s="14">
        <v>0.45676878364969098</v>
      </c>
      <c r="T10" s="14">
        <v>0.41781985665693899</v>
      </c>
      <c r="U10" s="14">
        <v>0.39794541780380399</v>
      </c>
      <c r="V10" s="14">
        <v>0.43506246129640602</v>
      </c>
      <c r="W10" s="14">
        <v>0.46058013148202798</v>
      </c>
      <c r="X10" s="14">
        <v>0.37655595921878399</v>
      </c>
      <c r="Y10" s="14">
        <v>0.452263374635619</v>
      </c>
      <c r="Z10" s="14">
        <v>0.407370242623388</v>
      </c>
      <c r="AA10" s="14">
        <v>0.45697082052850102</v>
      </c>
      <c r="AB10" s="14">
        <v>0.470806662178476</v>
      </c>
      <c r="AC10" s="14">
        <v>0.35747186957515698</v>
      </c>
      <c r="AD10" s="14">
        <v>0.455030687631991</v>
      </c>
      <c r="AE10" s="14"/>
      <c r="AF10" s="14">
        <v>0.43779925564674999</v>
      </c>
      <c r="AG10" s="14">
        <v>0.43061597511187499</v>
      </c>
      <c r="AH10" s="14">
        <v>0.39782017588311802</v>
      </c>
      <c r="AI10" s="14">
        <v>0.42324241699411502</v>
      </c>
      <c r="AJ10" s="14">
        <v>0.461769794414577</v>
      </c>
      <c r="AK10" s="14"/>
      <c r="AL10" s="14">
        <v>0.42956472763176101</v>
      </c>
      <c r="AM10" s="14">
        <v>0.47843424301404502</v>
      </c>
      <c r="AN10" s="14">
        <v>0.38522756873946201</v>
      </c>
      <c r="AO10" s="14"/>
      <c r="AP10" s="14">
        <v>0.42266397714677301</v>
      </c>
      <c r="AQ10" s="14">
        <v>0.44038750563778001</v>
      </c>
      <c r="AR10" s="14"/>
      <c r="AS10" s="14">
        <v>0.44513075226131998</v>
      </c>
      <c r="AT10" s="14">
        <v>0.42042736480849402</v>
      </c>
      <c r="AU10" s="14"/>
      <c r="AV10" s="14">
        <v>0.47618858667835101</v>
      </c>
      <c r="AW10" s="14">
        <v>0.41643960940344299</v>
      </c>
      <c r="AX10" s="14"/>
      <c r="AY10" s="14">
        <v>0.45449955566803002</v>
      </c>
      <c r="AZ10" s="14">
        <v>0.36012720183531699</v>
      </c>
      <c r="BA10" s="14"/>
      <c r="BB10" s="14">
        <v>0.447469309343351</v>
      </c>
      <c r="BC10" s="14">
        <v>0.40300059759476697</v>
      </c>
    </row>
    <row r="11" spans="2:55" x14ac:dyDescent="0.35">
      <c r="B11" s="15" t="s">
        <v>159</v>
      </c>
      <c r="C11" s="14">
        <v>0.15391120470306899</v>
      </c>
      <c r="D11" s="14">
        <v>0.148874262330602</v>
      </c>
      <c r="E11" s="14">
        <v>0.15826542847477101</v>
      </c>
      <c r="F11" s="14"/>
      <c r="G11" s="14">
        <v>0.15911957832781001</v>
      </c>
      <c r="H11" s="14">
        <v>0.16088830143866101</v>
      </c>
      <c r="I11" s="14">
        <v>0.13845758534300601</v>
      </c>
      <c r="J11" s="14">
        <v>0.1609157301744</v>
      </c>
      <c r="K11" s="14">
        <v>0.12901781372739901</v>
      </c>
      <c r="L11" s="14">
        <v>0.16832456018924599</v>
      </c>
      <c r="M11" s="14"/>
      <c r="N11" s="14">
        <v>0.15764252477269999</v>
      </c>
      <c r="O11" s="14">
        <v>0.15928148612835899</v>
      </c>
      <c r="P11" s="14">
        <v>0.126322935557382</v>
      </c>
      <c r="Q11" s="14">
        <v>0.1677957339218</v>
      </c>
      <c r="R11" s="14"/>
      <c r="S11" s="14">
        <v>0.148059501042554</v>
      </c>
      <c r="T11" s="14">
        <v>0.164793589066348</v>
      </c>
      <c r="U11" s="14">
        <v>0.13520267827497101</v>
      </c>
      <c r="V11" s="14">
        <v>0.171890715162863</v>
      </c>
      <c r="W11" s="14">
        <v>0.19943982242032399</v>
      </c>
      <c r="X11" s="14">
        <v>0.14070373365324601</v>
      </c>
      <c r="Y11" s="14">
        <v>0.16411225009872499</v>
      </c>
      <c r="Z11" s="14">
        <v>0.190172050517429</v>
      </c>
      <c r="AA11" s="14">
        <v>0.126683535025122</v>
      </c>
      <c r="AB11" s="14">
        <v>0.12582968253440699</v>
      </c>
      <c r="AC11" s="14">
        <v>0.16603883341030101</v>
      </c>
      <c r="AD11" s="14">
        <v>0.15147203805496601</v>
      </c>
      <c r="AE11" s="14"/>
      <c r="AF11" s="14">
        <v>0.13547038200518399</v>
      </c>
      <c r="AG11" s="14">
        <v>0.14477646866038399</v>
      </c>
      <c r="AH11" s="14">
        <v>0.201096964274426</v>
      </c>
      <c r="AI11" s="14">
        <v>0.15903480298626299</v>
      </c>
      <c r="AJ11" s="14">
        <v>0.10911979283285</v>
      </c>
      <c r="AK11" s="14"/>
      <c r="AL11" s="14">
        <v>0.159345851756131</v>
      </c>
      <c r="AM11" s="14">
        <v>0.101172981853155</v>
      </c>
      <c r="AN11" s="14">
        <v>0.169157154930026</v>
      </c>
      <c r="AO11" s="14"/>
      <c r="AP11" s="14">
        <v>0.18350863382289201</v>
      </c>
      <c r="AQ11" s="14">
        <v>0.13202519694644699</v>
      </c>
      <c r="AR11" s="14"/>
      <c r="AS11" s="14">
        <v>0.161062690968578</v>
      </c>
      <c r="AT11" s="14">
        <v>0.147826470970258</v>
      </c>
      <c r="AU11" s="14"/>
      <c r="AV11" s="14">
        <v>0.13072790324236999</v>
      </c>
      <c r="AW11" s="14">
        <v>0.159625610895198</v>
      </c>
      <c r="AX11" s="14"/>
      <c r="AY11" s="14">
        <v>0.14656750088116099</v>
      </c>
      <c r="AZ11" s="14">
        <v>0.19559311731726001</v>
      </c>
      <c r="BA11" s="14"/>
      <c r="BB11" s="14">
        <v>0.14004371892301301</v>
      </c>
      <c r="BC11" s="14">
        <v>0.164288879691255</v>
      </c>
    </row>
    <row r="12" spans="2:55" x14ac:dyDescent="0.35">
      <c r="B12" s="15" t="s">
        <v>160</v>
      </c>
      <c r="C12" s="14">
        <v>6.4283125815971801E-2</v>
      </c>
      <c r="D12" s="14">
        <v>7.7960067674964897E-2</v>
      </c>
      <c r="E12" s="14">
        <v>5.1117155344877201E-2</v>
      </c>
      <c r="F12" s="14"/>
      <c r="G12" s="14">
        <v>5.6968528077441301E-2</v>
      </c>
      <c r="H12" s="14">
        <v>3.90438988431729E-2</v>
      </c>
      <c r="I12" s="14">
        <v>6.8760017438952006E-2</v>
      </c>
      <c r="J12" s="14">
        <v>5.00832490628575E-2</v>
      </c>
      <c r="K12" s="14">
        <v>5.3316275699830697E-2</v>
      </c>
      <c r="L12" s="14">
        <v>0.105052348190506</v>
      </c>
      <c r="M12" s="14"/>
      <c r="N12" s="14">
        <v>7.2800049517557003E-2</v>
      </c>
      <c r="O12" s="14">
        <v>7.4464166742613996E-2</v>
      </c>
      <c r="P12" s="14">
        <v>4.59765449977802E-2</v>
      </c>
      <c r="Q12" s="14">
        <v>6.1100754544222098E-2</v>
      </c>
      <c r="R12" s="14"/>
      <c r="S12" s="14">
        <v>4.2970804047299298E-2</v>
      </c>
      <c r="T12" s="14">
        <v>6.9286723206708395E-2</v>
      </c>
      <c r="U12" s="14">
        <v>0.11226705964393301</v>
      </c>
      <c r="V12" s="14">
        <v>5.8893237583081702E-2</v>
      </c>
      <c r="W12" s="14">
        <v>7.5081656708238104E-2</v>
      </c>
      <c r="X12" s="14">
        <v>6.4766422356502706E-2</v>
      </c>
      <c r="Y12" s="14">
        <v>4.1909845779965503E-2</v>
      </c>
      <c r="Z12" s="14">
        <v>6.9450645137602504E-2</v>
      </c>
      <c r="AA12" s="14">
        <v>3.65827584995123E-2</v>
      </c>
      <c r="AB12" s="14">
        <v>7.2733067117859304E-2</v>
      </c>
      <c r="AC12" s="14">
        <v>7.4172144409475296E-2</v>
      </c>
      <c r="AD12" s="14">
        <v>0.11577594837411199</v>
      </c>
      <c r="AE12" s="14"/>
      <c r="AF12" s="14">
        <v>8.3136878340691805E-2</v>
      </c>
      <c r="AG12" s="14">
        <v>3.7866025850859797E-2</v>
      </c>
      <c r="AH12" s="14">
        <v>9.4718223093970794E-2</v>
      </c>
      <c r="AI12" s="14">
        <v>7.9046729423711298E-2</v>
      </c>
      <c r="AJ12" s="14">
        <v>6.2028928101988401E-2</v>
      </c>
      <c r="AK12" s="14"/>
      <c r="AL12" s="14">
        <v>6.2675248826059196E-2</v>
      </c>
      <c r="AM12" s="14">
        <v>4.1618042206525901E-2</v>
      </c>
      <c r="AN12" s="14">
        <v>0.12748512294735101</v>
      </c>
      <c r="AO12" s="14"/>
      <c r="AP12" s="14">
        <v>6.8259541642578095E-2</v>
      </c>
      <c r="AQ12" s="14">
        <v>5.7561821973431501E-2</v>
      </c>
      <c r="AR12" s="14"/>
      <c r="AS12" s="14">
        <v>5.5648428913914499E-2</v>
      </c>
      <c r="AT12" s="14">
        <v>7.5676327227741397E-2</v>
      </c>
      <c r="AU12" s="14"/>
      <c r="AV12" s="14">
        <v>5.4306374619902502E-2</v>
      </c>
      <c r="AW12" s="14">
        <v>6.6464427520878194E-2</v>
      </c>
      <c r="AX12" s="14"/>
      <c r="AY12" s="14">
        <v>6.0425444525523897E-2</v>
      </c>
      <c r="AZ12" s="14">
        <v>4.76567605238679E-2</v>
      </c>
      <c r="BA12" s="14"/>
      <c r="BB12" s="14">
        <v>6.4812565735792194E-2</v>
      </c>
      <c r="BC12" s="14">
        <v>5.6496691820699899E-2</v>
      </c>
    </row>
    <row r="13" spans="2:55" x14ac:dyDescent="0.35">
      <c r="B13" s="15" t="s">
        <v>205</v>
      </c>
      <c r="C13" s="20">
        <v>1.4045612140686701E-2</v>
      </c>
      <c r="D13" s="20">
        <v>1.25790694778533E-2</v>
      </c>
      <c r="E13" s="20">
        <v>1.5518989216999599E-2</v>
      </c>
      <c r="F13" s="20"/>
      <c r="G13" s="20">
        <v>3.8667724080922401E-2</v>
      </c>
      <c r="H13" s="20">
        <v>5.5769686302115703E-3</v>
      </c>
      <c r="I13" s="20">
        <v>1.45511737647892E-2</v>
      </c>
      <c r="J13" s="20">
        <v>8.3585933243708801E-3</v>
      </c>
      <c r="K13" s="20">
        <v>2.15091461066595E-2</v>
      </c>
      <c r="L13" s="20">
        <v>3.8886594155488501E-3</v>
      </c>
      <c r="M13" s="20"/>
      <c r="N13" s="20">
        <v>6.4898932842201397E-3</v>
      </c>
      <c r="O13" s="20">
        <v>6.76032935484654E-3</v>
      </c>
      <c r="P13" s="20">
        <v>7.5971765302295701E-3</v>
      </c>
      <c r="Q13" s="20">
        <v>3.5555252745936301E-2</v>
      </c>
      <c r="R13" s="20"/>
      <c r="S13" s="20">
        <v>6.0722140058357401E-3</v>
      </c>
      <c r="T13" s="20">
        <v>1.05196234082582E-2</v>
      </c>
      <c r="U13" s="20">
        <v>2.7722150035884501E-2</v>
      </c>
      <c r="V13" s="20">
        <v>2.53013927865504E-2</v>
      </c>
      <c r="W13" s="20">
        <v>0</v>
      </c>
      <c r="X13" s="20">
        <v>1.0618700207945701E-2</v>
      </c>
      <c r="Y13" s="20">
        <v>2.1868619621856301E-2</v>
      </c>
      <c r="Z13" s="20">
        <v>0</v>
      </c>
      <c r="AA13" s="20">
        <v>1.1660163532181999E-2</v>
      </c>
      <c r="AB13" s="20">
        <v>2.70795764014523E-2</v>
      </c>
      <c r="AC13" s="20">
        <v>1.8375373875281101E-2</v>
      </c>
      <c r="AD13" s="20">
        <v>0</v>
      </c>
      <c r="AE13" s="20"/>
      <c r="AF13" s="20">
        <v>6.3742387074320799E-3</v>
      </c>
      <c r="AG13" s="20">
        <v>1.36404855098254E-2</v>
      </c>
      <c r="AH13" s="20">
        <v>5.35779277874451E-3</v>
      </c>
      <c r="AI13" s="20">
        <v>3.4856949139251102E-3</v>
      </c>
      <c r="AJ13" s="20">
        <v>2.5299352089050299E-2</v>
      </c>
      <c r="AK13" s="20"/>
      <c r="AL13" s="20">
        <v>1.3495504760003701E-2</v>
      </c>
      <c r="AM13" s="20">
        <v>8.3322619231122903E-3</v>
      </c>
      <c r="AN13" s="20">
        <v>3.2057471780163702E-2</v>
      </c>
      <c r="AO13" s="20"/>
      <c r="AP13" s="20">
        <v>2.0589886604273199E-2</v>
      </c>
      <c r="AQ13" s="20">
        <v>8.1222744167593602E-3</v>
      </c>
      <c r="AR13" s="20"/>
      <c r="AS13" s="20">
        <v>1.6647416605422401E-2</v>
      </c>
      <c r="AT13" s="20">
        <v>8.8538785732666398E-3</v>
      </c>
      <c r="AU13" s="20"/>
      <c r="AV13" s="20">
        <v>7.76558229895641E-3</v>
      </c>
      <c r="AW13" s="20">
        <v>1.6010571128673101E-2</v>
      </c>
      <c r="AX13" s="20"/>
      <c r="AY13" s="20">
        <v>1.29510948240997E-2</v>
      </c>
      <c r="AZ13" s="20">
        <v>9.16962357456832E-3</v>
      </c>
      <c r="BA13" s="20"/>
      <c r="BB13" s="20">
        <v>1.1645169686055201E-2</v>
      </c>
      <c r="BC13" s="20">
        <v>1.6925391178106999E-2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B2:BC18"/>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367</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ht="29" x14ac:dyDescent="0.35">
      <c r="B9" s="15" t="s">
        <v>363</v>
      </c>
      <c r="C9" s="14">
        <v>0.73783086985150503</v>
      </c>
      <c r="D9" s="14">
        <v>0.67943695613508803</v>
      </c>
      <c r="E9" s="14">
        <v>0.79509654315573897</v>
      </c>
      <c r="F9" s="14"/>
      <c r="G9" s="14">
        <v>0.55847733888965201</v>
      </c>
      <c r="H9" s="14">
        <v>0.69112783323742799</v>
      </c>
      <c r="I9" s="14">
        <v>0.72421449551094097</v>
      </c>
      <c r="J9" s="14">
        <v>0.78722844040384099</v>
      </c>
      <c r="K9" s="14">
        <v>0.81903647737674601</v>
      </c>
      <c r="L9" s="14">
        <v>0.81118768649847095</v>
      </c>
      <c r="M9" s="14"/>
      <c r="N9" s="14">
        <v>0.74602988731759001</v>
      </c>
      <c r="O9" s="14">
        <v>0.72010675712760996</v>
      </c>
      <c r="P9" s="14">
        <v>0.71823062962016704</v>
      </c>
      <c r="Q9" s="14">
        <v>0.764517255006811</v>
      </c>
      <c r="R9" s="14"/>
      <c r="S9" s="14">
        <v>0.69751555792445097</v>
      </c>
      <c r="T9" s="14">
        <v>0.79388950084260301</v>
      </c>
      <c r="U9" s="14">
        <v>0.72858723301581296</v>
      </c>
      <c r="V9" s="14">
        <v>0.68287831380955599</v>
      </c>
      <c r="W9" s="14">
        <v>0.70016591478864598</v>
      </c>
      <c r="X9" s="14">
        <v>0.73081798370323503</v>
      </c>
      <c r="Y9" s="14">
        <v>0.75493127795964898</v>
      </c>
      <c r="Z9" s="14">
        <v>0.72666531821245095</v>
      </c>
      <c r="AA9" s="14">
        <v>0.76881914778685501</v>
      </c>
      <c r="AB9" s="14">
        <v>0.74975233270895203</v>
      </c>
      <c r="AC9" s="14">
        <v>0.74077774776157101</v>
      </c>
      <c r="AD9" s="14">
        <v>0.79537682178343905</v>
      </c>
      <c r="AE9" s="14"/>
      <c r="AF9" s="14">
        <v>0.77032135226058496</v>
      </c>
      <c r="AG9" s="14">
        <v>0.75843164275806696</v>
      </c>
      <c r="AH9" s="14">
        <v>0.73502306209182799</v>
      </c>
      <c r="AI9" s="14">
        <v>0.73698271485703604</v>
      </c>
      <c r="AJ9" s="14">
        <v>0.64137239007231295</v>
      </c>
      <c r="AK9" s="14"/>
      <c r="AL9" s="14">
        <v>0.75480869881941504</v>
      </c>
      <c r="AM9" s="14">
        <v>0.66453879561129303</v>
      </c>
      <c r="AN9" s="14">
        <v>0.62362351543693295</v>
      </c>
      <c r="AO9" s="14"/>
      <c r="AP9" s="14">
        <v>0.67525234279270996</v>
      </c>
      <c r="AQ9" s="14">
        <v>0.79640139779109698</v>
      </c>
      <c r="AR9" s="14"/>
      <c r="AS9" s="14">
        <v>0.72962996353646403</v>
      </c>
      <c r="AT9" s="14">
        <v>0.75563705606962295</v>
      </c>
      <c r="AU9" s="14"/>
      <c r="AV9" s="14">
        <v>0.71222761719163097</v>
      </c>
      <c r="AW9" s="14">
        <v>0.75339153075236598</v>
      </c>
      <c r="AX9" s="14"/>
      <c r="AY9" s="14">
        <v>0.73434500446956397</v>
      </c>
      <c r="AZ9" s="14">
        <v>0.80838266899628597</v>
      </c>
      <c r="BA9" s="14"/>
      <c r="BB9" s="14">
        <v>0.73799763600332802</v>
      </c>
      <c r="BC9" s="14">
        <v>0.76200781248333205</v>
      </c>
    </row>
    <row r="10" spans="2:55" ht="43.5" x14ac:dyDescent="0.35">
      <c r="B10" s="15" t="s">
        <v>364</v>
      </c>
      <c r="C10" s="14">
        <v>0.20559443160310301</v>
      </c>
      <c r="D10" s="14">
        <v>0.25083532252770901</v>
      </c>
      <c r="E10" s="14">
        <v>0.161005822799938</v>
      </c>
      <c r="F10" s="14"/>
      <c r="G10" s="14">
        <v>0.31806506118620698</v>
      </c>
      <c r="H10" s="14">
        <v>0.226215770773987</v>
      </c>
      <c r="I10" s="14">
        <v>0.20064942945151401</v>
      </c>
      <c r="J10" s="14">
        <v>0.183849091133928</v>
      </c>
      <c r="K10" s="14">
        <v>0.15587172487974599</v>
      </c>
      <c r="L10" s="14">
        <v>0.169339434391682</v>
      </c>
      <c r="M10" s="14"/>
      <c r="N10" s="14">
        <v>0.21990043254428401</v>
      </c>
      <c r="O10" s="14">
        <v>0.21045994874771001</v>
      </c>
      <c r="P10" s="14">
        <v>0.22862050353042501</v>
      </c>
      <c r="Q10" s="14">
        <v>0.16452296511383199</v>
      </c>
      <c r="R10" s="14"/>
      <c r="S10" s="14">
        <v>0.23445350192383799</v>
      </c>
      <c r="T10" s="14">
        <v>0.18344608538589499</v>
      </c>
      <c r="U10" s="14">
        <v>0.22103539897167301</v>
      </c>
      <c r="V10" s="14">
        <v>0.24215053948547299</v>
      </c>
      <c r="W10" s="14">
        <v>0.23630103986452</v>
      </c>
      <c r="X10" s="14">
        <v>0.21560570784187999</v>
      </c>
      <c r="Y10" s="14">
        <v>0.197211966211261</v>
      </c>
      <c r="Z10" s="14">
        <v>0.24184736720139599</v>
      </c>
      <c r="AA10" s="14">
        <v>0.16941079683975999</v>
      </c>
      <c r="AB10" s="14">
        <v>0.210541963421359</v>
      </c>
      <c r="AC10" s="14">
        <v>0.153050231294451</v>
      </c>
      <c r="AD10" s="14">
        <v>9.5443374557524593E-2</v>
      </c>
      <c r="AE10" s="14"/>
      <c r="AF10" s="14">
        <v>0.19104474914431199</v>
      </c>
      <c r="AG10" s="14">
        <v>0.19741926698814199</v>
      </c>
      <c r="AH10" s="14">
        <v>0.21795317384492299</v>
      </c>
      <c r="AI10" s="14">
        <v>0.19931700311873199</v>
      </c>
      <c r="AJ10" s="14">
        <v>0.26436510860531598</v>
      </c>
      <c r="AK10" s="14"/>
      <c r="AL10" s="14">
        <v>0.19469568988230401</v>
      </c>
      <c r="AM10" s="14">
        <v>0.27425449252792999</v>
      </c>
      <c r="AN10" s="14">
        <v>0.24066956435938799</v>
      </c>
      <c r="AO10" s="14"/>
      <c r="AP10" s="14">
        <v>0.259426614697225</v>
      </c>
      <c r="AQ10" s="14">
        <v>0.157001785051336</v>
      </c>
      <c r="AR10" s="14"/>
      <c r="AS10" s="14">
        <v>0.20233566541456</v>
      </c>
      <c r="AT10" s="14">
        <v>0.21157527568697801</v>
      </c>
      <c r="AU10" s="14"/>
      <c r="AV10" s="14">
        <v>0.22079946065780701</v>
      </c>
      <c r="AW10" s="14">
        <v>0.19940894466946199</v>
      </c>
      <c r="AX10" s="14"/>
      <c r="AY10" s="14">
        <v>0.21141070398148301</v>
      </c>
      <c r="AZ10" s="14">
        <v>0.162956611980206</v>
      </c>
      <c r="BA10" s="14"/>
      <c r="BB10" s="14">
        <v>0.212513597379652</v>
      </c>
      <c r="BC10" s="14">
        <v>0.18268740187978699</v>
      </c>
    </row>
    <row r="11" spans="2:55" ht="43.5" x14ac:dyDescent="0.35">
      <c r="B11" s="15" t="s">
        <v>365</v>
      </c>
      <c r="C11" s="14">
        <v>3.38262937403059E-2</v>
      </c>
      <c r="D11" s="14">
        <v>4.2598106481865503E-2</v>
      </c>
      <c r="E11" s="14">
        <v>2.53604109527143E-2</v>
      </c>
      <c r="F11" s="14"/>
      <c r="G11" s="14">
        <v>7.9565570256076606E-2</v>
      </c>
      <c r="H11" s="14">
        <v>4.7855256367556699E-2</v>
      </c>
      <c r="I11" s="14">
        <v>4.5552810443040798E-2</v>
      </c>
      <c r="J11" s="14">
        <v>1.6412353692709401E-2</v>
      </c>
      <c r="K11" s="14">
        <v>9.4958533786671205E-3</v>
      </c>
      <c r="L11" s="14">
        <v>1.3017907506478601E-2</v>
      </c>
      <c r="M11" s="14"/>
      <c r="N11" s="14">
        <v>2.3125655758056501E-2</v>
      </c>
      <c r="O11" s="14">
        <v>3.8961131188237803E-2</v>
      </c>
      <c r="P11" s="14">
        <v>3.9944310418110397E-2</v>
      </c>
      <c r="Q11" s="14">
        <v>3.4931797204450298E-2</v>
      </c>
      <c r="R11" s="14"/>
      <c r="S11" s="14">
        <v>4.1606237575403202E-2</v>
      </c>
      <c r="T11" s="14">
        <v>4.5112284665403202E-3</v>
      </c>
      <c r="U11" s="14">
        <v>3.7198483566404802E-2</v>
      </c>
      <c r="V11" s="14">
        <v>4.8496963776602502E-2</v>
      </c>
      <c r="W11" s="14">
        <v>2.8406215438559399E-2</v>
      </c>
      <c r="X11" s="14">
        <v>2.5423465429412699E-2</v>
      </c>
      <c r="Y11" s="14">
        <v>3.5570048219241097E-2</v>
      </c>
      <c r="Z11" s="14">
        <v>2.0135153035629998E-2</v>
      </c>
      <c r="AA11" s="14">
        <v>3.7186075662842197E-2</v>
      </c>
      <c r="AB11" s="14">
        <v>2.9836150415186301E-2</v>
      </c>
      <c r="AC11" s="14">
        <v>4.1549310297522103E-2</v>
      </c>
      <c r="AD11" s="14">
        <v>0.109179803659036</v>
      </c>
      <c r="AE11" s="14"/>
      <c r="AF11" s="14">
        <v>2.4219955222113999E-2</v>
      </c>
      <c r="AG11" s="14">
        <v>3.1143467647521201E-2</v>
      </c>
      <c r="AH11" s="14">
        <v>3.7091299286918997E-2</v>
      </c>
      <c r="AI11" s="14">
        <v>4.6433905903103798E-2</v>
      </c>
      <c r="AJ11" s="14">
        <v>2.8219307670710299E-2</v>
      </c>
      <c r="AK11" s="14"/>
      <c r="AL11" s="14">
        <v>3.3458492868958502E-2</v>
      </c>
      <c r="AM11" s="14">
        <v>3.7560758559617997E-2</v>
      </c>
      <c r="AN11" s="14">
        <v>3.2502010400422603E-2</v>
      </c>
      <c r="AO11" s="14"/>
      <c r="AP11" s="14">
        <v>3.4424680544942202E-2</v>
      </c>
      <c r="AQ11" s="14">
        <v>3.34692355507775E-2</v>
      </c>
      <c r="AR11" s="14"/>
      <c r="AS11" s="14">
        <v>3.6697319052638198E-2</v>
      </c>
      <c r="AT11" s="14">
        <v>2.5164604696970301E-2</v>
      </c>
      <c r="AU11" s="14"/>
      <c r="AV11" s="14">
        <v>4.6706118909397201E-2</v>
      </c>
      <c r="AW11" s="14">
        <v>2.8990207221993601E-2</v>
      </c>
      <c r="AX11" s="14"/>
      <c r="AY11" s="14">
        <v>3.4634279635166E-2</v>
      </c>
      <c r="AZ11" s="14">
        <v>1.26673442016086E-2</v>
      </c>
      <c r="BA11" s="14"/>
      <c r="BB11" s="14">
        <v>2.9652780363056699E-2</v>
      </c>
      <c r="BC11" s="14">
        <v>2.2634972834937098E-2</v>
      </c>
    </row>
    <row r="12" spans="2:55" ht="43.5" x14ac:dyDescent="0.35">
      <c r="B12" s="15" t="s">
        <v>366</v>
      </c>
      <c r="C12" s="14">
        <v>1.16200296645282E-2</v>
      </c>
      <c r="D12" s="14">
        <v>1.6256445215810499E-2</v>
      </c>
      <c r="E12" s="14">
        <v>7.1268945746671601E-3</v>
      </c>
      <c r="F12" s="14"/>
      <c r="G12" s="14">
        <v>1.32698476168145E-2</v>
      </c>
      <c r="H12" s="14">
        <v>1.9515886627274801E-2</v>
      </c>
      <c r="I12" s="14">
        <v>1.4415407239102901E-2</v>
      </c>
      <c r="J12" s="14">
        <v>6.8376575453052302E-3</v>
      </c>
      <c r="K12" s="14">
        <v>1.04667795851627E-2</v>
      </c>
      <c r="L12" s="14">
        <v>6.4549716033682697E-3</v>
      </c>
      <c r="M12" s="14"/>
      <c r="N12" s="14">
        <v>8.1124889169186393E-3</v>
      </c>
      <c r="O12" s="14">
        <v>1.63452363079306E-2</v>
      </c>
      <c r="P12" s="14">
        <v>7.8653367180614598E-3</v>
      </c>
      <c r="Q12" s="14">
        <v>1.38851707230747E-2</v>
      </c>
      <c r="R12" s="14"/>
      <c r="S12" s="14">
        <v>7.9740728353881896E-3</v>
      </c>
      <c r="T12" s="14">
        <v>7.8745888597080704E-3</v>
      </c>
      <c r="U12" s="14">
        <v>1.3178884446109099E-2</v>
      </c>
      <c r="V12" s="14">
        <v>1.2910306929721199E-2</v>
      </c>
      <c r="W12" s="14">
        <v>2.7052671132418198E-2</v>
      </c>
      <c r="X12" s="14">
        <v>2.81528430254714E-2</v>
      </c>
      <c r="Y12" s="14">
        <v>0</v>
      </c>
      <c r="Z12" s="14">
        <v>1.1352161550523E-2</v>
      </c>
      <c r="AA12" s="14">
        <v>1.21998915276388E-2</v>
      </c>
      <c r="AB12" s="14">
        <v>5.3450148452994601E-3</v>
      </c>
      <c r="AC12" s="14">
        <v>1.12810236140588E-2</v>
      </c>
      <c r="AD12" s="14">
        <v>0</v>
      </c>
      <c r="AE12" s="14"/>
      <c r="AF12" s="14">
        <v>1.19999867904857E-2</v>
      </c>
      <c r="AG12" s="14">
        <v>8.1588431691273205E-3</v>
      </c>
      <c r="AH12" s="14">
        <v>4.8539547137123398E-3</v>
      </c>
      <c r="AI12" s="14">
        <v>1.37806812072028E-2</v>
      </c>
      <c r="AJ12" s="14">
        <v>3.3799265417307198E-2</v>
      </c>
      <c r="AK12" s="14"/>
      <c r="AL12" s="14">
        <v>8.1775789472616506E-3</v>
      </c>
      <c r="AM12" s="14">
        <v>1.7367071843065199E-2</v>
      </c>
      <c r="AN12" s="14">
        <v>5.0903067325133701E-2</v>
      </c>
      <c r="AO12" s="14"/>
      <c r="AP12" s="14">
        <v>1.47429224010635E-2</v>
      </c>
      <c r="AQ12" s="14">
        <v>7.4802192498640997E-3</v>
      </c>
      <c r="AR12" s="14"/>
      <c r="AS12" s="14">
        <v>1.7515913475746599E-2</v>
      </c>
      <c r="AT12" s="14">
        <v>3.6376387822894402E-3</v>
      </c>
      <c r="AU12" s="14"/>
      <c r="AV12" s="14">
        <v>1.5945395672188601E-2</v>
      </c>
      <c r="AW12" s="14">
        <v>9.9976607749179096E-3</v>
      </c>
      <c r="AX12" s="14"/>
      <c r="AY12" s="14">
        <v>1.1678286111069899E-2</v>
      </c>
      <c r="AZ12" s="14">
        <v>1.0166410122424399E-2</v>
      </c>
      <c r="BA12" s="14"/>
      <c r="BB12" s="14">
        <v>1.0730970753456101E-2</v>
      </c>
      <c r="BC12" s="14">
        <v>1.02459788579559E-2</v>
      </c>
    </row>
    <row r="13" spans="2:55" x14ac:dyDescent="0.35">
      <c r="B13" s="15" t="s">
        <v>205</v>
      </c>
      <c r="C13" s="20">
        <v>1.11283751405579E-2</v>
      </c>
      <c r="D13" s="20">
        <v>1.08731696395269E-2</v>
      </c>
      <c r="E13" s="20">
        <v>1.14103285169408E-2</v>
      </c>
      <c r="F13" s="20"/>
      <c r="G13" s="20">
        <v>3.0622182051250099E-2</v>
      </c>
      <c r="H13" s="20">
        <v>1.5285252993753299E-2</v>
      </c>
      <c r="I13" s="20">
        <v>1.51678573554013E-2</v>
      </c>
      <c r="J13" s="20">
        <v>5.6724572242162104E-3</v>
      </c>
      <c r="K13" s="20">
        <v>5.1291647796786501E-3</v>
      </c>
      <c r="L13" s="20">
        <v>0</v>
      </c>
      <c r="M13" s="20"/>
      <c r="N13" s="20">
        <v>2.8315354631510401E-3</v>
      </c>
      <c r="O13" s="20">
        <v>1.4126926628511401E-2</v>
      </c>
      <c r="P13" s="20">
        <v>5.3392197132361404E-3</v>
      </c>
      <c r="Q13" s="20">
        <v>2.2142811951831601E-2</v>
      </c>
      <c r="R13" s="20"/>
      <c r="S13" s="20">
        <v>1.84506297409196E-2</v>
      </c>
      <c r="T13" s="20">
        <v>1.0278596445253399E-2</v>
      </c>
      <c r="U13" s="20">
        <v>0</v>
      </c>
      <c r="V13" s="20">
        <v>1.35638759986467E-2</v>
      </c>
      <c r="W13" s="20">
        <v>8.0741587758561308E-3</v>
      </c>
      <c r="X13" s="20">
        <v>0</v>
      </c>
      <c r="Y13" s="20">
        <v>1.22867076098495E-2</v>
      </c>
      <c r="Z13" s="20">
        <v>0</v>
      </c>
      <c r="AA13" s="20">
        <v>1.2384088182904301E-2</v>
      </c>
      <c r="AB13" s="20">
        <v>4.5245386092031704E-3</v>
      </c>
      <c r="AC13" s="20">
        <v>5.33416870323963E-2</v>
      </c>
      <c r="AD13" s="20">
        <v>0</v>
      </c>
      <c r="AE13" s="20"/>
      <c r="AF13" s="20">
        <v>2.4139565825032801E-3</v>
      </c>
      <c r="AG13" s="20">
        <v>4.8467794371432902E-3</v>
      </c>
      <c r="AH13" s="20">
        <v>5.0785100626178402E-3</v>
      </c>
      <c r="AI13" s="20">
        <v>3.4856949139251102E-3</v>
      </c>
      <c r="AJ13" s="20">
        <v>3.22439282343535E-2</v>
      </c>
      <c r="AK13" s="20"/>
      <c r="AL13" s="20">
        <v>8.8595394820610001E-3</v>
      </c>
      <c r="AM13" s="20">
        <v>6.2788814580941304E-3</v>
      </c>
      <c r="AN13" s="20">
        <v>5.2301842478122897E-2</v>
      </c>
      <c r="AO13" s="20"/>
      <c r="AP13" s="20">
        <v>1.61534395640591E-2</v>
      </c>
      <c r="AQ13" s="20">
        <v>5.6473623569252198E-3</v>
      </c>
      <c r="AR13" s="20"/>
      <c r="AS13" s="20">
        <v>1.38211385205906E-2</v>
      </c>
      <c r="AT13" s="20">
        <v>3.9854247641390598E-3</v>
      </c>
      <c r="AU13" s="20"/>
      <c r="AV13" s="20">
        <v>4.3214075689756697E-3</v>
      </c>
      <c r="AW13" s="20">
        <v>8.2116565812604299E-3</v>
      </c>
      <c r="AX13" s="20"/>
      <c r="AY13" s="20">
        <v>7.93172580271676E-3</v>
      </c>
      <c r="AZ13" s="20">
        <v>5.8269646994751597E-3</v>
      </c>
      <c r="BA13" s="20"/>
      <c r="BB13" s="20">
        <v>9.1050155005076398E-3</v>
      </c>
      <c r="BC13" s="20">
        <v>2.2423833943988301E-2</v>
      </c>
    </row>
    <row r="14" spans="2:55" x14ac:dyDescent="0.35">
      <c r="B14" s="16"/>
    </row>
    <row r="15" spans="2:55" x14ac:dyDescent="0.35">
      <c r="B15" t="s">
        <v>81</v>
      </c>
    </row>
    <row r="16" spans="2:55" x14ac:dyDescent="0.35">
      <c r="B16" t="s">
        <v>630</v>
      </c>
    </row>
    <row r="18" spans="2:2" x14ac:dyDescent="0.35">
      <c r="B18"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B2:BC22"/>
  <sheetViews>
    <sheetView showGridLines="0" topLeftCell="A11" workbookViewId="0">
      <pane xSplit="2" topLeftCell="C1" activePane="topRight" state="frozen"/>
      <selection pane="topRight" activeCell="G26" sqref="G26"/>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376</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1911</v>
      </c>
      <c r="D7" s="10">
        <v>916</v>
      </c>
      <c r="E7" s="10">
        <v>992</v>
      </c>
      <c r="F7" s="10"/>
      <c r="G7" s="10">
        <v>205</v>
      </c>
      <c r="H7" s="10">
        <v>303</v>
      </c>
      <c r="I7" s="10">
        <v>327</v>
      </c>
      <c r="J7" s="10">
        <v>345</v>
      </c>
      <c r="K7" s="10">
        <v>289</v>
      </c>
      <c r="L7" s="10">
        <v>442</v>
      </c>
      <c r="M7" s="10"/>
      <c r="N7" s="10">
        <v>578</v>
      </c>
      <c r="O7" s="10">
        <v>529</v>
      </c>
      <c r="P7" s="10">
        <v>347</v>
      </c>
      <c r="Q7" s="10">
        <v>453</v>
      </c>
      <c r="R7" s="10"/>
      <c r="S7" s="10">
        <v>258</v>
      </c>
      <c r="T7" s="10">
        <v>268</v>
      </c>
      <c r="U7" s="10">
        <v>159</v>
      </c>
      <c r="V7" s="10">
        <v>168</v>
      </c>
      <c r="W7" s="10">
        <v>142</v>
      </c>
      <c r="X7" s="10">
        <v>182</v>
      </c>
      <c r="Y7" s="10">
        <v>155</v>
      </c>
      <c r="Z7" s="10">
        <v>83</v>
      </c>
      <c r="AA7" s="10">
        <v>219</v>
      </c>
      <c r="AB7" s="10">
        <v>163</v>
      </c>
      <c r="AC7" s="10">
        <v>84</v>
      </c>
      <c r="AD7" s="10">
        <v>30</v>
      </c>
      <c r="AE7" s="10"/>
      <c r="AF7" s="10">
        <v>417</v>
      </c>
      <c r="AG7" s="10">
        <v>666</v>
      </c>
      <c r="AH7" s="10">
        <v>180</v>
      </c>
      <c r="AI7" s="10">
        <v>217</v>
      </c>
      <c r="AJ7" s="10">
        <v>87</v>
      </c>
      <c r="AK7" s="10"/>
      <c r="AL7" s="10">
        <v>1619</v>
      </c>
      <c r="AM7" s="10">
        <v>186</v>
      </c>
      <c r="AN7" s="10">
        <v>106</v>
      </c>
      <c r="AO7" s="10"/>
      <c r="AP7" s="10">
        <v>836</v>
      </c>
      <c r="AQ7" s="10">
        <v>1049</v>
      </c>
      <c r="AR7" s="10"/>
      <c r="AS7" s="10">
        <v>1089</v>
      </c>
      <c r="AT7" s="10">
        <v>777</v>
      </c>
      <c r="AU7" s="10"/>
      <c r="AV7" s="10">
        <v>447</v>
      </c>
      <c r="AW7" s="10">
        <v>1426</v>
      </c>
      <c r="AX7" s="10"/>
      <c r="AY7" s="10">
        <v>1368</v>
      </c>
      <c r="AZ7" s="10">
        <v>173</v>
      </c>
      <c r="BA7" s="10"/>
      <c r="BB7" s="10">
        <v>1332</v>
      </c>
      <c r="BC7" s="10">
        <v>212</v>
      </c>
    </row>
    <row r="8" spans="2:55" ht="30" customHeight="1" x14ac:dyDescent="0.35">
      <c r="B8" s="11" t="s">
        <v>19</v>
      </c>
      <c r="C8" s="11">
        <v>1901</v>
      </c>
      <c r="D8" s="11">
        <v>925</v>
      </c>
      <c r="E8" s="11">
        <v>973</v>
      </c>
      <c r="F8" s="11"/>
      <c r="G8" s="11">
        <v>245</v>
      </c>
      <c r="H8" s="11">
        <v>317</v>
      </c>
      <c r="I8" s="11">
        <v>317</v>
      </c>
      <c r="J8" s="11">
        <v>333</v>
      </c>
      <c r="K8" s="11">
        <v>276</v>
      </c>
      <c r="L8" s="11">
        <v>413</v>
      </c>
      <c r="M8" s="11"/>
      <c r="N8" s="11">
        <v>525</v>
      </c>
      <c r="O8" s="11">
        <v>487</v>
      </c>
      <c r="P8" s="11">
        <v>419</v>
      </c>
      <c r="Q8" s="11">
        <v>467</v>
      </c>
      <c r="R8" s="11"/>
      <c r="S8" s="11">
        <v>263</v>
      </c>
      <c r="T8" s="11">
        <v>256</v>
      </c>
      <c r="U8" s="11">
        <v>153</v>
      </c>
      <c r="V8" s="11">
        <v>167</v>
      </c>
      <c r="W8" s="11">
        <v>132</v>
      </c>
      <c r="X8" s="11">
        <v>171</v>
      </c>
      <c r="Y8" s="11">
        <v>153</v>
      </c>
      <c r="Z8" s="11">
        <v>78</v>
      </c>
      <c r="AA8" s="11">
        <v>208</v>
      </c>
      <c r="AB8" s="11">
        <v>174</v>
      </c>
      <c r="AC8" s="11">
        <v>90</v>
      </c>
      <c r="AD8" s="11">
        <v>54</v>
      </c>
      <c r="AE8" s="11"/>
      <c r="AF8" s="11">
        <v>398</v>
      </c>
      <c r="AG8" s="11">
        <v>658</v>
      </c>
      <c r="AH8" s="11">
        <v>170</v>
      </c>
      <c r="AI8" s="11">
        <v>220</v>
      </c>
      <c r="AJ8" s="11">
        <v>91</v>
      </c>
      <c r="AK8" s="11"/>
      <c r="AL8" s="11">
        <v>1604</v>
      </c>
      <c r="AM8" s="11">
        <v>195</v>
      </c>
      <c r="AN8" s="11">
        <v>102</v>
      </c>
      <c r="AO8" s="11"/>
      <c r="AP8" s="11">
        <v>840</v>
      </c>
      <c r="AQ8" s="11">
        <v>1033</v>
      </c>
      <c r="AR8" s="11"/>
      <c r="AS8" s="11">
        <v>1094</v>
      </c>
      <c r="AT8" s="11">
        <v>759</v>
      </c>
      <c r="AU8" s="11"/>
      <c r="AV8" s="11">
        <v>447</v>
      </c>
      <c r="AW8" s="11">
        <v>1414</v>
      </c>
      <c r="AX8" s="11"/>
      <c r="AY8" s="11">
        <v>1363</v>
      </c>
      <c r="AZ8" s="11">
        <v>167</v>
      </c>
      <c r="BA8" s="11"/>
      <c r="BB8" s="11">
        <v>1329</v>
      </c>
      <c r="BC8" s="11">
        <v>210</v>
      </c>
    </row>
    <row r="9" spans="2:55" ht="43.5" x14ac:dyDescent="0.35">
      <c r="B9" s="15" t="s">
        <v>368</v>
      </c>
      <c r="C9" s="14">
        <v>0.58699574956703304</v>
      </c>
      <c r="D9" s="14">
        <v>0.57393579756021895</v>
      </c>
      <c r="E9" s="14">
        <v>0.59813258355876497</v>
      </c>
      <c r="F9" s="14"/>
      <c r="G9" s="14">
        <v>0.43953437485992702</v>
      </c>
      <c r="H9" s="14">
        <v>0.561505978387277</v>
      </c>
      <c r="I9" s="14">
        <v>0.54928727312609604</v>
      </c>
      <c r="J9" s="14">
        <v>0.58742200998572003</v>
      </c>
      <c r="K9" s="14">
        <v>0.67360359024123595</v>
      </c>
      <c r="L9" s="14">
        <v>0.66458884607430502</v>
      </c>
      <c r="M9" s="14"/>
      <c r="N9" s="14">
        <v>0.61994683581764298</v>
      </c>
      <c r="O9" s="14">
        <v>0.58226780041241699</v>
      </c>
      <c r="P9" s="14">
        <v>0.52884431418996802</v>
      </c>
      <c r="Q9" s="14">
        <v>0.60577371409414704</v>
      </c>
      <c r="R9" s="14"/>
      <c r="S9" s="14">
        <v>0.56201407651510704</v>
      </c>
      <c r="T9" s="14">
        <v>0.61328267389762103</v>
      </c>
      <c r="U9" s="14">
        <v>0.62707507153655795</v>
      </c>
      <c r="V9" s="14">
        <v>0.61392024885540797</v>
      </c>
      <c r="W9" s="14">
        <v>0.60026766572993295</v>
      </c>
      <c r="X9" s="14">
        <v>0.55712522678960397</v>
      </c>
      <c r="Y9" s="14">
        <v>0.53389163635041403</v>
      </c>
      <c r="Z9" s="14">
        <v>0.63155499169983398</v>
      </c>
      <c r="AA9" s="14">
        <v>0.56696835381285304</v>
      </c>
      <c r="AB9" s="14">
        <v>0.55813218569729905</v>
      </c>
      <c r="AC9" s="14">
        <v>0.68765625203129299</v>
      </c>
      <c r="AD9" s="14">
        <v>0.53744995193619005</v>
      </c>
      <c r="AE9" s="14"/>
      <c r="AF9" s="14">
        <v>0.59872349155609195</v>
      </c>
      <c r="AG9" s="14">
        <v>0.58475248275826097</v>
      </c>
      <c r="AH9" s="14">
        <v>0.63383572323816695</v>
      </c>
      <c r="AI9" s="14">
        <v>0.52378778733534304</v>
      </c>
      <c r="AJ9" s="14">
        <v>0.47493282992173103</v>
      </c>
      <c r="AK9" s="14"/>
      <c r="AL9" s="14">
        <v>0.608285714420845</v>
      </c>
      <c r="AM9" s="14">
        <v>0.41007313151736902</v>
      </c>
      <c r="AN9" s="14">
        <v>0.59104163872533</v>
      </c>
      <c r="AO9" s="14"/>
      <c r="AP9" s="14">
        <v>0.55466699350745996</v>
      </c>
      <c r="AQ9" s="14">
        <v>0.61526168955646399</v>
      </c>
      <c r="AR9" s="14"/>
      <c r="AS9" s="14">
        <v>0.56724686458465501</v>
      </c>
      <c r="AT9" s="14">
        <v>0.622860214438411</v>
      </c>
      <c r="AU9" s="14"/>
      <c r="AV9" s="14">
        <v>0.55285348556557801</v>
      </c>
      <c r="AW9" s="14">
        <v>0.59992819266903297</v>
      </c>
      <c r="AX9" s="14"/>
      <c r="AY9" s="14">
        <v>0.58849717564077497</v>
      </c>
      <c r="AZ9" s="14">
        <v>0.63839215805313798</v>
      </c>
      <c r="BA9" s="14"/>
      <c r="BB9" s="14">
        <v>0.57509306818911998</v>
      </c>
      <c r="BC9" s="14">
        <v>0.64335200913122204</v>
      </c>
    </row>
    <row r="10" spans="2:55" ht="29" x14ac:dyDescent="0.35">
      <c r="B10" s="15" t="s">
        <v>369</v>
      </c>
      <c r="C10" s="14">
        <v>0.54540901013419196</v>
      </c>
      <c r="D10" s="14">
        <v>0.51462642103968204</v>
      </c>
      <c r="E10" s="14">
        <v>0.57325597443689003</v>
      </c>
      <c r="F10" s="14"/>
      <c r="G10" s="14">
        <v>0.44993710605133502</v>
      </c>
      <c r="H10" s="14">
        <v>0.430081960004219</v>
      </c>
      <c r="I10" s="14">
        <v>0.51199404493893297</v>
      </c>
      <c r="J10" s="14">
        <v>0.56833755173256495</v>
      </c>
      <c r="K10" s="14">
        <v>0.638935926402598</v>
      </c>
      <c r="L10" s="14">
        <v>0.635001466537923</v>
      </c>
      <c r="M10" s="14"/>
      <c r="N10" s="14">
        <v>0.55669199692026206</v>
      </c>
      <c r="O10" s="14">
        <v>0.54609197974864498</v>
      </c>
      <c r="P10" s="14">
        <v>0.51253635160645505</v>
      </c>
      <c r="Q10" s="14">
        <v>0.55758257051135895</v>
      </c>
      <c r="R10" s="14"/>
      <c r="S10" s="14">
        <v>0.53023332178610105</v>
      </c>
      <c r="T10" s="14">
        <v>0.55628676205560901</v>
      </c>
      <c r="U10" s="14">
        <v>0.53490101476529905</v>
      </c>
      <c r="V10" s="14">
        <v>0.59540357056828996</v>
      </c>
      <c r="W10" s="14">
        <v>0.48679743566078298</v>
      </c>
      <c r="X10" s="14">
        <v>0.48257529225963203</v>
      </c>
      <c r="Y10" s="14">
        <v>0.56249686768983598</v>
      </c>
      <c r="Z10" s="14">
        <v>0.58247731632354405</v>
      </c>
      <c r="AA10" s="14">
        <v>0.55725035580731497</v>
      </c>
      <c r="AB10" s="14">
        <v>0.55626997861643501</v>
      </c>
      <c r="AC10" s="14">
        <v>0.56506729517502097</v>
      </c>
      <c r="AD10" s="14">
        <v>0.56900389320516698</v>
      </c>
      <c r="AE10" s="14"/>
      <c r="AF10" s="14">
        <v>0.557507815100028</v>
      </c>
      <c r="AG10" s="14">
        <v>0.57591672955753603</v>
      </c>
      <c r="AH10" s="14">
        <v>0.56448209527264304</v>
      </c>
      <c r="AI10" s="14">
        <v>0.47537099809109601</v>
      </c>
      <c r="AJ10" s="14">
        <v>0.49914651118289899</v>
      </c>
      <c r="AK10" s="14"/>
      <c r="AL10" s="14">
        <v>0.56242085816906195</v>
      </c>
      <c r="AM10" s="14">
        <v>0.464697020428184</v>
      </c>
      <c r="AN10" s="14">
        <v>0.432058526175367</v>
      </c>
      <c r="AO10" s="14"/>
      <c r="AP10" s="14">
        <v>0.50320331379202998</v>
      </c>
      <c r="AQ10" s="14">
        <v>0.58023931971590903</v>
      </c>
      <c r="AR10" s="14"/>
      <c r="AS10" s="14">
        <v>0.52006162656094401</v>
      </c>
      <c r="AT10" s="14">
        <v>0.58588986334044102</v>
      </c>
      <c r="AU10" s="14"/>
      <c r="AV10" s="14">
        <v>0.48177206503035602</v>
      </c>
      <c r="AW10" s="14">
        <v>0.56813929342416103</v>
      </c>
      <c r="AX10" s="14"/>
      <c r="AY10" s="14">
        <v>0.53538275486563802</v>
      </c>
      <c r="AZ10" s="14">
        <v>0.57076123170397797</v>
      </c>
      <c r="BA10" s="14"/>
      <c r="BB10" s="14">
        <v>0.54476980850647605</v>
      </c>
      <c r="BC10" s="14">
        <v>0.58173429744302796</v>
      </c>
    </row>
    <row r="11" spans="2:55" ht="43.5" x14ac:dyDescent="0.35">
      <c r="B11" s="15" t="s">
        <v>370</v>
      </c>
      <c r="C11" s="14">
        <v>0.53972667717011602</v>
      </c>
      <c r="D11" s="14">
        <v>0.52005728608124102</v>
      </c>
      <c r="E11" s="14">
        <v>0.55699758383209896</v>
      </c>
      <c r="F11" s="14"/>
      <c r="G11" s="14">
        <v>0.52220111443720896</v>
      </c>
      <c r="H11" s="14">
        <v>0.46257574044555999</v>
      </c>
      <c r="I11" s="14">
        <v>0.51190928857271101</v>
      </c>
      <c r="J11" s="14">
        <v>0.53411600717530705</v>
      </c>
      <c r="K11" s="14">
        <v>0.57762053802110602</v>
      </c>
      <c r="L11" s="14">
        <v>0.609768115468589</v>
      </c>
      <c r="M11" s="14"/>
      <c r="N11" s="14">
        <v>0.54670835362115899</v>
      </c>
      <c r="O11" s="14">
        <v>0.54778807599349399</v>
      </c>
      <c r="P11" s="14">
        <v>0.52858600511005205</v>
      </c>
      <c r="Q11" s="14">
        <v>0.531609775800435</v>
      </c>
      <c r="R11" s="14"/>
      <c r="S11" s="14">
        <v>0.57171923975496597</v>
      </c>
      <c r="T11" s="14">
        <v>0.52865498412801104</v>
      </c>
      <c r="U11" s="14">
        <v>0.58439629743931498</v>
      </c>
      <c r="V11" s="14">
        <v>0.49345498906681701</v>
      </c>
      <c r="W11" s="14">
        <v>0.53468809919282201</v>
      </c>
      <c r="X11" s="14">
        <v>0.54073667498823696</v>
      </c>
      <c r="Y11" s="14">
        <v>0.49496811337051999</v>
      </c>
      <c r="Z11" s="14">
        <v>0.60259395229764501</v>
      </c>
      <c r="AA11" s="14">
        <v>0.54912070600380603</v>
      </c>
      <c r="AB11" s="14">
        <v>0.50736153624614699</v>
      </c>
      <c r="AC11" s="14">
        <v>0.55024352066027005</v>
      </c>
      <c r="AD11" s="14">
        <v>0.54872971655158198</v>
      </c>
      <c r="AE11" s="14"/>
      <c r="AF11" s="14">
        <v>0.59293608191307401</v>
      </c>
      <c r="AG11" s="14">
        <v>0.52962153677269697</v>
      </c>
      <c r="AH11" s="14">
        <v>0.52335347460687298</v>
      </c>
      <c r="AI11" s="14">
        <v>0.47212505716351699</v>
      </c>
      <c r="AJ11" s="14">
        <v>0.53747991972840203</v>
      </c>
      <c r="AK11" s="14"/>
      <c r="AL11" s="14">
        <v>0.54695600030255997</v>
      </c>
      <c r="AM11" s="14">
        <v>0.50724010072171899</v>
      </c>
      <c r="AN11" s="14">
        <v>0.48807366290441101</v>
      </c>
      <c r="AO11" s="14"/>
      <c r="AP11" s="14">
        <v>0.46630588704422898</v>
      </c>
      <c r="AQ11" s="14">
        <v>0.60449754324738803</v>
      </c>
      <c r="AR11" s="14"/>
      <c r="AS11" s="14">
        <v>0.49696839628296402</v>
      </c>
      <c r="AT11" s="14">
        <v>0.59894560083405102</v>
      </c>
      <c r="AU11" s="14"/>
      <c r="AV11" s="14">
        <v>0.49757955246450303</v>
      </c>
      <c r="AW11" s="14">
        <v>0.55230522250741598</v>
      </c>
      <c r="AX11" s="14"/>
      <c r="AY11" s="14">
        <v>0.53445200937333603</v>
      </c>
      <c r="AZ11" s="14">
        <v>0.61126612447413597</v>
      </c>
      <c r="BA11" s="14"/>
      <c r="BB11" s="14">
        <v>0.53693428074014204</v>
      </c>
      <c r="BC11" s="14">
        <v>0.61267089460251201</v>
      </c>
    </row>
    <row r="12" spans="2:55" ht="29" x14ac:dyDescent="0.35">
      <c r="B12" s="15" t="s">
        <v>371</v>
      </c>
      <c r="C12" s="14">
        <v>0.49217992574303498</v>
      </c>
      <c r="D12" s="14">
        <v>0.49011437537709601</v>
      </c>
      <c r="E12" s="14">
        <v>0.49467504475215901</v>
      </c>
      <c r="F12" s="14"/>
      <c r="G12" s="14">
        <v>0.41306958352586998</v>
      </c>
      <c r="H12" s="14">
        <v>0.37390588969256</v>
      </c>
      <c r="I12" s="14">
        <v>0.44501111337261801</v>
      </c>
      <c r="J12" s="14">
        <v>0.49667319483850703</v>
      </c>
      <c r="K12" s="14">
        <v>0.57773568643489204</v>
      </c>
      <c r="L12" s="14">
        <v>0.60507002704746804</v>
      </c>
      <c r="M12" s="14"/>
      <c r="N12" s="14">
        <v>0.47212389795531101</v>
      </c>
      <c r="O12" s="14">
        <v>0.47270934034498202</v>
      </c>
      <c r="P12" s="14">
        <v>0.49288713554258801</v>
      </c>
      <c r="Q12" s="14">
        <v>0.53206591846519102</v>
      </c>
      <c r="R12" s="14"/>
      <c r="S12" s="14">
        <v>0.46136760248626701</v>
      </c>
      <c r="T12" s="14">
        <v>0.50117039730643798</v>
      </c>
      <c r="U12" s="14">
        <v>0.50191262135700299</v>
      </c>
      <c r="V12" s="14">
        <v>0.54024426099400003</v>
      </c>
      <c r="W12" s="14">
        <v>0.48169193370130903</v>
      </c>
      <c r="X12" s="14">
        <v>0.39310148683077301</v>
      </c>
      <c r="Y12" s="14">
        <v>0.46404864580778599</v>
      </c>
      <c r="Z12" s="14">
        <v>0.50699269794599799</v>
      </c>
      <c r="AA12" s="14">
        <v>0.50153126986829899</v>
      </c>
      <c r="AB12" s="14">
        <v>0.50948525139982004</v>
      </c>
      <c r="AC12" s="14">
        <v>0.55531661238771401</v>
      </c>
      <c r="AD12" s="14">
        <v>0.62295549005467099</v>
      </c>
      <c r="AE12" s="14"/>
      <c r="AF12" s="14">
        <v>0.525993372421933</v>
      </c>
      <c r="AG12" s="14">
        <v>0.47860472388474601</v>
      </c>
      <c r="AH12" s="14">
        <v>0.48862394666659198</v>
      </c>
      <c r="AI12" s="14">
        <v>0.49003733603501698</v>
      </c>
      <c r="AJ12" s="14">
        <v>0.470553835779076</v>
      </c>
      <c r="AK12" s="14"/>
      <c r="AL12" s="14">
        <v>0.50292166145004902</v>
      </c>
      <c r="AM12" s="14">
        <v>0.43639223958366702</v>
      </c>
      <c r="AN12" s="14">
        <v>0.42987884760655298</v>
      </c>
      <c r="AO12" s="14"/>
      <c r="AP12" s="14">
        <v>0.45129046025886699</v>
      </c>
      <c r="AQ12" s="14">
        <v>0.52738210131537799</v>
      </c>
      <c r="AR12" s="14"/>
      <c r="AS12" s="14">
        <v>0.45641922288296999</v>
      </c>
      <c r="AT12" s="14">
        <v>0.53807649736894303</v>
      </c>
      <c r="AU12" s="14"/>
      <c r="AV12" s="14">
        <v>0.38137572127955299</v>
      </c>
      <c r="AW12" s="14">
        <v>0.52956285310527995</v>
      </c>
      <c r="AX12" s="14"/>
      <c r="AY12" s="14">
        <v>0.468189100825745</v>
      </c>
      <c r="AZ12" s="14">
        <v>0.57072616280866495</v>
      </c>
      <c r="BA12" s="14"/>
      <c r="BB12" s="14">
        <v>0.484987076699955</v>
      </c>
      <c r="BC12" s="14">
        <v>0.54748470441698505</v>
      </c>
    </row>
    <row r="13" spans="2:55" ht="29" x14ac:dyDescent="0.35">
      <c r="B13" s="15" t="s">
        <v>372</v>
      </c>
      <c r="C13" s="14">
        <v>0.40775381491819401</v>
      </c>
      <c r="D13" s="14">
        <v>0.417463456282475</v>
      </c>
      <c r="E13" s="14">
        <v>0.39978392379688399</v>
      </c>
      <c r="F13" s="14"/>
      <c r="G13" s="14">
        <v>0.43131853254564201</v>
      </c>
      <c r="H13" s="14">
        <v>0.38565564282825499</v>
      </c>
      <c r="I13" s="14">
        <v>0.42409947400461201</v>
      </c>
      <c r="J13" s="14">
        <v>0.429738654401979</v>
      </c>
      <c r="K13" s="14">
        <v>0.40736271952755299</v>
      </c>
      <c r="L13" s="14">
        <v>0.38074151196155898</v>
      </c>
      <c r="M13" s="14"/>
      <c r="N13" s="14">
        <v>0.43407367769333899</v>
      </c>
      <c r="O13" s="14">
        <v>0.37696589858558799</v>
      </c>
      <c r="P13" s="14">
        <v>0.39929054665538999</v>
      </c>
      <c r="Q13" s="14">
        <v>0.41905298787177098</v>
      </c>
      <c r="R13" s="14"/>
      <c r="S13" s="14">
        <v>0.46279889752212899</v>
      </c>
      <c r="T13" s="14">
        <v>0.41572575895057201</v>
      </c>
      <c r="U13" s="14">
        <v>0.37193966737920298</v>
      </c>
      <c r="V13" s="14">
        <v>0.41677169835988898</v>
      </c>
      <c r="W13" s="14">
        <v>0.37087669040233301</v>
      </c>
      <c r="X13" s="14">
        <v>0.37352121053870602</v>
      </c>
      <c r="Y13" s="14">
        <v>0.37996370974083599</v>
      </c>
      <c r="Z13" s="14">
        <v>0.45585414708833699</v>
      </c>
      <c r="AA13" s="14">
        <v>0.40144404701951902</v>
      </c>
      <c r="AB13" s="14">
        <v>0.38767363650264203</v>
      </c>
      <c r="AC13" s="14">
        <v>0.42613480891640199</v>
      </c>
      <c r="AD13" s="14">
        <v>0.44137316486238798</v>
      </c>
      <c r="AE13" s="14"/>
      <c r="AF13" s="14">
        <v>0.41773184449897</v>
      </c>
      <c r="AG13" s="14">
        <v>0.43041877958910202</v>
      </c>
      <c r="AH13" s="14">
        <v>0.42663135132274599</v>
      </c>
      <c r="AI13" s="14">
        <v>0.36097556235150502</v>
      </c>
      <c r="AJ13" s="14">
        <v>0.47081835126459498</v>
      </c>
      <c r="AK13" s="14"/>
      <c r="AL13" s="14">
        <v>0.40401765324281802</v>
      </c>
      <c r="AM13" s="14">
        <v>0.47794488075362201</v>
      </c>
      <c r="AN13" s="14">
        <v>0.33181281755810899</v>
      </c>
      <c r="AO13" s="14"/>
      <c r="AP13" s="14">
        <v>0.35581314025687699</v>
      </c>
      <c r="AQ13" s="14">
        <v>0.45087844392263998</v>
      </c>
      <c r="AR13" s="14"/>
      <c r="AS13" s="14">
        <v>0.40605941206664897</v>
      </c>
      <c r="AT13" s="14">
        <v>0.40686881051920898</v>
      </c>
      <c r="AU13" s="14"/>
      <c r="AV13" s="14">
        <v>0.43484409678540997</v>
      </c>
      <c r="AW13" s="14">
        <v>0.39854111038342699</v>
      </c>
      <c r="AX13" s="14"/>
      <c r="AY13" s="14">
        <v>0.41957074016726098</v>
      </c>
      <c r="AZ13" s="14">
        <v>0.41933239520489501</v>
      </c>
      <c r="BA13" s="14"/>
      <c r="BB13" s="14">
        <v>0.40803214196445098</v>
      </c>
      <c r="BC13" s="14">
        <v>0.44003213952168002</v>
      </c>
    </row>
    <row r="14" spans="2:55" ht="43.5" x14ac:dyDescent="0.35">
      <c r="B14" s="15" t="s">
        <v>373</v>
      </c>
      <c r="C14" s="14">
        <v>0.35379789745351098</v>
      </c>
      <c r="D14" s="14">
        <v>0.34469313653621297</v>
      </c>
      <c r="E14" s="14">
        <v>0.36255494375053499</v>
      </c>
      <c r="F14" s="14"/>
      <c r="G14" s="14">
        <v>0.29767908683960798</v>
      </c>
      <c r="H14" s="14">
        <v>0.34804197926855501</v>
      </c>
      <c r="I14" s="14">
        <v>0.31051652633753402</v>
      </c>
      <c r="J14" s="14">
        <v>0.35391377334928198</v>
      </c>
      <c r="K14" s="14">
        <v>0.37324081222092598</v>
      </c>
      <c r="L14" s="14">
        <v>0.41155655162497901</v>
      </c>
      <c r="M14" s="14"/>
      <c r="N14" s="14">
        <v>0.34692211763852698</v>
      </c>
      <c r="O14" s="14">
        <v>0.338262271537347</v>
      </c>
      <c r="P14" s="14">
        <v>0.36887279858139899</v>
      </c>
      <c r="Q14" s="14">
        <v>0.36286116874838398</v>
      </c>
      <c r="R14" s="14"/>
      <c r="S14" s="14">
        <v>0.33496238152836699</v>
      </c>
      <c r="T14" s="14">
        <v>0.39207686926351099</v>
      </c>
      <c r="U14" s="14">
        <v>0.30485043209159601</v>
      </c>
      <c r="V14" s="14">
        <v>0.37137492743411799</v>
      </c>
      <c r="W14" s="14">
        <v>0.336364914989217</v>
      </c>
      <c r="X14" s="14">
        <v>0.32456851891363803</v>
      </c>
      <c r="Y14" s="14">
        <v>0.34000841810638799</v>
      </c>
      <c r="Z14" s="14">
        <v>0.34529357761695301</v>
      </c>
      <c r="AA14" s="14">
        <v>0.34004522026556699</v>
      </c>
      <c r="AB14" s="14">
        <v>0.37933804690836798</v>
      </c>
      <c r="AC14" s="14">
        <v>0.416704020568543</v>
      </c>
      <c r="AD14" s="14">
        <v>0.400236088670754</v>
      </c>
      <c r="AE14" s="14"/>
      <c r="AF14" s="14">
        <v>0.38462138123600798</v>
      </c>
      <c r="AG14" s="14">
        <v>0.35347220520234002</v>
      </c>
      <c r="AH14" s="14">
        <v>0.34730374710425699</v>
      </c>
      <c r="AI14" s="14">
        <v>0.27796510026124499</v>
      </c>
      <c r="AJ14" s="14">
        <v>0.40296975610496999</v>
      </c>
      <c r="AK14" s="14"/>
      <c r="AL14" s="14">
        <v>0.35787802383494799</v>
      </c>
      <c r="AM14" s="14">
        <v>0.33873580829182098</v>
      </c>
      <c r="AN14" s="14">
        <v>0.318355382956373</v>
      </c>
      <c r="AO14" s="14"/>
      <c r="AP14" s="14">
        <v>0.32160335491390302</v>
      </c>
      <c r="AQ14" s="14">
        <v>0.38137128690131999</v>
      </c>
      <c r="AR14" s="14"/>
      <c r="AS14" s="14">
        <v>0.34099282747914</v>
      </c>
      <c r="AT14" s="14">
        <v>0.38770603812691301</v>
      </c>
      <c r="AU14" s="14"/>
      <c r="AV14" s="14">
        <v>0.36098684444946999</v>
      </c>
      <c r="AW14" s="14">
        <v>0.35247434179319198</v>
      </c>
      <c r="AX14" s="14"/>
      <c r="AY14" s="14">
        <v>0.35655967139584899</v>
      </c>
      <c r="AZ14" s="14">
        <v>0.37766235862238801</v>
      </c>
      <c r="BA14" s="14"/>
      <c r="BB14" s="14">
        <v>0.36692953369465597</v>
      </c>
      <c r="BC14" s="14">
        <v>0.34756059599202499</v>
      </c>
    </row>
    <row r="15" spans="2:55" ht="29" x14ac:dyDescent="0.35">
      <c r="B15" s="15" t="s">
        <v>374</v>
      </c>
      <c r="C15" s="14">
        <v>0.33705319540558198</v>
      </c>
      <c r="D15" s="14">
        <v>0.32155699026753498</v>
      </c>
      <c r="E15" s="14">
        <v>0.35281355603702202</v>
      </c>
      <c r="F15" s="14"/>
      <c r="G15" s="14">
        <v>0.28936195141201498</v>
      </c>
      <c r="H15" s="14">
        <v>0.30264072966665001</v>
      </c>
      <c r="I15" s="14">
        <v>0.36146222258286598</v>
      </c>
      <c r="J15" s="14">
        <v>0.38060785293733101</v>
      </c>
      <c r="K15" s="14">
        <v>0.34631810820229397</v>
      </c>
      <c r="L15" s="14">
        <v>0.33162884619219701</v>
      </c>
      <c r="M15" s="14"/>
      <c r="N15" s="14">
        <v>0.32872407842867202</v>
      </c>
      <c r="O15" s="14">
        <v>0.34705337200219999</v>
      </c>
      <c r="P15" s="14">
        <v>0.31219765998139498</v>
      </c>
      <c r="Q15" s="14">
        <v>0.35676027216416301</v>
      </c>
      <c r="R15" s="14"/>
      <c r="S15" s="14">
        <v>0.36281077438689102</v>
      </c>
      <c r="T15" s="14">
        <v>0.35643212190288598</v>
      </c>
      <c r="U15" s="14">
        <v>0.279762040009081</v>
      </c>
      <c r="V15" s="14">
        <v>0.32511758537202901</v>
      </c>
      <c r="W15" s="14">
        <v>0.29208108615518302</v>
      </c>
      <c r="X15" s="14">
        <v>0.32895252705362399</v>
      </c>
      <c r="Y15" s="14">
        <v>0.32567045327413502</v>
      </c>
      <c r="Z15" s="14">
        <v>0.34623253668575499</v>
      </c>
      <c r="AA15" s="14">
        <v>0.36012705861683703</v>
      </c>
      <c r="AB15" s="14">
        <v>0.33059363714031798</v>
      </c>
      <c r="AC15" s="14">
        <v>0.42779291612718701</v>
      </c>
      <c r="AD15" s="14">
        <v>0.254331329628528</v>
      </c>
      <c r="AE15" s="14"/>
      <c r="AF15" s="14">
        <v>0.36347625539091599</v>
      </c>
      <c r="AG15" s="14">
        <v>0.34833974387685501</v>
      </c>
      <c r="AH15" s="14">
        <v>0.36358575385473002</v>
      </c>
      <c r="AI15" s="14">
        <v>0.30965175969528702</v>
      </c>
      <c r="AJ15" s="14">
        <v>0.37178487641554497</v>
      </c>
      <c r="AK15" s="14"/>
      <c r="AL15" s="14">
        <v>0.33542839259812601</v>
      </c>
      <c r="AM15" s="14">
        <v>0.39416980196448098</v>
      </c>
      <c r="AN15" s="14">
        <v>0.25291994817131802</v>
      </c>
      <c r="AO15" s="14"/>
      <c r="AP15" s="14">
        <v>0.26910783349468897</v>
      </c>
      <c r="AQ15" s="14">
        <v>0.39222277647410803</v>
      </c>
      <c r="AR15" s="14"/>
      <c r="AS15" s="14">
        <v>0.31612264289944503</v>
      </c>
      <c r="AT15" s="14">
        <v>0.36602176841810902</v>
      </c>
      <c r="AU15" s="14"/>
      <c r="AV15" s="14">
        <v>0.33064895618775503</v>
      </c>
      <c r="AW15" s="14">
        <v>0.33966398838127998</v>
      </c>
      <c r="AX15" s="14"/>
      <c r="AY15" s="14">
        <v>0.33464035483670801</v>
      </c>
      <c r="AZ15" s="14">
        <v>0.35912649962176202</v>
      </c>
      <c r="BA15" s="14"/>
      <c r="BB15" s="14">
        <v>0.33689366768956602</v>
      </c>
      <c r="BC15" s="14">
        <v>0.38470364717310901</v>
      </c>
    </row>
    <row r="16" spans="2:55" ht="43.5" x14ac:dyDescent="0.35">
      <c r="B16" s="15" t="s">
        <v>375</v>
      </c>
      <c r="C16" s="14">
        <v>0.32521784242323598</v>
      </c>
      <c r="D16" s="14">
        <v>0.31480536953363902</v>
      </c>
      <c r="E16" s="14">
        <v>0.33401590520190699</v>
      </c>
      <c r="F16" s="14"/>
      <c r="G16" s="14">
        <v>0.26270641897272401</v>
      </c>
      <c r="H16" s="14">
        <v>0.36082147393012498</v>
      </c>
      <c r="I16" s="14">
        <v>0.33055195714767399</v>
      </c>
      <c r="J16" s="14">
        <v>0.33510982072536399</v>
      </c>
      <c r="K16" s="14">
        <v>0.32070249541363799</v>
      </c>
      <c r="L16" s="14">
        <v>0.32588946420381398</v>
      </c>
      <c r="M16" s="14"/>
      <c r="N16" s="14">
        <v>0.35565256160162001</v>
      </c>
      <c r="O16" s="14">
        <v>0.31304889554767101</v>
      </c>
      <c r="P16" s="14">
        <v>0.30180280923980402</v>
      </c>
      <c r="Q16" s="14">
        <v>0.327485516258192</v>
      </c>
      <c r="R16" s="14"/>
      <c r="S16" s="14">
        <v>0.33590478398532098</v>
      </c>
      <c r="T16" s="14">
        <v>0.26321033896923401</v>
      </c>
      <c r="U16" s="14">
        <v>0.304701278150179</v>
      </c>
      <c r="V16" s="14">
        <v>0.37692021812826698</v>
      </c>
      <c r="W16" s="14">
        <v>0.27781581475008499</v>
      </c>
      <c r="X16" s="14">
        <v>0.36124680294296602</v>
      </c>
      <c r="Y16" s="14">
        <v>0.33461545327283299</v>
      </c>
      <c r="Z16" s="14">
        <v>0.27598302503738198</v>
      </c>
      <c r="AA16" s="14">
        <v>0.34458657289148198</v>
      </c>
      <c r="AB16" s="14">
        <v>0.33135636995460699</v>
      </c>
      <c r="AC16" s="14">
        <v>0.38703325404103101</v>
      </c>
      <c r="AD16" s="14">
        <v>0.31372978255602801</v>
      </c>
      <c r="AE16" s="14"/>
      <c r="AF16" s="14">
        <v>0.36176633440760803</v>
      </c>
      <c r="AG16" s="14">
        <v>0.34827510687906998</v>
      </c>
      <c r="AH16" s="14">
        <v>0.307543142554428</v>
      </c>
      <c r="AI16" s="14">
        <v>0.25815577234075199</v>
      </c>
      <c r="AJ16" s="14">
        <v>0.32120450564849501</v>
      </c>
      <c r="AK16" s="14"/>
      <c r="AL16" s="14">
        <v>0.32914722938502</v>
      </c>
      <c r="AM16" s="14">
        <v>0.33212557117499802</v>
      </c>
      <c r="AN16" s="14">
        <v>0.24992933418920599</v>
      </c>
      <c r="AO16" s="14"/>
      <c r="AP16" s="14">
        <v>0.30263950661063799</v>
      </c>
      <c r="AQ16" s="14">
        <v>0.345376546597634</v>
      </c>
      <c r="AR16" s="14"/>
      <c r="AS16" s="14">
        <v>0.32507631316220997</v>
      </c>
      <c r="AT16" s="14">
        <v>0.32650224198912398</v>
      </c>
      <c r="AU16" s="14"/>
      <c r="AV16" s="14">
        <v>0.36898554029587899</v>
      </c>
      <c r="AW16" s="14">
        <v>0.31051424660906501</v>
      </c>
      <c r="AX16" s="14"/>
      <c r="AY16" s="14">
        <v>0.32763703751247403</v>
      </c>
      <c r="AZ16" s="14">
        <v>0.30337603221481801</v>
      </c>
      <c r="BA16" s="14"/>
      <c r="BB16" s="14">
        <v>0.33063231600804499</v>
      </c>
      <c r="BC16" s="14">
        <v>0.34687867757811203</v>
      </c>
    </row>
    <row r="17" spans="2:55" x14ac:dyDescent="0.35">
      <c r="B17" s="15" t="s">
        <v>184</v>
      </c>
      <c r="C17" s="14">
        <v>1.3782114086387701E-2</v>
      </c>
      <c r="D17" s="14">
        <v>1.0570345883637601E-2</v>
      </c>
      <c r="E17" s="14">
        <v>1.6876015681210998E-2</v>
      </c>
      <c r="F17" s="14"/>
      <c r="G17" s="14">
        <v>4.9537033469288696E-3</v>
      </c>
      <c r="H17" s="14">
        <v>0</v>
      </c>
      <c r="I17" s="14">
        <v>1.23574054045393E-2</v>
      </c>
      <c r="J17" s="14">
        <v>2.69974122561213E-2</v>
      </c>
      <c r="K17" s="14">
        <v>1.12792578987199E-2</v>
      </c>
      <c r="L17" s="14">
        <v>2.1676208330807498E-2</v>
      </c>
      <c r="M17" s="14"/>
      <c r="N17" s="14">
        <v>1.19273154368808E-2</v>
      </c>
      <c r="O17" s="14">
        <v>1.9826135606902901E-2</v>
      </c>
      <c r="P17" s="14">
        <v>1.91431009573256E-2</v>
      </c>
      <c r="Q17" s="14">
        <v>4.8860623177498603E-3</v>
      </c>
      <c r="R17" s="14"/>
      <c r="S17" s="14">
        <v>6.81437387527276E-3</v>
      </c>
      <c r="T17" s="14">
        <v>2.36527361005298E-2</v>
      </c>
      <c r="U17" s="14">
        <v>2.8497775046053501E-2</v>
      </c>
      <c r="V17" s="14">
        <v>1.23294884288451E-2</v>
      </c>
      <c r="W17" s="14">
        <v>5.4178274532730702E-3</v>
      </c>
      <c r="X17" s="14">
        <v>4.6568885391426399E-3</v>
      </c>
      <c r="Y17" s="14">
        <v>3.9089609835447001E-2</v>
      </c>
      <c r="Z17" s="14">
        <v>1.12041932257158E-2</v>
      </c>
      <c r="AA17" s="14">
        <v>0</v>
      </c>
      <c r="AB17" s="14">
        <v>2.0395399268637999E-2</v>
      </c>
      <c r="AC17" s="14">
        <v>0</v>
      </c>
      <c r="AD17" s="14">
        <v>0</v>
      </c>
      <c r="AE17" s="14"/>
      <c r="AF17" s="14">
        <v>1.57161364507215E-2</v>
      </c>
      <c r="AG17" s="14">
        <v>1.16603397945354E-2</v>
      </c>
      <c r="AH17" s="14">
        <v>2.5876077653928398E-2</v>
      </c>
      <c r="AI17" s="14">
        <v>2.10507602286488E-2</v>
      </c>
      <c r="AJ17" s="14">
        <v>0</v>
      </c>
      <c r="AK17" s="14"/>
      <c r="AL17" s="14">
        <v>1.4972795766505301E-2</v>
      </c>
      <c r="AM17" s="14">
        <v>6.2044098150271804E-3</v>
      </c>
      <c r="AN17" s="14">
        <v>9.5551726087176395E-3</v>
      </c>
      <c r="AO17" s="14"/>
      <c r="AP17" s="14">
        <v>1.3569113422935999E-2</v>
      </c>
      <c r="AQ17" s="14">
        <v>1.43247973137683E-2</v>
      </c>
      <c r="AR17" s="14"/>
      <c r="AS17" s="14">
        <v>1.10410998218012E-2</v>
      </c>
      <c r="AT17" s="14">
        <v>1.86135048035229E-2</v>
      </c>
      <c r="AU17" s="14"/>
      <c r="AV17" s="14">
        <v>9.9884331827789705E-3</v>
      </c>
      <c r="AW17" s="14">
        <v>1.5370713313893501E-2</v>
      </c>
      <c r="AX17" s="14"/>
      <c r="AY17" s="14">
        <v>1.2799344833848101E-2</v>
      </c>
      <c r="AZ17" s="14">
        <v>9.3217122568526305E-3</v>
      </c>
      <c r="BA17" s="14"/>
      <c r="BB17" s="14">
        <v>1.4433357398529301E-2</v>
      </c>
      <c r="BC17" s="14">
        <v>1.1967248739358199E-2</v>
      </c>
    </row>
    <row r="18" spans="2:55" x14ac:dyDescent="0.35">
      <c r="B18" s="16" t="s">
        <v>377</v>
      </c>
    </row>
    <row r="19" spans="2:55" x14ac:dyDescent="0.35">
      <c r="B19" t="s">
        <v>81</v>
      </c>
    </row>
    <row r="20" spans="2:55" x14ac:dyDescent="0.35">
      <c r="B20" t="s">
        <v>630</v>
      </c>
    </row>
    <row r="22" spans="2:55" x14ac:dyDescent="0.35">
      <c r="B22"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383</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2014</v>
      </c>
      <c r="D7" s="10">
        <v>977</v>
      </c>
      <c r="E7" s="10">
        <v>1034</v>
      </c>
      <c r="F7" s="10"/>
      <c r="G7" s="10">
        <v>230</v>
      </c>
      <c r="H7" s="10">
        <v>330</v>
      </c>
      <c r="I7" s="10">
        <v>351</v>
      </c>
      <c r="J7" s="10">
        <v>356</v>
      </c>
      <c r="K7" s="10">
        <v>297</v>
      </c>
      <c r="L7" s="10">
        <v>450</v>
      </c>
      <c r="M7" s="10"/>
      <c r="N7" s="10">
        <v>599</v>
      </c>
      <c r="O7" s="10">
        <v>563</v>
      </c>
      <c r="P7" s="10">
        <v>365</v>
      </c>
      <c r="Q7" s="10">
        <v>483</v>
      </c>
      <c r="R7" s="10"/>
      <c r="S7" s="10">
        <v>275</v>
      </c>
      <c r="T7" s="10">
        <v>273</v>
      </c>
      <c r="U7" s="10">
        <v>166</v>
      </c>
      <c r="V7" s="10">
        <v>180</v>
      </c>
      <c r="W7" s="10">
        <v>151</v>
      </c>
      <c r="X7" s="10">
        <v>193</v>
      </c>
      <c r="Y7" s="10">
        <v>162</v>
      </c>
      <c r="Z7" s="10">
        <v>86</v>
      </c>
      <c r="AA7" s="10">
        <v>234</v>
      </c>
      <c r="AB7" s="10">
        <v>169</v>
      </c>
      <c r="AC7" s="10">
        <v>92</v>
      </c>
      <c r="AD7" s="10">
        <v>33</v>
      </c>
      <c r="AE7" s="10"/>
      <c r="AF7" s="10">
        <v>432</v>
      </c>
      <c r="AG7" s="10">
        <v>694</v>
      </c>
      <c r="AH7" s="10">
        <v>187</v>
      </c>
      <c r="AI7" s="10">
        <v>231</v>
      </c>
      <c r="AJ7" s="10">
        <v>96</v>
      </c>
      <c r="AK7" s="10"/>
      <c r="AL7" s="10">
        <v>1694</v>
      </c>
      <c r="AM7" s="10">
        <v>199</v>
      </c>
      <c r="AN7" s="10">
        <v>121</v>
      </c>
      <c r="AO7" s="10"/>
      <c r="AP7" s="10">
        <v>893</v>
      </c>
      <c r="AQ7" s="10">
        <v>1091</v>
      </c>
      <c r="AR7" s="10"/>
      <c r="AS7" s="10">
        <v>1163</v>
      </c>
      <c r="AT7" s="10">
        <v>800</v>
      </c>
      <c r="AU7" s="10"/>
      <c r="AV7" s="10">
        <v>475</v>
      </c>
      <c r="AW7" s="10">
        <v>1490</v>
      </c>
      <c r="AX7" s="10"/>
      <c r="AY7" s="10">
        <v>1437</v>
      </c>
      <c r="AZ7" s="10">
        <v>178</v>
      </c>
      <c r="BA7" s="10"/>
      <c r="BB7" s="10">
        <v>1394</v>
      </c>
      <c r="BC7" s="10">
        <v>223</v>
      </c>
    </row>
    <row r="8" spans="2:55" ht="30" customHeight="1" x14ac:dyDescent="0.35">
      <c r="B8" s="11" t="s">
        <v>19</v>
      </c>
      <c r="C8" s="11">
        <v>2014</v>
      </c>
      <c r="D8" s="11">
        <v>994</v>
      </c>
      <c r="E8" s="11">
        <v>1017</v>
      </c>
      <c r="F8" s="11"/>
      <c r="G8" s="11">
        <v>279</v>
      </c>
      <c r="H8" s="11">
        <v>345</v>
      </c>
      <c r="I8" s="11">
        <v>343</v>
      </c>
      <c r="J8" s="11">
        <v>343</v>
      </c>
      <c r="K8" s="11">
        <v>283</v>
      </c>
      <c r="L8" s="11">
        <v>421</v>
      </c>
      <c r="M8" s="11"/>
      <c r="N8" s="11">
        <v>543</v>
      </c>
      <c r="O8" s="11">
        <v>522</v>
      </c>
      <c r="P8" s="11">
        <v>442</v>
      </c>
      <c r="Q8" s="11">
        <v>503</v>
      </c>
      <c r="R8" s="11"/>
      <c r="S8" s="11">
        <v>282</v>
      </c>
      <c r="T8" s="11">
        <v>262</v>
      </c>
      <c r="U8" s="11">
        <v>160</v>
      </c>
      <c r="V8" s="11">
        <v>181</v>
      </c>
      <c r="W8" s="11">
        <v>141</v>
      </c>
      <c r="X8" s="11">
        <v>181</v>
      </c>
      <c r="Y8" s="11">
        <v>161</v>
      </c>
      <c r="Z8" s="11">
        <v>81</v>
      </c>
      <c r="AA8" s="11">
        <v>222</v>
      </c>
      <c r="AB8" s="11">
        <v>181</v>
      </c>
      <c r="AC8" s="11">
        <v>101</v>
      </c>
      <c r="AD8" s="11">
        <v>61</v>
      </c>
      <c r="AE8" s="11"/>
      <c r="AF8" s="11">
        <v>414</v>
      </c>
      <c r="AG8" s="11">
        <v>689</v>
      </c>
      <c r="AH8" s="11">
        <v>177</v>
      </c>
      <c r="AI8" s="11">
        <v>235</v>
      </c>
      <c r="AJ8" s="11">
        <v>101</v>
      </c>
      <c r="AK8" s="11"/>
      <c r="AL8" s="11">
        <v>1688</v>
      </c>
      <c r="AM8" s="11">
        <v>208</v>
      </c>
      <c r="AN8" s="11">
        <v>118</v>
      </c>
      <c r="AO8" s="11"/>
      <c r="AP8" s="11">
        <v>899</v>
      </c>
      <c r="AQ8" s="11">
        <v>1083</v>
      </c>
      <c r="AR8" s="11"/>
      <c r="AS8" s="11">
        <v>1174</v>
      </c>
      <c r="AT8" s="11">
        <v>783</v>
      </c>
      <c r="AU8" s="11"/>
      <c r="AV8" s="11">
        <v>479</v>
      </c>
      <c r="AW8" s="11">
        <v>1484</v>
      </c>
      <c r="AX8" s="11"/>
      <c r="AY8" s="11">
        <v>1440</v>
      </c>
      <c r="AZ8" s="11">
        <v>171</v>
      </c>
      <c r="BA8" s="11"/>
      <c r="BB8" s="11">
        <v>1398</v>
      </c>
      <c r="BC8" s="11">
        <v>222</v>
      </c>
    </row>
    <row r="9" spans="2:55" x14ac:dyDescent="0.35">
      <c r="B9" s="15" t="s">
        <v>378</v>
      </c>
      <c r="C9" s="14">
        <v>0.21751480312159699</v>
      </c>
      <c r="D9" s="14">
        <v>0.22617054745566401</v>
      </c>
      <c r="E9" s="14">
        <v>0.208678154809017</v>
      </c>
      <c r="F9" s="14"/>
      <c r="G9" s="14">
        <v>0.24072765676987101</v>
      </c>
      <c r="H9" s="14">
        <v>0.25944892597734198</v>
      </c>
      <c r="I9" s="14">
        <v>0.22726298385587199</v>
      </c>
      <c r="J9" s="14">
        <v>0.18500272026307299</v>
      </c>
      <c r="K9" s="14">
        <v>0.19201822717749001</v>
      </c>
      <c r="L9" s="14">
        <v>0.20341891823616701</v>
      </c>
      <c r="M9" s="14"/>
      <c r="N9" s="14">
        <v>0.244291234865087</v>
      </c>
      <c r="O9" s="14">
        <v>0.20976848052438599</v>
      </c>
      <c r="P9" s="14">
        <v>0.21346013618763199</v>
      </c>
      <c r="Q9" s="14">
        <v>0.20001265933566201</v>
      </c>
      <c r="R9" s="14"/>
      <c r="S9" s="14">
        <v>0.242268282967428</v>
      </c>
      <c r="T9" s="14">
        <v>0.189116314763278</v>
      </c>
      <c r="U9" s="14">
        <v>0.18438282717568</v>
      </c>
      <c r="V9" s="14">
        <v>0.23264654933929799</v>
      </c>
      <c r="W9" s="14">
        <v>0.19067105842458901</v>
      </c>
      <c r="X9" s="14">
        <v>0.25340100006853</v>
      </c>
      <c r="Y9" s="14">
        <v>0.21388759219365</v>
      </c>
      <c r="Z9" s="14">
        <v>0.175608913371046</v>
      </c>
      <c r="AA9" s="14">
        <v>0.243442106551293</v>
      </c>
      <c r="AB9" s="14">
        <v>0.23008845422888499</v>
      </c>
      <c r="AC9" s="14">
        <v>0.24448731304948501</v>
      </c>
      <c r="AD9" s="14">
        <v>0.11163852634853599</v>
      </c>
      <c r="AE9" s="14"/>
      <c r="AF9" s="14">
        <v>0.210224093828042</v>
      </c>
      <c r="AG9" s="14">
        <v>0.26466116230912201</v>
      </c>
      <c r="AH9" s="14">
        <v>0.212544665984647</v>
      </c>
      <c r="AI9" s="14">
        <v>0.14560620363267399</v>
      </c>
      <c r="AJ9" s="14">
        <v>0.22839254261132999</v>
      </c>
      <c r="AK9" s="14"/>
      <c r="AL9" s="14">
        <v>0.199986751699884</v>
      </c>
      <c r="AM9" s="14">
        <v>0.38673157287305998</v>
      </c>
      <c r="AN9" s="14">
        <v>0.169765036546043</v>
      </c>
      <c r="AO9" s="14"/>
      <c r="AP9" s="14">
        <v>0.17865854442724599</v>
      </c>
      <c r="AQ9" s="14">
        <v>0.24966051664554101</v>
      </c>
      <c r="AR9" s="14"/>
      <c r="AS9" s="14">
        <v>0.22318537551105599</v>
      </c>
      <c r="AT9" s="14">
        <v>0.214721061740902</v>
      </c>
      <c r="AU9" s="14"/>
      <c r="AV9" s="14">
        <v>0.28045261881389599</v>
      </c>
      <c r="AW9" s="14">
        <v>0.19809418056463199</v>
      </c>
      <c r="AX9" s="14"/>
      <c r="AY9" s="14">
        <v>0.24392724350235101</v>
      </c>
      <c r="AZ9" s="14">
        <v>0.15606249358357299</v>
      </c>
      <c r="BA9" s="14"/>
      <c r="BB9" s="14">
        <v>0.25085416147478701</v>
      </c>
      <c r="BC9" s="14">
        <v>0.18963737201810199</v>
      </c>
    </row>
    <row r="10" spans="2:55" x14ac:dyDescent="0.35">
      <c r="B10" s="15" t="s">
        <v>379</v>
      </c>
      <c r="C10" s="14">
        <v>0.47644721891485697</v>
      </c>
      <c r="D10" s="14">
        <v>0.47832174685578199</v>
      </c>
      <c r="E10" s="14">
        <v>0.474091101540148</v>
      </c>
      <c r="F10" s="14"/>
      <c r="G10" s="14">
        <v>0.48607949758862601</v>
      </c>
      <c r="H10" s="14">
        <v>0.50929124256018998</v>
      </c>
      <c r="I10" s="14">
        <v>0.51303610092771501</v>
      </c>
      <c r="J10" s="14">
        <v>0.47093669111959802</v>
      </c>
      <c r="K10" s="14">
        <v>0.43928598080713299</v>
      </c>
      <c r="L10" s="14">
        <v>0.44276809152584601</v>
      </c>
      <c r="M10" s="14"/>
      <c r="N10" s="14">
        <v>0.49597384565517699</v>
      </c>
      <c r="O10" s="14">
        <v>0.47276416512242603</v>
      </c>
      <c r="P10" s="14">
        <v>0.462981329491094</v>
      </c>
      <c r="Q10" s="14">
        <v>0.468790369178401</v>
      </c>
      <c r="R10" s="14"/>
      <c r="S10" s="14">
        <v>0.51109957021871</v>
      </c>
      <c r="T10" s="14">
        <v>0.45768800141108601</v>
      </c>
      <c r="U10" s="14">
        <v>0.48463391516277099</v>
      </c>
      <c r="V10" s="14">
        <v>0.458220333226941</v>
      </c>
      <c r="W10" s="14">
        <v>0.47995280545834601</v>
      </c>
      <c r="X10" s="14">
        <v>0.48581710742245199</v>
      </c>
      <c r="Y10" s="14">
        <v>0.41296775246234402</v>
      </c>
      <c r="Z10" s="14">
        <v>0.61498149949755199</v>
      </c>
      <c r="AA10" s="14">
        <v>0.45479779914135199</v>
      </c>
      <c r="AB10" s="14">
        <v>0.47277034251086703</v>
      </c>
      <c r="AC10" s="14">
        <v>0.388722380440362</v>
      </c>
      <c r="AD10" s="14">
        <v>0.61214448314520797</v>
      </c>
      <c r="AE10" s="14"/>
      <c r="AF10" s="14">
        <v>0.47606176796393102</v>
      </c>
      <c r="AG10" s="14">
        <v>0.49310307845465101</v>
      </c>
      <c r="AH10" s="14">
        <v>0.484009921521111</v>
      </c>
      <c r="AI10" s="14">
        <v>0.42287396052964099</v>
      </c>
      <c r="AJ10" s="14">
        <v>0.52015349569720903</v>
      </c>
      <c r="AK10" s="14"/>
      <c r="AL10" s="14">
        <v>0.49452689176624498</v>
      </c>
      <c r="AM10" s="14">
        <v>0.42437111093736901</v>
      </c>
      <c r="AN10" s="14">
        <v>0.30900463965730501</v>
      </c>
      <c r="AO10" s="14"/>
      <c r="AP10" s="14">
        <v>0.47317786030398001</v>
      </c>
      <c r="AQ10" s="14">
        <v>0.477193073227483</v>
      </c>
      <c r="AR10" s="14"/>
      <c r="AS10" s="14">
        <v>0.46859488691390599</v>
      </c>
      <c r="AT10" s="14">
        <v>0.47428753815824998</v>
      </c>
      <c r="AU10" s="14"/>
      <c r="AV10" s="14">
        <v>0.480961024009952</v>
      </c>
      <c r="AW10" s="14">
        <v>0.47680608297743399</v>
      </c>
      <c r="AX10" s="14"/>
      <c r="AY10" s="14">
        <v>0.483037551858156</v>
      </c>
      <c r="AZ10" s="14">
        <v>0.43346001103673698</v>
      </c>
      <c r="BA10" s="14"/>
      <c r="BB10" s="14">
        <v>0.48702621427345899</v>
      </c>
      <c r="BC10" s="14">
        <v>0.395588463833625</v>
      </c>
    </row>
    <row r="11" spans="2:55" ht="29" x14ac:dyDescent="0.35">
      <c r="B11" s="15" t="s">
        <v>380</v>
      </c>
      <c r="C11" s="14">
        <v>0.184467204367738</v>
      </c>
      <c r="D11" s="14">
        <v>0.18959528312236401</v>
      </c>
      <c r="E11" s="14">
        <v>0.17999887681724</v>
      </c>
      <c r="F11" s="14"/>
      <c r="G11" s="14">
        <v>0.19793740894112999</v>
      </c>
      <c r="H11" s="14">
        <v>0.12673203787663001</v>
      </c>
      <c r="I11" s="14">
        <v>0.13686180058393399</v>
      </c>
      <c r="J11" s="14">
        <v>0.21311146473544201</v>
      </c>
      <c r="K11" s="14">
        <v>0.23547893379082899</v>
      </c>
      <c r="L11" s="14">
        <v>0.20405105339308599</v>
      </c>
      <c r="M11" s="14"/>
      <c r="N11" s="14">
        <v>0.16886175606614301</v>
      </c>
      <c r="O11" s="14">
        <v>0.19579219413811</v>
      </c>
      <c r="P11" s="14">
        <v>0.19310476365093299</v>
      </c>
      <c r="Q11" s="14">
        <v>0.18343475249847299</v>
      </c>
      <c r="R11" s="14"/>
      <c r="S11" s="14">
        <v>0.16697371728968199</v>
      </c>
      <c r="T11" s="14">
        <v>0.18007935907724601</v>
      </c>
      <c r="U11" s="14">
        <v>0.17485849780135199</v>
      </c>
      <c r="V11" s="14">
        <v>0.20337428372174801</v>
      </c>
      <c r="W11" s="14">
        <v>0.188300964581086</v>
      </c>
      <c r="X11" s="14">
        <v>0.16898636688770999</v>
      </c>
      <c r="Y11" s="14">
        <v>0.22558282873553401</v>
      </c>
      <c r="Z11" s="14">
        <v>0.128810515277269</v>
      </c>
      <c r="AA11" s="14">
        <v>0.19433350601812099</v>
      </c>
      <c r="AB11" s="14">
        <v>0.193948921454279</v>
      </c>
      <c r="AC11" s="14">
        <v>0.188773569674794</v>
      </c>
      <c r="AD11" s="14">
        <v>0.18453727094122399</v>
      </c>
      <c r="AE11" s="14"/>
      <c r="AF11" s="14">
        <v>0.190601031629648</v>
      </c>
      <c r="AG11" s="14">
        <v>0.14380541249854001</v>
      </c>
      <c r="AH11" s="14">
        <v>0.18867812348676999</v>
      </c>
      <c r="AI11" s="14">
        <v>0.239470878532689</v>
      </c>
      <c r="AJ11" s="14">
        <v>0.112197616406622</v>
      </c>
      <c r="AK11" s="14"/>
      <c r="AL11" s="14">
        <v>0.18930453063060701</v>
      </c>
      <c r="AM11" s="14">
        <v>0.108098825455785</v>
      </c>
      <c r="AN11" s="14">
        <v>0.25014145098312701</v>
      </c>
      <c r="AO11" s="14"/>
      <c r="AP11" s="14">
        <v>0.21385458753370901</v>
      </c>
      <c r="AQ11" s="14">
        <v>0.16241507487526299</v>
      </c>
      <c r="AR11" s="14"/>
      <c r="AS11" s="14">
        <v>0.19620903103750001</v>
      </c>
      <c r="AT11" s="14">
        <v>0.172477926983229</v>
      </c>
      <c r="AU11" s="14"/>
      <c r="AV11" s="14">
        <v>0.164117458852653</v>
      </c>
      <c r="AW11" s="14">
        <v>0.18527677080892099</v>
      </c>
      <c r="AX11" s="14"/>
      <c r="AY11" s="14">
        <v>0.16759362597351399</v>
      </c>
      <c r="AZ11" s="14">
        <v>0.18291479689009699</v>
      </c>
      <c r="BA11" s="14"/>
      <c r="BB11" s="14">
        <v>0.16655368242527699</v>
      </c>
      <c r="BC11" s="14">
        <v>0.181641621502136</v>
      </c>
    </row>
    <row r="12" spans="2:55" x14ac:dyDescent="0.35">
      <c r="B12" s="15" t="s">
        <v>381</v>
      </c>
      <c r="C12" s="14">
        <v>7.7733140762909006E-2</v>
      </c>
      <c r="D12" s="14">
        <v>6.6649428373717207E-2</v>
      </c>
      <c r="E12" s="14">
        <v>8.8794285621265706E-2</v>
      </c>
      <c r="F12" s="14"/>
      <c r="G12" s="14">
        <v>5.8370730342169899E-2</v>
      </c>
      <c r="H12" s="14">
        <v>6.6932446101321499E-2</v>
      </c>
      <c r="I12" s="14">
        <v>7.5938962912580205E-2</v>
      </c>
      <c r="J12" s="14">
        <v>8.8386943120178904E-2</v>
      </c>
      <c r="K12" s="14">
        <v>7.2002259193301693E-2</v>
      </c>
      <c r="L12" s="14">
        <v>9.6065214996517698E-2</v>
      </c>
      <c r="M12" s="14"/>
      <c r="N12" s="14">
        <v>6.1160939432164503E-2</v>
      </c>
      <c r="O12" s="14">
        <v>7.8791017417158604E-2</v>
      </c>
      <c r="P12" s="14">
        <v>7.8896066074646901E-2</v>
      </c>
      <c r="Q12" s="14">
        <v>9.4121356929247793E-2</v>
      </c>
      <c r="R12" s="14"/>
      <c r="S12" s="14">
        <v>6.2391555877383098E-2</v>
      </c>
      <c r="T12" s="14">
        <v>0.107579406221421</v>
      </c>
      <c r="U12" s="14">
        <v>7.2488490838132094E-2</v>
      </c>
      <c r="V12" s="14">
        <v>6.5326988607095404E-2</v>
      </c>
      <c r="W12" s="14">
        <v>9.4751958636438594E-2</v>
      </c>
      <c r="X12" s="14">
        <v>6.1226086240032201E-2</v>
      </c>
      <c r="Y12" s="14">
        <v>0.115332220155659</v>
      </c>
      <c r="Z12" s="14">
        <v>5.5532399942071299E-2</v>
      </c>
      <c r="AA12" s="14">
        <v>6.8448659365626593E-2</v>
      </c>
      <c r="AB12" s="14">
        <v>5.5230277641059901E-2</v>
      </c>
      <c r="AC12" s="14">
        <v>0.113373829668366</v>
      </c>
      <c r="AD12" s="14">
        <v>5.2443473625501003E-2</v>
      </c>
      <c r="AE12" s="14"/>
      <c r="AF12" s="14">
        <v>8.1603228633689198E-2</v>
      </c>
      <c r="AG12" s="14">
        <v>7.1461056775556198E-2</v>
      </c>
      <c r="AH12" s="14">
        <v>7.2802282121525702E-2</v>
      </c>
      <c r="AI12" s="14">
        <v>0.10044130260821101</v>
      </c>
      <c r="AJ12" s="14">
        <v>0.111141387939001</v>
      </c>
      <c r="AK12" s="14"/>
      <c r="AL12" s="14">
        <v>7.7561931795177202E-2</v>
      </c>
      <c r="AM12" s="14">
        <v>5.93095389078667E-2</v>
      </c>
      <c r="AN12" s="14">
        <v>0.112790625697823</v>
      </c>
      <c r="AO12" s="14"/>
      <c r="AP12" s="14">
        <v>8.5317940712745705E-2</v>
      </c>
      <c r="AQ12" s="14">
        <v>7.0712011644245995E-2</v>
      </c>
      <c r="AR12" s="14"/>
      <c r="AS12" s="14">
        <v>6.6642813575644805E-2</v>
      </c>
      <c r="AT12" s="14">
        <v>9.4787852616102994E-2</v>
      </c>
      <c r="AU12" s="14"/>
      <c r="AV12" s="14">
        <v>4.9058750152023399E-2</v>
      </c>
      <c r="AW12" s="14">
        <v>8.9707749467190803E-2</v>
      </c>
      <c r="AX12" s="14"/>
      <c r="AY12" s="14">
        <v>6.6585309091481998E-2</v>
      </c>
      <c r="AZ12" s="14">
        <v>0.136107604807778</v>
      </c>
      <c r="BA12" s="14"/>
      <c r="BB12" s="14">
        <v>6.1831567295176401E-2</v>
      </c>
      <c r="BC12" s="14">
        <v>0.150126237996699</v>
      </c>
    </row>
    <row r="13" spans="2:55" x14ac:dyDescent="0.35">
      <c r="B13" s="15" t="s">
        <v>382</v>
      </c>
      <c r="C13" s="14">
        <v>3.3668032685497298E-2</v>
      </c>
      <c r="D13" s="14">
        <v>2.6037077074082399E-2</v>
      </c>
      <c r="E13" s="14">
        <v>4.12249803165151E-2</v>
      </c>
      <c r="F13" s="14"/>
      <c r="G13" s="14">
        <v>1.0734550292160101E-2</v>
      </c>
      <c r="H13" s="14">
        <v>2.7725079976966799E-2</v>
      </c>
      <c r="I13" s="14">
        <v>4.1838406650868999E-2</v>
      </c>
      <c r="J13" s="14">
        <v>2.665694371483E-2</v>
      </c>
      <c r="K13" s="14">
        <v>5.1807995900469E-2</v>
      </c>
      <c r="L13" s="14">
        <v>4.0614930293724802E-2</v>
      </c>
      <c r="M13" s="14"/>
      <c r="N13" s="14">
        <v>2.46592881864156E-2</v>
      </c>
      <c r="O13" s="14">
        <v>2.74687213370595E-2</v>
      </c>
      <c r="P13" s="14">
        <v>4.54190921255695E-2</v>
      </c>
      <c r="Q13" s="14">
        <v>3.97700531710838E-2</v>
      </c>
      <c r="R13" s="14"/>
      <c r="S13" s="14">
        <v>1.7266873646796299E-2</v>
      </c>
      <c r="T13" s="14">
        <v>5.2349543222342497E-2</v>
      </c>
      <c r="U13" s="14">
        <v>5.6199143555552E-2</v>
      </c>
      <c r="V13" s="14">
        <v>3.0616207732102399E-2</v>
      </c>
      <c r="W13" s="14">
        <v>4.6323212899541097E-2</v>
      </c>
      <c r="X13" s="14">
        <v>2.64996784306572E-2</v>
      </c>
      <c r="Y13" s="14">
        <v>3.2229606452812899E-2</v>
      </c>
      <c r="Z13" s="14">
        <v>2.5066671912061599E-2</v>
      </c>
      <c r="AA13" s="14">
        <v>2.5573549761981399E-2</v>
      </c>
      <c r="AB13" s="14">
        <v>3.23855558588758E-2</v>
      </c>
      <c r="AC13" s="14">
        <v>4.5526279290533003E-2</v>
      </c>
      <c r="AD13" s="14">
        <v>0</v>
      </c>
      <c r="AE13" s="14"/>
      <c r="AF13" s="14">
        <v>3.4358678154860003E-2</v>
      </c>
      <c r="AG13" s="14">
        <v>2.0392524282613799E-2</v>
      </c>
      <c r="AH13" s="14">
        <v>2.69101434600891E-2</v>
      </c>
      <c r="AI13" s="14">
        <v>8.4652599294574596E-2</v>
      </c>
      <c r="AJ13" s="14">
        <v>1.80416195035298E-2</v>
      </c>
      <c r="AK13" s="14"/>
      <c r="AL13" s="14">
        <v>3.0237118047039501E-2</v>
      </c>
      <c r="AM13" s="14">
        <v>2.14889518259198E-2</v>
      </c>
      <c r="AN13" s="14">
        <v>0.10447906763404501</v>
      </c>
      <c r="AO13" s="14"/>
      <c r="AP13" s="14">
        <v>3.41944834455798E-2</v>
      </c>
      <c r="AQ13" s="14">
        <v>3.33832764813689E-2</v>
      </c>
      <c r="AR13" s="14"/>
      <c r="AS13" s="14">
        <v>3.2547096239403897E-2</v>
      </c>
      <c r="AT13" s="14">
        <v>3.6791052496611999E-2</v>
      </c>
      <c r="AU13" s="14"/>
      <c r="AV13" s="14">
        <v>2.1818939252497199E-2</v>
      </c>
      <c r="AW13" s="14">
        <v>3.7467008097189801E-2</v>
      </c>
      <c r="AX13" s="14"/>
      <c r="AY13" s="14">
        <v>2.7817429493392401E-2</v>
      </c>
      <c r="AZ13" s="14">
        <v>8.6240594799387296E-2</v>
      </c>
      <c r="BA13" s="14"/>
      <c r="BB13" s="14">
        <v>2.4920910063986099E-2</v>
      </c>
      <c r="BC13" s="14">
        <v>8.3006304649437701E-2</v>
      </c>
    </row>
    <row r="14" spans="2:55" x14ac:dyDescent="0.35">
      <c r="B14" s="15" t="s">
        <v>205</v>
      </c>
      <c r="C14" s="20">
        <v>1.01696001474018E-2</v>
      </c>
      <c r="D14" s="20">
        <v>1.3225917118390801E-2</v>
      </c>
      <c r="E14" s="20">
        <v>7.2126008958144404E-3</v>
      </c>
      <c r="F14" s="20"/>
      <c r="G14" s="20">
        <v>6.15015606604333E-3</v>
      </c>
      <c r="H14" s="20">
        <v>9.8702675075498392E-3</v>
      </c>
      <c r="I14" s="20">
        <v>5.0617450690296504E-3</v>
      </c>
      <c r="J14" s="20">
        <v>1.59052370468779E-2</v>
      </c>
      <c r="K14" s="20">
        <v>9.4066031307774196E-3</v>
      </c>
      <c r="L14" s="20">
        <v>1.3081791554658599E-2</v>
      </c>
      <c r="M14" s="20"/>
      <c r="N14" s="20">
        <v>5.0529357950134897E-3</v>
      </c>
      <c r="O14" s="20">
        <v>1.5415421460859601E-2</v>
      </c>
      <c r="P14" s="20">
        <v>6.1386124701255096E-3</v>
      </c>
      <c r="Q14" s="20">
        <v>1.3870808887133001E-2</v>
      </c>
      <c r="R14" s="20"/>
      <c r="S14" s="20">
        <v>0</v>
      </c>
      <c r="T14" s="20">
        <v>1.31873753046272E-2</v>
      </c>
      <c r="U14" s="20">
        <v>2.7437125466512498E-2</v>
      </c>
      <c r="V14" s="20">
        <v>9.8156373728148002E-3</v>
      </c>
      <c r="W14" s="20">
        <v>0</v>
      </c>
      <c r="X14" s="20">
        <v>4.0697609506185799E-3</v>
      </c>
      <c r="Y14" s="20">
        <v>0</v>
      </c>
      <c r="Z14" s="20">
        <v>0</v>
      </c>
      <c r="AA14" s="20">
        <v>1.34043791616262E-2</v>
      </c>
      <c r="AB14" s="20">
        <v>1.55764483060331E-2</v>
      </c>
      <c r="AC14" s="20">
        <v>1.9116627876460599E-2</v>
      </c>
      <c r="AD14" s="20">
        <v>3.9236245939530602E-2</v>
      </c>
      <c r="AE14" s="20"/>
      <c r="AF14" s="20">
        <v>7.1511997898292597E-3</v>
      </c>
      <c r="AG14" s="20">
        <v>6.5767656795175499E-3</v>
      </c>
      <c r="AH14" s="20">
        <v>1.50548634258569E-2</v>
      </c>
      <c r="AI14" s="20">
        <v>6.9550554022098903E-3</v>
      </c>
      <c r="AJ14" s="20">
        <v>1.0073337842308299E-2</v>
      </c>
      <c r="AK14" s="20"/>
      <c r="AL14" s="20">
        <v>8.3827760610468809E-3</v>
      </c>
      <c r="AM14" s="20">
        <v>0</v>
      </c>
      <c r="AN14" s="20">
        <v>5.3819179481656598E-2</v>
      </c>
      <c r="AO14" s="20"/>
      <c r="AP14" s="20">
        <v>1.47965835767403E-2</v>
      </c>
      <c r="AQ14" s="20">
        <v>6.6360471260982603E-3</v>
      </c>
      <c r="AR14" s="20"/>
      <c r="AS14" s="20">
        <v>1.2820796722488301E-2</v>
      </c>
      <c r="AT14" s="20">
        <v>6.9345680049047601E-3</v>
      </c>
      <c r="AU14" s="20"/>
      <c r="AV14" s="20">
        <v>3.5912089189780502E-3</v>
      </c>
      <c r="AW14" s="20">
        <v>1.2648208084632901E-2</v>
      </c>
      <c r="AX14" s="20"/>
      <c r="AY14" s="20">
        <v>1.1038840081105301E-2</v>
      </c>
      <c r="AZ14" s="20">
        <v>5.2144988824276801E-3</v>
      </c>
      <c r="BA14" s="20"/>
      <c r="BB14" s="20">
        <v>8.8134644673147702E-3</v>
      </c>
      <c r="BC14" s="20">
        <v>0</v>
      </c>
    </row>
    <row r="15" spans="2:55" x14ac:dyDescent="0.35">
      <c r="B15" s="16" t="s">
        <v>384</v>
      </c>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B2:J19"/>
  <sheetViews>
    <sheetView showGridLines="0" workbookViewId="0">
      <pane xSplit="2" topLeftCell="C1" activePane="topRight" state="frozen"/>
      <selection pane="topRight" activeCell="B19" sqref="B19"/>
    </sheetView>
  </sheetViews>
  <sheetFormatPr defaultColWidth="10.90625" defaultRowHeight="14.5" x14ac:dyDescent="0.35"/>
  <cols>
    <col min="2" max="2" width="25.7265625" customWidth="1"/>
    <col min="3" max="10" width="20.7265625" customWidth="1"/>
  </cols>
  <sheetData>
    <row r="2" spans="2:10" ht="40" customHeight="1" x14ac:dyDescent="0.35">
      <c r="D2" s="31" t="s">
        <v>398</v>
      </c>
      <c r="E2" s="26"/>
      <c r="F2" s="26"/>
      <c r="G2" s="26"/>
      <c r="H2" s="26"/>
      <c r="I2" s="26"/>
      <c r="J2" s="26"/>
    </row>
    <row r="6" spans="2:10" ht="50" customHeight="1" x14ac:dyDescent="0.35">
      <c r="B6" s="17" t="s">
        <v>14</v>
      </c>
      <c r="C6" s="17" t="s">
        <v>385</v>
      </c>
      <c r="D6" s="17" t="s">
        <v>386</v>
      </c>
      <c r="E6" s="17" t="s">
        <v>387</v>
      </c>
      <c r="F6" s="17" t="s">
        <v>388</v>
      </c>
      <c r="G6" s="17" t="s">
        <v>389</v>
      </c>
      <c r="H6" s="17" t="s">
        <v>390</v>
      </c>
      <c r="I6" s="17" t="s">
        <v>391</v>
      </c>
    </row>
    <row r="7" spans="2:10" x14ac:dyDescent="0.35">
      <c r="B7" s="15" t="s">
        <v>392</v>
      </c>
      <c r="C7" s="14">
        <v>0.166656631222598</v>
      </c>
      <c r="D7" s="14">
        <v>0.15821572790344701</v>
      </c>
      <c r="E7" s="14">
        <v>0.34345377524207099</v>
      </c>
      <c r="F7" s="14">
        <v>0.20406343672071001</v>
      </c>
      <c r="G7" s="14">
        <v>0.18063545797991801</v>
      </c>
      <c r="H7" s="14">
        <v>0.15025902828708601</v>
      </c>
      <c r="I7" s="14">
        <v>0.29733049128188699</v>
      </c>
    </row>
    <row r="8" spans="2:10" ht="29" x14ac:dyDescent="0.35">
      <c r="B8" s="15" t="s">
        <v>393</v>
      </c>
      <c r="C8" s="14">
        <v>0.209919399904407</v>
      </c>
      <c r="D8" s="14">
        <v>0.215439492886736</v>
      </c>
      <c r="E8" s="14">
        <v>0.26512864199479902</v>
      </c>
      <c r="F8" s="14">
        <v>0.20579913359634799</v>
      </c>
      <c r="G8" s="14">
        <v>0.189390588650245</v>
      </c>
      <c r="H8" s="14">
        <v>0.15872109180431099</v>
      </c>
      <c r="I8" s="14">
        <v>0.23119218972688799</v>
      </c>
    </row>
    <row r="9" spans="2:10" ht="29" x14ac:dyDescent="0.35">
      <c r="B9" s="15" t="s">
        <v>394</v>
      </c>
      <c r="C9" s="14">
        <v>0.18693987846299201</v>
      </c>
      <c r="D9" s="14">
        <v>0.18129226827272199</v>
      </c>
      <c r="E9" s="14">
        <v>0.13437779824406401</v>
      </c>
      <c r="F9" s="14">
        <v>0.19203931821034301</v>
      </c>
      <c r="G9" s="14">
        <v>0.15309791942595599</v>
      </c>
      <c r="H9" s="14">
        <v>0.13528937938018301</v>
      </c>
      <c r="I9" s="14">
        <v>0.116338718544878</v>
      </c>
    </row>
    <row r="10" spans="2:10" x14ac:dyDescent="0.35">
      <c r="B10" s="15" t="s">
        <v>395</v>
      </c>
      <c r="C10" s="14">
        <v>0.22022681046349801</v>
      </c>
      <c r="D10" s="14">
        <v>0.19296879342277401</v>
      </c>
      <c r="E10" s="14">
        <v>7.8936491887998297E-2</v>
      </c>
      <c r="F10" s="14">
        <v>0.26504851601426499</v>
      </c>
      <c r="G10" s="14">
        <v>0.20545261977691201</v>
      </c>
      <c r="H10" s="14">
        <v>7.12455905209258E-2</v>
      </c>
      <c r="I10" s="14">
        <v>4.6883833935481199E-2</v>
      </c>
    </row>
    <row r="11" spans="2:10" x14ac:dyDescent="0.35">
      <c r="B11" s="15" t="s">
        <v>396</v>
      </c>
      <c r="C11" s="14">
        <v>8.1186342414483303E-2</v>
      </c>
      <c r="D11" s="14">
        <v>7.0011094717394501E-2</v>
      </c>
      <c r="E11" s="14">
        <v>2.63127210542629E-2</v>
      </c>
      <c r="F11" s="14">
        <v>9.2203414208285706E-2</v>
      </c>
      <c r="G11" s="14">
        <v>0.14609417720463999</v>
      </c>
      <c r="H11" s="14">
        <v>2.6418911155079799E-2</v>
      </c>
      <c r="I11" s="14">
        <v>1.6596401456331299E-2</v>
      </c>
    </row>
    <row r="12" spans="2:10" x14ac:dyDescent="0.35">
      <c r="B12" s="15" t="s">
        <v>397</v>
      </c>
      <c r="C12" s="14">
        <v>0.13507093753202101</v>
      </c>
      <c r="D12" s="14">
        <v>0.18207262279692699</v>
      </c>
      <c r="E12" s="14">
        <v>0.15179057157680501</v>
      </c>
      <c r="F12" s="14">
        <v>4.0846181250048297E-2</v>
      </c>
      <c r="G12" s="14">
        <v>0.12532923696233</v>
      </c>
      <c r="H12" s="14">
        <v>0.458065998852414</v>
      </c>
      <c r="I12" s="14">
        <v>0.29165836505453502</v>
      </c>
    </row>
    <row r="13" spans="2:10" x14ac:dyDescent="0.35">
      <c r="B13" s="16"/>
      <c r="C13" s="16"/>
      <c r="D13" s="16"/>
      <c r="E13" s="16"/>
      <c r="F13" s="16"/>
      <c r="G13" s="16"/>
      <c r="H13" s="16"/>
      <c r="I13" s="16"/>
    </row>
    <row r="14" spans="2:10" x14ac:dyDescent="0.35">
      <c r="B14" t="s">
        <v>81</v>
      </c>
    </row>
    <row r="15" spans="2:10" x14ac:dyDescent="0.35">
      <c r="B15" t="s">
        <v>630</v>
      </c>
    </row>
    <row r="19" spans="2:2" x14ac:dyDescent="0.35">
      <c r="B19" s="8" t="str">
        <f>HYPERLINK("#'Contents'!A1", "Return to Contents")</f>
        <v>Return to Contents</v>
      </c>
    </row>
  </sheetData>
  <mergeCells count="1">
    <mergeCell ref="D2:J2"/>
  </mergeCells>
  <pageMargins left="0.7" right="0.7" top="0.75" bottom="0.75" header="0.3" footer="0.3"/>
  <pageSetup paperSize="9" orientation="portrait" horizontalDpi="300" verticalDpi="300"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399</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392</v>
      </c>
      <c r="C9" s="14">
        <v>0.166656631222598</v>
      </c>
      <c r="D9" s="14">
        <v>0.19520710274620401</v>
      </c>
      <c r="E9" s="14">
        <v>0.139268359166799</v>
      </c>
      <c r="F9" s="14"/>
      <c r="G9" s="14">
        <v>0.194142593146163</v>
      </c>
      <c r="H9" s="14">
        <v>0.15460065897512301</v>
      </c>
      <c r="I9" s="14">
        <v>0.146320085114961</v>
      </c>
      <c r="J9" s="14">
        <v>0.155982450403201</v>
      </c>
      <c r="K9" s="14">
        <v>0.162118823331275</v>
      </c>
      <c r="L9" s="14">
        <v>0.18660218696765599</v>
      </c>
      <c r="M9" s="14"/>
      <c r="N9" s="14">
        <v>0.17505776379930199</v>
      </c>
      <c r="O9" s="14">
        <v>0.13719745525503799</v>
      </c>
      <c r="P9" s="14">
        <v>0.19158705542214299</v>
      </c>
      <c r="Q9" s="14">
        <v>0.167636180070661</v>
      </c>
      <c r="R9" s="14"/>
      <c r="S9" s="14">
        <v>0.14786618738499399</v>
      </c>
      <c r="T9" s="14">
        <v>0.202293559287238</v>
      </c>
      <c r="U9" s="14">
        <v>0.12441866005388399</v>
      </c>
      <c r="V9" s="14">
        <v>0.119338327656107</v>
      </c>
      <c r="W9" s="14">
        <v>0.18943063451008399</v>
      </c>
      <c r="X9" s="14">
        <v>0.156470383525496</v>
      </c>
      <c r="Y9" s="14">
        <v>0.156483674725303</v>
      </c>
      <c r="Z9" s="14">
        <v>0.163280750440504</v>
      </c>
      <c r="AA9" s="14">
        <v>0.188996966777848</v>
      </c>
      <c r="AB9" s="14">
        <v>0.20378975997075399</v>
      </c>
      <c r="AC9" s="14">
        <v>0.17900285757406401</v>
      </c>
      <c r="AD9" s="14">
        <v>0.149344844527833</v>
      </c>
      <c r="AE9" s="14"/>
      <c r="AF9" s="14">
        <v>0.15144033022364101</v>
      </c>
      <c r="AG9" s="14">
        <v>0.179254704140132</v>
      </c>
      <c r="AH9" s="14">
        <v>0.17874105154625899</v>
      </c>
      <c r="AI9" s="14">
        <v>0.158237595486063</v>
      </c>
      <c r="AJ9" s="14">
        <v>0.12208947232661101</v>
      </c>
      <c r="AK9" s="14"/>
      <c r="AL9" s="14">
        <v>0.159988990053823</v>
      </c>
      <c r="AM9" s="14">
        <v>0.232220924653676</v>
      </c>
      <c r="AN9" s="14">
        <v>0.14642824738808299</v>
      </c>
      <c r="AO9" s="14"/>
      <c r="AP9" s="14">
        <v>0.15484605634287599</v>
      </c>
      <c r="AQ9" s="14">
        <v>0.175043939353318</v>
      </c>
      <c r="AR9" s="14"/>
      <c r="AS9" s="14">
        <v>0.177502033726474</v>
      </c>
      <c r="AT9" s="14">
        <v>0.15114700879385001</v>
      </c>
      <c r="AU9" s="14"/>
      <c r="AV9" s="14">
        <v>0.17328866265478099</v>
      </c>
      <c r="AW9" s="14">
        <v>0.16420925760084301</v>
      </c>
      <c r="AX9" s="14"/>
      <c r="AY9" s="14">
        <v>0.17258750607338499</v>
      </c>
      <c r="AZ9" s="14">
        <v>0.18944916381558999</v>
      </c>
      <c r="BA9" s="14"/>
      <c r="BB9" s="14">
        <v>0.17759483619854399</v>
      </c>
      <c r="BC9" s="14">
        <v>0.19720259315709901</v>
      </c>
    </row>
    <row r="10" spans="2:55" ht="29" x14ac:dyDescent="0.35">
      <c r="B10" s="15" t="s">
        <v>393</v>
      </c>
      <c r="C10" s="14">
        <v>0.209919399904407</v>
      </c>
      <c r="D10" s="14">
        <v>0.216100542963825</v>
      </c>
      <c r="E10" s="14">
        <v>0.204501498616596</v>
      </c>
      <c r="F10" s="14"/>
      <c r="G10" s="14">
        <v>0.26196205196046601</v>
      </c>
      <c r="H10" s="14">
        <v>0.22386169900892999</v>
      </c>
      <c r="I10" s="14">
        <v>0.28128251766467399</v>
      </c>
      <c r="J10" s="14">
        <v>0.17598525369885401</v>
      </c>
      <c r="K10" s="14">
        <v>0.18759792864656399</v>
      </c>
      <c r="L10" s="14">
        <v>0.14859210944013601</v>
      </c>
      <c r="M10" s="14"/>
      <c r="N10" s="14">
        <v>0.220281954799871</v>
      </c>
      <c r="O10" s="14">
        <v>0.210938423082555</v>
      </c>
      <c r="P10" s="14">
        <v>0.21711454603302899</v>
      </c>
      <c r="Q10" s="14">
        <v>0.19302000940810199</v>
      </c>
      <c r="R10" s="14"/>
      <c r="S10" s="14">
        <v>0.25221034623991101</v>
      </c>
      <c r="T10" s="14">
        <v>0.160489989505294</v>
      </c>
      <c r="U10" s="14">
        <v>0.19973256914188101</v>
      </c>
      <c r="V10" s="14">
        <v>0.23237989752958299</v>
      </c>
      <c r="W10" s="14">
        <v>0.181587723359733</v>
      </c>
      <c r="X10" s="14">
        <v>0.245993839509146</v>
      </c>
      <c r="Y10" s="14">
        <v>0.216698402807909</v>
      </c>
      <c r="Z10" s="14">
        <v>0.12756161458792101</v>
      </c>
      <c r="AA10" s="14">
        <v>0.22127783487283501</v>
      </c>
      <c r="AB10" s="14">
        <v>0.20115398083997801</v>
      </c>
      <c r="AC10" s="14">
        <v>0.230047645265824</v>
      </c>
      <c r="AD10" s="14">
        <v>0.18823734971469899</v>
      </c>
      <c r="AE10" s="14"/>
      <c r="AF10" s="14">
        <v>0.21023905574811899</v>
      </c>
      <c r="AG10" s="14">
        <v>0.25013922802938199</v>
      </c>
      <c r="AH10" s="14">
        <v>0.21125174859432</v>
      </c>
      <c r="AI10" s="14">
        <v>0.20464908698704701</v>
      </c>
      <c r="AJ10" s="14">
        <v>0.171407465450816</v>
      </c>
      <c r="AK10" s="14"/>
      <c r="AL10" s="14">
        <v>0.20788817075038499</v>
      </c>
      <c r="AM10" s="14">
        <v>0.304640144528666</v>
      </c>
      <c r="AN10" s="14">
        <v>7.1497020226484603E-2</v>
      </c>
      <c r="AO10" s="14"/>
      <c r="AP10" s="14">
        <v>0.190727710206155</v>
      </c>
      <c r="AQ10" s="14">
        <v>0.225944146018492</v>
      </c>
      <c r="AR10" s="14"/>
      <c r="AS10" s="14">
        <v>0.226473116945339</v>
      </c>
      <c r="AT10" s="14">
        <v>0.18506695964743</v>
      </c>
      <c r="AU10" s="14"/>
      <c r="AV10" s="14">
        <v>0.26682978354460801</v>
      </c>
      <c r="AW10" s="14">
        <v>0.19232433877819299</v>
      </c>
      <c r="AX10" s="14"/>
      <c r="AY10" s="14">
        <v>0.22036580896174399</v>
      </c>
      <c r="AZ10" s="14">
        <v>0.15371217307065299</v>
      </c>
      <c r="BA10" s="14"/>
      <c r="BB10" s="14">
        <v>0.223198677390297</v>
      </c>
      <c r="BC10" s="14">
        <v>0.21854746600733499</v>
      </c>
    </row>
    <row r="11" spans="2:55" ht="29" x14ac:dyDescent="0.35">
      <c r="B11" s="15" t="s">
        <v>394</v>
      </c>
      <c r="C11" s="14">
        <v>0.18693987846299201</v>
      </c>
      <c r="D11" s="14">
        <v>0.18836997529795599</v>
      </c>
      <c r="E11" s="14">
        <v>0.185154343081953</v>
      </c>
      <c r="F11" s="14"/>
      <c r="G11" s="14">
        <v>0.23172242453095901</v>
      </c>
      <c r="H11" s="14">
        <v>0.24478290568977201</v>
      </c>
      <c r="I11" s="14">
        <v>0.171574369946664</v>
      </c>
      <c r="J11" s="14">
        <v>0.15358300954187401</v>
      </c>
      <c r="K11" s="14">
        <v>0.17274051451471001</v>
      </c>
      <c r="L11" s="14">
        <v>0.15910938299081601</v>
      </c>
      <c r="M11" s="14"/>
      <c r="N11" s="14">
        <v>0.193287562962598</v>
      </c>
      <c r="O11" s="14">
        <v>0.184591757052775</v>
      </c>
      <c r="P11" s="14">
        <v>0.16163982586537501</v>
      </c>
      <c r="Q11" s="14">
        <v>0.206247348793522</v>
      </c>
      <c r="R11" s="14"/>
      <c r="S11" s="14">
        <v>0.22464390533880599</v>
      </c>
      <c r="T11" s="14">
        <v>0.172106958240729</v>
      </c>
      <c r="U11" s="14">
        <v>0.184073032257103</v>
      </c>
      <c r="V11" s="14">
        <v>0.18389544482380499</v>
      </c>
      <c r="W11" s="14">
        <v>0.21490844343318999</v>
      </c>
      <c r="X11" s="14">
        <v>0.21526049364187799</v>
      </c>
      <c r="Y11" s="14">
        <v>0.18635825174655701</v>
      </c>
      <c r="Z11" s="14">
        <v>0.171996050740826</v>
      </c>
      <c r="AA11" s="14">
        <v>0.128434360257243</v>
      </c>
      <c r="AB11" s="14">
        <v>0.16689076282291501</v>
      </c>
      <c r="AC11" s="14">
        <v>0.19717443805968399</v>
      </c>
      <c r="AD11" s="14">
        <v>0.22113816168529399</v>
      </c>
      <c r="AE11" s="14"/>
      <c r="AF11" s="14">
        <v>0.177203251842765</v>
      </c>
      <c r="AG11" s="14">
        <v>0.196520542466637</v>
      </c>
      <c r="AH11" s="14">
        <v>0.15575034041337901</v>
      </c>
      <c r="AI11" s="14">
        <v>0.19594788197697899</v>
      </c>
      <c r="AJ11" s="14">
        <v>0.25333058554803201</v>
      </c>
      <c r="AK11" s="14"/>
      <c r="AL11" s="14">
        <v>0.18450680343581299</v>
      </c>
      <c r="AM11" s="14">
        <v>0.23540682709888899</v>
      </c>
      <c r="AN11" s="14">
        <v>0.13613300152346</v>
      </c>
      <c r="AO11" s="14"/>
      <c r="AP11" s="14">
        <v>0.16728614318864399</v>
      </c>
      <c r="AQ11" s="14">
        <v>0.20136636046987799</v>
      </c>
      <c r="AR11" s="14"/>
      <c r="AS11" s="14">
        <v>0.182845462581012</v>
      </c>
      <c r="AT11" s="14">
        <v>0.18122898667808399</v>
      </c>
      <c r="AU11" s="14"/>
      <c r="AV11" s="14">
        <v>0.219311073684061</v>
      </c>
      <c r="AW11" s="14">
        <v>0.17299537742927301</v>
      </c>
      <c r="AX11" s="14"/>
      <c r="AY11" s="14">
        <v>0.176191049768713</v>
      </c>
      <c r="AZ11" s="14">
        <v>0.17918208470592101</v>
      </c>
      <c r="BA11" s="14"/>
      <c r="BB11" s="14">
        <v>0.18054804381887599</v>
      </c>
      <c r="BC11" s="14">
        <v>0.187515849576354</v>
      </c>
    </row>
    <row r="12" spans="2:55" x14ac:dyDescent="0.35">
      <c r="B12" s="15" t="s">
        <v>395</v>
      </c>
      <c r="C12" s="14">
        <v>0.22022681046349801</v>
      </c>
      <c r="D12" s="14">
        <v>0.17601248553454299</v>
      </c>
      <c r="E12" s="14">
        <v>0.26204520755481397</v>
      </c>
      <c r="F12" s="14"/>
      <c r="G12" s="14">
        <v>0.16382529219360201</v>
      </c>
      <c r="H12" s="14">
        <v>0.21137515159540801</v>
      </c>
      <c r="I12" s="14">
        <v>0.232579114119606</v>
      </c>
      <c r="J12" s="14">
        <v>0.31418829937930598</v>
      </c>
      <c r="K12" s="14">
        <v>0.21761717630253199</v>
      </c>
      <c r="L12" s="14">
        <v>0.18007011363536099</v>
      </c>
      <c r="M12" s="14"/>
      <c r="N12" s="14">
        <v>0.19346511971590999</v>
      </c>
      <c r="O12" s="14">
        <v>0.23513564771856499</v>
      </c>
      <c r="P12" s="14">
        <v>0.222353512606489</v>
      </c>
      <c r="Q12" s="14">
        <v>0.225545261927103</v>
      </c>
      <c r="R12" s="14"/>
      <c r="S12" s="14">
        <v>0.226612337504109</v>
      </c>
      <c r="T12" s="14">
        <v>0.21185935787218199</v>
      </c>
      <c r="U12" s="14">
        <v>0.27495590149481097</v>
      </c>
      <c r="V12" s="14">
        <v>0.204413265184406</v>
      </c>
      <c r="W12" s="14">
        <v>0.160225703944891</v>
      </c>
      <c r="X12" s="14">
        <v>0.22620328785250199</v>
      </c>
      <c r="Y12" s="14">
        <v>0.20117441228486199</v>
      </c>
      <c r="Z12" s="14">
        <v>0.36736015820039902</v>
      </c>
      <c r="AA12" s="14">
        <v>0.248834965741872</v>
      </c>
      <c r="AB12" s="14">
        <v>0.17509820898501999</v>
      </c>
      <c r="AC12" s="14">
        <v>0.14977041337876701</v>
      </c>
      <c r="AD12" s="14">
        <v>0.251497784211967</v>
      </c>
      <c r="AE12" s="14"/>
      <c r="AF12" s="14">
        <v>0.22752214270142701</v>
      </c>
      <c r="AG12" s="14">
        <v>0.228483432938235</v>
      </c>
      <c r="AH12" s="14">
        <v>0.181076951502182</v>
      </c>
      <c r="AI12" s="14">
        <v>0.21042603708399901</v>
      </c>
      <c r="AJ12" s="14">
        <v>0.246173973752248</v>
      </c>
      <c r="AK12" s="14"/>
      <c r="AL12" s="14">
        <v>0.23650973993087199</v>
      </c>
      <c r="AM12" s="14">
        <v>0.11024703246426</v>
      </c>
      <c r="AN12" s="14">
        <v>0.18091824954992</v>
      </c>
      <c r="AO12" s="14"/>
      <c r="AP12" s="14">
        <v>0.22035010046485101</v>
      </c>
      <c r="AQ12" s="14">
        <v>0.22458526639662801</v>
      </c>
      <c r="AR12" s="14"/>
      <c r="AS12" s="14">
        <v>0.194914254847249</v>
      </c>
      <c r="AT12" s="14">
        <v>0.26165355442891902</v>
      </c>
      <c r="AU12" s="14"/>
      <c r="AV12" s="14">
        <v>0.20431310950579701</v>
      </c>
      <c r="AW12" s="14">
        <v>0.22764233943421799</v>
      </c>
      <c r="AX12" s="14"/>
      <c r="AY12" s="14">
        <v>0.218141269767158</v>
      </c>
      <c r="AZ12" s="14">
        <v>0.26268278958135999</v>
      </c>
      <c r="BA12" s="14"/>
      <c r="BB12" s="14">
        <v>0.211641941195266</v>
      </c>
      <c r="BC12" s="14">
        <v>0.188565072930866</v>
      </c>
    </row>
    <row r="13" spans="2:55" x14ac:dyDescent="0.35">
      <c r="B13" s="15" t="s">
        <v>396</v>
      </c>
      <c r="C13" s="14">
        <v>8.1186342414483303E-2</v>
      </c>
      <c r="D13" s="14">
        <v>7.2962085194837295E-2</v>
      </c>
      <c r="E13" s="14">
        <v>8.9456047783567E-2</v>
      </c>
      <c r="F13" s="14"/>
      <c r="G13" s="14">
        <v>6.7760781343128407E-2</v>
      </c>
      <c r="H13" s="14">
        <v>8.3599879101720495E-2</v>
      </c>
      <c r="I13" s="14">
        <v>6.0598199510975399E-2</v>
      </c>
      <c r="J13" s="14">
        <v>9.6386859770317898E-2</v>
      </c>
      <c r="K13" s="14">
        <v>0.10415909269528301</v>
      </c>
      <c r="L13" s="14">
        <v>7.7066393193657601E-2</v>
      </c>
      <c r="M13" s="14"/>
      <c r="N13" s="14">
        <v>9.3952520366683695E-2</v>
      </c>
      <c r="O13" s="14">
        <v>9.0533651518865901E-2</v>
      </c>
      <c r="P13" s="14">
        <v>5.9259005990407801E-2</v>
      </c>
      <c r="Q13" s="14">
        <v>7.75997634472117E-2</v>
      </c>
      <c r="R13" s="14"/>
      <c r="S13" s="14">
        <v>7.0466722065844895E-2</v>
      </c>
      <c r="T13" s="14">
        <v>8.4639478090122899E-2</v>
      </c>
      <c r="U13" s="14">
        <v>9.8737475530608798E-2</v>
      </c>
      <c r="V13" s="14">
        <v>8.8843884988618796E-2</v>
      </c>
      <c r="W13" s="14">
        <v>0.11377512812955499</v>
      </c>
      <c r="X13" s="14">
        <v>7.5619153763985397E-2</v>
      </c>
      <c r="Y13" s="14">
        <v>7.9805643270754595E-2</v>
      </c>
      <c r="Z13" s="14">
        <v>6.9930078275100394E-2</v>
      </c>
      <c r="AA13" s="14">
        <v>8.5870917901338106E-2</v>
      </c>
      <c r="AB13" s="14">
        <v>6.8882144159414793E-2</v>
      </c>
      <c r="AC13" s="14">
        <v>6.4964467480629007E-2</v>
      </c>
      <c r="AD13" s="14">
        <v>5.2959912879609099E-2</v>
      </c>
      <c r="AE13" s="14"/>
      <c r="AF13" s="14">
        <v>8.2918427215823307E-2</v>
      </c>
      <c r="AG13" s="14">
        <v>6.60143501154693E-2</v>
      </c>
      <c r="AH13" s="14">
        <v>9.7913625287094602E-2</v>
      </c>
      <c r="AI13" s="14">
        <v>8.0759927381759203E-2</v>
      </c>
      <c r="AJ13" s="14">
        <v>0.122822354138398</v>
      </c>
      <c r="AK13" s="14"/>
      <c r="AL13" s="14">
        <v>7.7826082797586196E-2</v>
      </c>
      <c r="AM13" s="14">
        <v>7.9049189510511195E-2</v>
      </c>
      <c r="AN13" s="14">
        <v>0.13323920537967099</v>
      </c>
      <c r="AO13" s="14"/>
      <c r="AP13" s="14">
        <v>8.8555902461877903E-2</v>
      </c>
      <c r="AQ13" s="14">
        <v>7.4396503279578002E-2</v>
      </c>
      <c r="AR13" s="14"/>
      <c r="AS13" s="14">
        <v>8.0090393833364998E-2</v>
      </c>
      <c r="AT13" s="14">
        <v>8.8704440251942296E-2</v>
      </c>
      <c r="AU13" s="14"/>
      <c r="AV13" s="14">
        <v>7.6896747836837295E-2</v>
      </c>
      <c r="AW13" s="14">
        <v>8.3714738300250197E-2</v>
      </c>
      <c r="AX13" s="14"/>
      <c r="AY13" s="14">
        <v>8.3708628462765305E-2</v>
      </c>
      <c r="AZ13" s="14">
        <v>0.106885267912788</v>
      </c>
      <c r="BA13" s="14"/>
      <c r="BB13" s="14">
        <v>7.0180720924830298E-2</v>
      </c>
      <c r="BC13" s="14">
        <v>9.4874709164702101E-2</v>
      </c>
    </row>
    <row r="14" spans="2:55" x14ac:dyDescent="0.35">
      <c r="B14" s="15" t="s">
        <v>397</v>
      </c>
      <c r="C14" s="20">
        <v>0.13507093753202101</v>
      </c>
      <c r="D14" s="20">
        <v>0.151347808262634</v>
      </c>
      <c r="E14" s="20">
        <v>0.119574543796271</v>
      </c>
      <c r="F14" s="20"/>
      <c r="G14" s="20">
        <v>8.0586856825681105E-2</v>
      </c>
      <c r="H14" s="20">
        <v>8.1779705629045796E-2</v>
      </c>
      <c r="I14" s="20">
        <v>0.10764571364311901</v>
      </c>
      <c r="J14" s="20">
        <v>0.10387412720644799</v>
      </c>
      <c r="K14" s="20">
        <v>0.15576646450963499</v>
      </c>
      <c r="L14" s="20">
        <v>0.24855981377237299</v>
      </c>
      <c r="M14" s="20"/>
      <c r="N14" s="20">
        <v>0.123955078355636</v>
      </c>
      <c r="O14" s="20">
        <v>0.14160306537220099</v>
      </c>
      <c r="P14" s="20">
        <v>0.148046054082557</v>
      </c>
      <c r="Q14" s="20">
        <v>0.12995143635340001</v>
      </c>
      <c r="R14" s="20"/>
      <c r="S14" s="20">
        <v>7.8200501466335004E-2</v>
      </c>
      <c r="T14" s="20">
        <v>0.16861065700443401</v>
      </c>
      <c r="U14" s="20">
        <v>0.118082361521712</v>
      </c>
      <c r="V14" s="20">
        <v>0.17112917981747999</v>
      </c>
      <c r="W14" s="20">
        <v>0.14007236662254699</v>
      </c>
      <c r="X14" s="20">
        <v>8.0452841706993197E-2</v>
      </c>
      <c r="Y14" s="20">
        <v>0.15947961516461501</v>
      </c>
      <c r="Z14" s="20">
        <v>9.9871347755249598E-2</v>
      </c>
      <c r="AA14" s="20">
        <v>0.126584954448864</v>
      </c>
      <c r="AB14" s="20">
        <v>0.18418514322191801</v>
      </c>
      <c r="AC14" s="20">
        <v>0.17904017824103099</v>
      </c>
      <c r="AD14" s="20">
        <v>0.13682194698059699</v>
      </c>
      <c r="AE14" s="20"/>
      <c r="AF14" s="20">
        <v>0.150676792268224</v>
      </c>
      <c r="AG14" s="20">
        <v>7.9587742310144899E-2</v>
      </c>
      <c r="AH14" s="20">
        <v>0.175266282656765</v>
      </c>
      <c r="AI14" s="20">
        <v>0.14997947108415299</v>
      </c>
      <c r="AJ14" s="20">
        <v>8.4176148783894497E-2</v>
      </c>
      <c r="AK14" s="20"/>
      <c r="AL14" s="20">
        <v>0.13328021303151999</v>
      </c>
      <c r="AM14" s="20">
        <v>3.8435881743997501E-2</v>
      </c>
      <c r="AN14" s="20">
        <v>0.33178427593238202</v>
      </c>
      <c r="AO14" s="20"/>
      <c r="AP14" s="20">
        <v>0.17823408733559601</v>
      </c>
      <c r="AQ14" s="20">
        <v>9.8663784482106595E-2</v>
      </c>
      <c r="AR14" s="20"/>
      <c r="AS14" s="20">
        <v>0.13817473806656</v>
      </c>
      <c r="AT14" s="20">
        <v>0.13219905019977499</v>
      </c>
      <c r="AU14" s="20"/>
      <c r="AV14" s="20">
        <v>5.93606227739161E-2</v>
      </c>
      <c r="AW14" s="20">
        <v>0.15911394845722299</v>
      </c>
      <c r="AX14" s="20"/>
      <c r="AY14" s="20">
        <v>0.12900573696623399</v>
      </c>
      <c r="AZ14" s="20">
        <v>0.10808852091368799</v>
      </c>
      <c r="BA14" s="20"/>
      <c r="BB14" s="20">
        <v>0.136835780472187</v>
      </c>
      <c r="BC14" s="20">
        <v>0.113294309163644</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B2:BC19"/>
  <sheetViews>
    <sheetView showGridLines="0" workbookViewId="0">
      <pane xSplit="2" topLeftCell="C1" activePane="topRight" state="frozen"/>
      <selection pane="topRight"/>
    </sheetView>
  </sheetViews>
  <sheetFormatPr defaultColWidth="10.90625" defaultRowHeight="14.5" x14ac:dyDescent="0.35"/>
  <cols>
    <col min="2" max="2" width="25.7265625" customWidth="1"/>
    <col min="3" max="5" width="10.7265625" customWidth="1"/>
    <col min="6" max="6" width="2.1796875" customWidth="1"/>
    <col min="7" max="12" width="10.7265625" customWidth="1"/>
    <col min="13" max="13" width="2.1796875" customWidth="1"/>
    <col min="14" max="17" width="10.7265625" customWidth="1"/>
    <col min="18" max="18" width="2.1796875" customWidth="1"/>
    <col min="19" max="30" width="10.7265625" customWidth="1"/>
    <col min="31" max="31" width="2.1796875" customWidth="1"/>
    <col min="32" max="36" width="10.7265625" customWidth="1"/>
    <col min="37" max="37" width="2.1796875" customWidth="1"/>
    <col min="38" max="40" width="10.7265625" customWidth="1"/>
    <col min="41" max="41" width="2.1796875" customWidth="1"/>
    <col min="42" max="43" width="10.7265625" customWidth="1"/>
    <col min="44" max="44" width="2.1796875" customWidth="1"/>
    <col min="45" max="46" width="10.7265625" customWidth="1"/>
    <col min="47" max="47" width="2.1796875" customWidth="1"/>
    <col min="48" max="49" width="10.7265625" customWidth="1"/>
    <col min="50" max="50" width="2.1796875" customWidth="1"/>
    <col min="51" max="52" width="10.7265625" customWidth="1"/>
    <col min="53" max="53" width="2.1796875" customWidth="1"/>
    <col min="54" max="55" width="10.7265625" customWidth="1"/>
    <col min="56" max="56" width="2.1796875" customWidth="1"/>
  </cols>
  <sheetData>
    <row r="2" spans="2:55" ht="40" customHeight="1" x14ac:dyDescent="0.35">
      <c r="D2" s="29" t="s">
        <v>400</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row>
    <row r="5" spans="2:55" ht="30" customHeight="1" x14ac:dyDescent="0.35">
      <c r="B5" s="19"/>
      <c r="C5" s="19"/>
      <c r="D5" s="30" t="s">
        <v>54</v>
      </c>
      <c r="E5" s="30"/>
      <c r="F5" s="19"/>
      <c r="G5" s="30" t="s">
        <v>55</v>
      </c>
      <c r="H5" s="30"/>
      <c r="I5" s="30"/>
      <c r="J5" s="30"/>
      <c r="K5" s="30"/>
      <c r="L5" s="30"/>
      <c r="M5" s="19"/>
      <c r="N5" s="30" t="s">
        <v>56</v>
      </c>
      <c r="O5" s="30"/>
      <c r="P5" s="30"/>
      <c r="Q5" s="30"/>
      <c r="R5" s="19"/>
      <c r="S5" s="30" t="s">
        <v>57</v>
      </c>
      <c r="T5" s="30"/>
      <c r="U5" s="30"/>
      <c r="V5" s="30"/>
      <c r="W5" s="30"/>
      <c r="X5" s="30"/>
      <c r="Y5" s="30"/>
      <c r="Z5" s="30"/>
      <c r="AA5" s="30"/>
      <c r="AB5" s="30"/>
      <c r="AC5" s="30"/>
      <c r="AD5" s="30"/>
      <c r="AE5" s="19"/>
      <c r="AF5" s="30" t="s">
        <v>58</v>
      </c>
      <c r="AG5" s="30"/>
      <c r="AH5" s="30"/>
      <c r="AI5" s="30"/>
      <c r="AJ5" s="30"/>
      <c r="AK5" s="19"/>
      <c r="AL5" s="30" t="s">
        <v>59</v>
      </c>
      <c r="AM5" s="30"/>
      <c r="AN5" s="30"/>
      <c r="AO5" s="19"/>
      <c r="AP5" s="30" t="s">
        <v>60</v>
      </c>
      <c r="AQ5" s="30"/>
      <c r="AR5" s="19"/>
      <c r="AS5" s="30" t="s">
        <v>61</v>
      </c>
      <c r="AT5" s="30"/>
      <c r="AU5" s="19"/>
      <c r="AV5" s="30" t="s">
        <v>62</v>
      </c>
      <c r="AW5" s="30"/>
      <c r="AX5" s="19"/>
      <c r="AY5" s="30" t="s">
        <v>63</v>
      </c>
      <c r="AZ5" s="30"/>
      <c r="BA5" s="19"/>
      <c r="BB5" s="30" t="s">
        <v>64</v>
      </c>
      <c r="BC5" s="30"/>
    </row>
    <row r="6" spans="2:55" ht="43.5" x14ac:dyDescent="0.35">
      <c r="B6" t="s">
        <v>14</v>
      </c>
      <c r="C6" s="9" t="s">
        <v>15</v>
      </c>
      <c r="D6" s="12" t="s">
        <v>16</v>
      </c>
      <c r="E6" s="12" t="s">
        <v>17</v>
      </c>
      <c r="G6" s="12" t="s">
        <v>20</v>
      </c>
      <c r="H6" s="12" t="s">
        <v>21</v>
      </c>
      <c r="I6" s="12" t="s">
        <v>22</v>
      </c>
      <c r="J6" s="12" t="s">
        <v>23</v>
      </c>
      <c r="K6" s="12" t="s">
        <v>24</v>
      </c>
      <c r="L6" s="12" t="s">
        <v>25</v>
      </c>
      <c r="N6" s="12" t="s">
        <v>26</v>
      </c>
      <c r="O6" s="12" t="s">
        <v>27</v>
      </c>
      <c r="P6" s="12" t="s">
        <v>28</v>
      </c>
      <c r="Q6" s="12" t="s">
        <v>29</v>
      </c>
      <c r="S6" s="12" t="s">
        <v>30</v>
      </c>
      <c r="T6" s="12" t="s">
        <v>31</v>
      </c>
      <c r="U6" s="12" t="s">
        <v>32</v>
      </c>
      <c r="V6" s="12" t="s">
        <v>33</v>
      </c>
      <c r="W6" s="12" t="s">
        <v>34</v>
      </c>
      <c r="X6" s="12" t="s">
        <v>35</v>
      </c>
      <c r="Y6" s="12" t="s">
        <v>36</v>
      </c>
      <c r="Z6" s="12" t="s">
        <v>37</v>
      </c>
      <c r="AA6" s="12" t="s">
        <v>38</v>
      </c>
      <c r="AB6" s="12" t="s">
        <v>39</v>
      </c>
      <c r="AC6" s="12" t="s">
        <v>40</v>
      </c>
      <c r="AD6" s="12" t="s">
        <v>41</v>
      </c>
      <c r="AF6" s="12" t="s">
        <v>42</v>
      </c>
      <c r="AG6" s="12" t="s">
        <v>43</v>
      </c>
      <c r="AH6" s="12" t="s">
        <v>44</v>
      </c>
      <c r="AI6" s="12" t="s">
        <v>45</v>
      </c>
      <c r="AJ6" s="12" t="s">
        <v>46</v>
      </c>
      <c r="AL6" s="12" t="s">
        <v>47</v>
      </c>
      <c r="AM6" s="12" t="s">
        <v>48</v>
      </c>
      <c r="AN6" s="12" t="s">
        <v>49</v>
      </c>
      <c r="AP6" s="12" t="s">
        <v>50</v>
      </c>
      <c r="AQ6" s="12" t="s">
        <v>51</v>
      </c>
      <c r="AS6" s="12" t="s">
        <v>50</v>
      </c>
      <c r="AT6" s="12" t="s">
        <v>51</v>
      </c>
      <c r="AV6" s="12" t="s">
        <v>51</v>
      </c>
      <c r="AW6" s="12" t="s">
        <v>50</v>
      </c>
      <c r="AY6" s="12" t="s">
        <v>52</v>
      </c>
      <c r="AZ6" s="12" t="s">
        <v>53</v>
      </c>
      <c r="BB6" s="12" t="s">
        <v>52</v>
      </c>
      <c r="BC6" s="12" t="s">
        <v>53</v>
      </c>
    </row>
    <row r="7" spans="2:55" ht="30" customHeight="1" x14ac:dyDescent="0.35">
      <c r="B7" s="10" t="s">
        <v>18</v>
      </c>
      <c r="C7" s="10">
        <v>2015</v>
      </c>
      <c r="D7" s="10">
        <v>977</v>
      </c>
      <c r="E7" s="10">
        <v>1035</v>
      </c>
      <c r="F7" s="10"/>
      <c r="G7" s="10">
        <v>230</v>
      </c>
      <c r="H7" s="10">
        <v>330</v>
      </c>
      <c r="I7" s="10">
        <v>351</v>
      </c>
      <c r="J7" s="10">
        <v>356</v>
      </c>
      <c r="K7" s="10">
        <v>297</v>
      </c>
      <c r="L7" s="10">
        <v>451</v>
      </c>
      <c r="M7" s="10"/>
      <c r="N7" s="10">
        <v>599</v>
      </c>
      <c r="O7" s="10">
        <v>564</v>
      </c>
      <c r="P7" s="10">
        <v>365</v>
      </c>
      <c r="Q7" s="10">
        <v>483</v>
      </c>
      <c r="R7" s="10"/>
      <c r="S7" s="10">
        <v>275</v>
      </c>
      <c r="T7" s="10">
        <v>273</v>
      </c>
      <c r="U7" s="10">
        <v>167</v>
      </c>
      <c r="V7" s="10">
        <v>180</v>
      </c>
      <c r="W7" s="10">
        <v>151</v>
      </c>
      <c r="X7" s="10">
        <v>193</v>
      </c>
      <c r="Y7" s="10">
        <v>162</v>
      </c>
      <c r="Z7" s="10">
        <v>86</v>
      </c>
      <c r="AA7" s="10">
        <v>234</v>
      </c>
      <c r="AB7" s="10">
        <v>169</v>
      </c>
      <c r="AC7" s="10">
        <v>92</v>
      </c>
      <c r="AD7" s="10">
        <v>33</v>
      </c>
      <c r="AE7" s="10"/>
      <c r="AF7" s="10">
        <v>432</v>
      </c>
      <c r="AG7" s="10">
        <v>694</v>
      </c>
      <c r="AH7" s="10">
        <v>188</v>
      </c>
      <c r="AI7" s="10">
        <v>231</v>
      </c>
      <c r="AJ7" s="10">
        <v>96</v>
      </c>
      <c r="AK7" s="10"/>
      <c r="AL7" s="10">
        <v>1695</v>
      </c>
      <c r="AM7" s="10">
        <v>199</v>
      </c>
      <c r="AN7" s="10">
        <v>121</v>
      </c>
      <c r="AO7" s="10"/>
      <c r="AP7" s="10">
        <v>893</v>
      </c>
      <c r="AQ7" s="10">
        <v>1092</v>
      </c>
      <c r="AR7" s="10"/>
      <c r="AS7" s="10">
        <v>1163</v>
      </c>
      <c r="AT7" s="10">
        <v>801</v>
      </c>
      <c r="AU7" s="10"/>
      <c r="AV7" s="10">
        <v>475</v>
      </c>
      <c r="AW7" s="10">
        <v>1491</v>
      </c>
      <c r="AX7" s="10"/>
      <c r="AY7" s="10">
        <v>1438</v>
      </c>
      <c r="AZ7" s="10">
        <v>178</v>
      </c>
      <c r="BA7" s="10"/>
      <c r="BB7" s="10">
        <v>1395</v>
      </c>
      <c r="BC7" s="10">
        <v>223</v>
      </c>
    </row>
    <row r="8" spans="2:55" ht="30" customHeight="1" x14ac:dyDescent="0.35">
      <c r="B8" s="11" t="s">
        <v>19</v>
      </c>
      <c r="C8" s="11">
        <v>2015</v>
      </c>
      <c r="D8" s="11">
        <v>994</v>
      </c>
      <c r="E8" s="11">
        <v>1018</v>
      </c>
      <c r="F8" s="11"/>
      <c r="G8" s="11">
        <v>279</v>
      </c>
      <c r="H8" s="11">
        <v>345</v>
      </c>
      <c r="I8" s="11">
        <v>343</v>
      </c>
      <c r="J8" s="11">
        <v>343</v>
      </c>
      <c r="K8" s="11">
        <v>283</v>
      </c>
      <c r="L8" s="11">
        <v>422</v>
      </c>
      <c r="M8" s="11"/>
      <c r="N8" s="11">
        <v>543</v>
      </c>
      <c r="O8" s="11">
        <v>523</v>
      </c>
      <c r="P8" s="11">
        <v>442</v>
      </c>
      <c r="Q8" s="11">
        <v>503</v>
      </c>
      <c r="R8" s="11"/>
      <c r="S8" s="11">
        <v>282</v>
      </c>
      <c r="T8" s="11">
        <v>262</v>
      </c>
      <c r="U8" s="11">
        <v>161</v>
      </c>
      <c r="V8" s="11">
        <v>181</v>
      </c>
      <c r="W8" s="11">
        <v>141</v>
      </c>
      <c r="X8" s="11">
        <v>181</v>
      </c>
      <c r="Y8" s="11">
        <v>161</v>
      </c>
      <c r="Z8" s="11">
        <v>81</v>
      </c>
      <c r="AA8" s="11">
        <v>222</v>
      </c>
      <c r="AB8" s="11">
        <v>181</v>
      </c>
      <c r="AC8" s="11">
        <v>101</v>
      </c>
      <c r="AD8" s="11">
        <v>61</v>
      </c>
      <c r="AE8" s="11"/>
      <c r="AF8" s="11">
        <v>414</v>
      </c>
      <c r="AG8" s="11">
        <v>689</v>
      </c>
      <c r="AH8" s="11">
        <v>178</v>
      </c>
      <c r="AI8" s="11">
        <v>235</v>
      </c>
      <c r="AJ8" s="11">
        <v>101</v>
      </c>
      <c r="AK8" s="11"/>
      <c r="AL8" s="11">
        <v>1689</v>
      </c>
      <c r="AM8" s="11">
        <v>208</v>
      </c>
      <c r="AN8" s="11">
        <v>118</v>
      </c>
      <c r="AO8" s="11"/>
      <c r="AP8" s="11">
        <v>899</v>
      </c>
      <c r="AQ8" s="11">
        <v>1084</v>
      </c>
      <c r="AR8" s="11"/>
      <c r="AS8" s="11">
        <v>1174</v>
      </c>
      <c r="AT8" s="11">
        <v>784</v>
      </c>
      <c r="AU8" s="11"/>
      <c r="AV8" s="11">
        <v>479</v>
      </c>
      <c r="AW8" s="11">
        <v>1484</v>
      </c>
      <c r="AX8" s="11"/>
      <c r="AY8" s="11">
        <v>1441</v>
      </c>
      <c r="AZ8" s="11">
        <v>171</v>
      </c>
      <c r="BA8" s="11"/>
      <c r="BB8" s="11">
        <v>1398</v>
      </c>
      <c r="BC8" s="11">
        <v>222</v>
      </c>
    </row>
    <row r="9" spans="2:55" x14ac:dyDescent="0.35">
      <c r="B9" s="15" t="s">
        <v>392</v>
      </c>
      <c r="C9" s="14">
        <v>0.15821572790344701</v>
      </c>
      <c r="D9" s="14">
        <v>0.18077525980203901</v>
      </c>
      <c r="E9" s="14">
        <v>0.13563541074453001</v>
      </c>
      <c r="F9" s="14"/>
      <c r="G9" s="14">
        <v>0.15723525531510699</v>
      </c>
      <c r="H9" s="14">
        <v>0.13831391404614199</v>
      </c>
      <c r="I9" s="14">
        <v>0.12943507748996599</v>
      </c>
      <c r="J9" s="14">
        <v>0.153699346141491</v>
      </c>
      <c r="K9" s="14">
        <v>0.18546175243160701</v>
      </c>
      <c r="L9" s="14">
        <v>0.183962114139262</v>
      </c>
      <c r="M9" s="14"/>
      <c r="N9" s="14">
        <v>0.144142880777378</v>
      </c>
      <c r="O9" s="14">
        <v>0.13928404093278399</v>
      </c>
      <c r="P9" s="14">
        <v>0.16093223806877099</v>
      </c>
      <c r="Q9" s="14">
        <v>0.19196323027651299</v>
      </c>
      <c r="R9" s="14"/>
      <c r="S9" s="14">
        <v>0.120880080097724</v>
      </c>
      <c r="T9" s="14">
        <v>0.18844150162307</v>
      </c>
      <c r="U9" s="14">
        <v>0.14931187343073599</v>
      </c>
      <c r="V9" s="14">
        <v>0.13727978115063899</v>
      </c>
      <c r="W9" s="14">
        <v>0.172583799177256</v>
      </c>
      <c r="X9" s="14">
        <v>0.163146144477125</v>
      </c>
      <c r="Y9" s="14">
        <v>0.17398626077763801</v>
      </c>
      <c r="Z9" s="14">
        <v>0.174253575176535</v>
      </c>
      <c r="AA9" s="14">
        <v>0.15607806320815301</v>
      </c>
      <c r="AB9" s="14">
        <v>0.190866906002959</v>
      </c>
      <c r="AC9" s="14">
        <v>0.10469663751478001</v>
      </c>
      <c r="AD9" s="14">
        <v>0.175344975852151</v>
      </c>
      <c r="AE9" s="14"/>
      <c r="AF9" s="14">
        <v>0.15697833274491901</v>
      </c>
      <c r="AG9" s="14">
        <v>0.155837271332844</v>
      </c>
      <c r="AH9" s="14">
        <v>0.14830680447292899</v>
      </c>
      <c r="AI9" s="14">
        <v>0.20138143978597201</v>
      </c>
      <c r="AJ9" s="14">
        <v>0.125352690840315</v>
      </c>
      <c r="AK9" s="14"/>
      <c r="AL9" s="14">
        <v>0.15426032996987599</v>
      </c>
      <c r="AM9" s="14">
        <v>0.19261836167776999</v>
      </c>
      <c r="AN9" s="14">
        <v>0.154163376954427</v>
      </c>
      <c r="AO9" s="14"/>
      <c r="AP9" s="14">
        <v>0.14588450192552899</v>
      </c>
      <c r="AQ9" s="14">
        <v>0.16917905776639999</v>
      </c>
      <c r="AR9" s="14"/>
      <c r="AS9" s="14">
        <v>0.17108261894735599</v>
      </c>
      <c r="AT9" s="14">
        <v>0.14413153537278101</v>
      </c>
      <c r="AU9" s="14"/>
      <c r="AV9" s="14">
        <v>0.13957854720687901</v>
      </c>
      <c r="AW9" s="14">
        <v>0.162576244327402</v>
      </c>
      <c r="AX9" s="14"/>
      <c r="AY9" s="14">
        <v>0.15468130153797899</v>
      </c>
      <c r="AZ9" s="14">
        <v>0.21012321886701399</v>
      </c>
      <c r="BA9" s="14"/>
      <c r="BB9" s="14">
        <v>0.16393863441721901</v>
      </c>
      <c r="BC9" s="14">
        <v>0.20501520297846501</v>
      </c>
    </row>
    <row r="10" spans="2:55" ht="29" x14ac:dyDescent="0.35">
      <c r="B10" s="15" t="s">
        <v>393</v>
      </c>
      <c r="C10" s="14">
        <v>0.215439492886736</v>
      </c>
      <c r="D10" s="14">
        <v>0.20308324399216399</v>
      </c>
      <c r="E10" s="14">
        <v>0.227152444803399</v>
      </c>
      <c r="F10" s="14"/>
      <c r="G10" s="14">
        <v>0.17049662934410101</v>
      </c>
      <c r="H10" s="14">
        <v>0.26516949355839697</v>
      </c>
      <c r="I10" s="14">
        <v>0.26233116751665497</v>
      </c>
      <c r="J10" s="14">
        <v>0.19367005456023201</v>
      </c>
      <c r="K10" s="14">
        <v>0.22619227250385099</v>
      </c>
      <c r="L10" s="14">
        <v>0.176832689753775</v>
      </c>
      <c r="M10" s="14"/>
      <c r="N10" s="14">
        <v>0.23717886550417699</v>
      </c>
      <c r="O10" s="14">
        <v>0.226465532002355</v>
      </c>
      <c r="P10" s="14">
        <v>0.221073948596644</v>
      </c>
      <c r="Q10" s="14">
        <v>0.177268977497129</v>
      </c>
      <c r="R10" s="14"/>
      <c r="S10" s="14">
        <v>0.22727882296570801</v>
      </c>
      <c r="T10" s="14">
        <v>0.173567814327308</v>
      </c>
      <c r="U10" s="14">
        <v>0.21446956278920401</v>
      </c>
      <c r="V10" s="14">
        <v>0.21945717046941601</v>
      </c>
      <c r="W10" s="14">
        <v>0.21121606837380399</v>
      </c>
      <c r="X10" s="14">
        <v>0.24779483579588801</v>
      </c>
      <c r="Y10" s="14">
        <v>0.19705571090881999</v>
      </c>
      <c r="Z10" s="14">
        <v>0.14480948212449901</v>
      </c>
      <c r="AA10" s="14">
        <v>0.21470679843946899</v>
      </c>
      <c r="AB10" s="14">
        <v>0.21136728041053601</v>
      </c>
      <c r="AC10" s="14">
        <v>0.27950648201638001</v>
      </c>
      <c r="AD10" s="14">
        <v>0.295904060478554</v>
      </c>
      <c r="AE10" s="14"/>
      <c r="AF10" s="14">
        <v>0.229199437760988</v>
      </c>
      <c r="AG10" s="14">
        <v>0.232555260247651</v>
      </c>
      <c r="AH10" s="14">
        <v>0.19215460337953</v>
      </c>
      <c r="AI10" s="14">
        <v>0.22153634206561101</v>
      </c>
      <c r="AJ10" s="14">
        <v>0.23900824572292201</v>
      </c>
      <c r="AK10" s="14"/>
      <c r="AL10" s="14">
        <v>0.21535324633603101</v>
      </c>
      <c r="AM10" s="14">
        <v>0.27456504120669301</v>
      </c>
      <c r="AN10" s="14">
        <v>0.112059948941446</v>
      </c>
      <c r="AO10" s="14"/>
      <c r="AP10" s="14">
        <v>0.184407252698159</v>
      </c>
      <c r="AQ10" s="14">
        <v>0.238358020797204</v>
      </c>
      <c r="AR10" s="14"/>
      <c r="AS10" s="14">
        <v>0.20875145469554399</v>
      </c>
      <c r="AT10" s="14">
        <v>0.21941439356701201</v>
      </c>
      <c r="AU10" s="14"/>
      <c r="AV10" s="14">
        <v>0.25474718925424</v>
      </c>
      <c r="AW10" s="14">
        <v>0.20446333622017401</v>
      </c>
      <c r="AX10" s="14"/>
      <c r="AY10" s="14">
        <v>0.217275580407082</v>
      </c>
      <c r="AZ10" s="14">
        <v>0.177075081401838</v>
      </c>
      <c r="BA10" s="14"/>
      <c r="BB10" s="14">
        <v>0.225517921377896</v>
      </c>
      <c r="BC10" s="14">
        <v>0.20341686161344699</v>
      </c>
    </row>
    <row r="11" spans="2:55" ht="29" x14ac:dyDescent="0.35">
      <c r="B11" s="15" t="s">
        <v>394</v>
      </c>
      <c r="C11" s="14">
        <v>0.18129226827272199</v>
      </c>
      <c r="D11" s="14">
        <v>0.19660462941173801</v>
      </c>
      <c r="E11" s="14">
        <v>0.166873726842061</v>
      </c>
      <c r="F11" s="14"/>
      <c r="G11" s="14">
        <v>0.290816785794552</v>
      </c>
      <c r="H11" s="14">
        <v>0.22824404275273799</v>
      </c>
      <c r="I11" s="14">
        <v>0.21501289263430601</v>
      </c>
      <c r="J11" s="14">
        <v>0.15403102867965501</v>
      </c>
      <c r="K11" s="14">
        <v>0.128090384235822</v>
      </c>
      <c r="L11" s="14">
        <v>0.100803896550046</v>
      </c>
      <c r="M11" s="14"/>
      <c r="N11" s="14">
        <v>0.17330602378912299</v>
      </c>
      <c r="O11" s="14">
        <v>0.182869266753937</v>
      </c>
      <c r="P11" s="14">
        <v>0.18781837922761599</v>
      </c>
      <c r="Q11" s="14">
        <v>0.183980913560886</v>
      </c>
      <c r="R11" s="14"/>
      <c r="S11" s="14">
        <v>0.252223425359767</v>
      </c>
      <c r="T11" s="14">
        <v>0.14614353828121601</v>
      </c>
      <c r="U11" s="14">
        <v>0.16887630395719</v>
      </c>
      <c r="V11" s="14">
        <v>0.165745007465083</v>
      </c>
      <c r="W11" s="14">
        <v>0.20084931327469199</v>
      </c>
      <c r="X11" s="14">
        <v>0.177278795197685</v>
      </c>
      <c r="Y11" s="14">
        <v>0.15858071478758901</v>
      </c>
      <c r="Z11" s="14">
        <v>0.14672587049537</v>
      </c>
      <c r="AA11" s="14">
        <v>0.196652106095315</v>
      </c>
      <c r="AB11" s="14">
        <v>0.16673809495066899</v>
      </c>
      <c r="AC11" s="14">
        <v>0.17488621685332201</v>
      </c>
      <c r="AD11" s="14">
        <v>0.153770021356987</v>
      </c>
      <c r="AE11" s="14"/>
      <c r="AF11" s="14">
        <v>0.13053688007816699</v>
      </c>
      <c r="AG11" s="14">
        <v>0.214122944120403</v>
      </c>
      <c r="AH11" s="14">
        <v>0.20283448235100801</v>
      </c>
      <c r="AI11" s="14">
        <v>0.149626649226796</v>
      </c>
      <c r="AJ11" s="14">
        <v>0.237631653883045</v>
      </c>
      <c r="AK11" s="14"/>
      <c r="AL11" s="14">
        <v>0.18403175889078899</v>
      </c>
      <c r="AM11" s="14">
        <v>0.239982401797319</v>
      </c>
      <c r="AN11" s="14">
        <v>3.80904437842218E-2</v>
      </c>
      <c r="AO11" s="14"/>
      <c r="AP11" s="14">
        <v>0.16341392943306299</v>
      </c>
      <c r="AQ11" s="14">
        <v>0.19347150390166601</v>
      </c>
      <c r="AR11" s="14"/>
      <c r="AS11" s="14">
        <v>0.190865466611123</v>
      </c>
      <c r="AT11" s="14">
        <v>0.1637276848709</v>
      </c>
      <c r="AU11" s="14"/>
      <c r="AV11" s="14">
        <v>0.211225682381396</v>
      </c>
      <c r="AW11" s="14">
        <v>0.16877280624997501</v>
      </c>
      <c r="AX11" s="14"/>
      <c r="AY11" s="14">
        <v>0.18724911448054099</v>
      </c>
      <c r="AZ11" s="14">
        <v>0.16069604963213499</v>
      </c>
      <c r="BA11" s="14"/>
      <c r="BB11" s="14">
        <v>0.177740225344129</v>
      </c>
      <c r="BC11" s="14">
        <v>0.15393747881907899</v>
      </c>
    </row>
    <row r="12" spans="2:55" x14ac:dyDescent="0.35">
      <c r="B12" s="15" t="s">
        <v>395</v>
      </c>
      <c r="C12" s="14">
        <v>0.19296879342277401</v>
      </c>
      <c r="D12" s="14">
        <v>0.178127731924765</v>
      </c>
      <c r="E12" s="14">
        <v>0.20708934723990799</v>
      </c>
      <c r="F12" s="14"/>
      <c r="G12" s="14">
        <v>0.22455315799139899</v>
      </c>
      <c r="H12" s="14">
        <v>0.19841508927322901</v>
      </c>
      <c r="I12" s="14">
        <v>0.19313812133119701</v>
      </c>
      <c r="J12" s="14">
        <v>0.22540519878939499</v>
      </c>
      <c r="K12" s="14">
        <v>0.156489394863813</v>
      </c>
      <c r="L12" s="14">
        <v>0.16555287600469901</v>
      </c>
      <c r="M12" s="14"/>
      <c r="N12" s="14">
        <v>0.19678635034427</v>
      </c>
      <c r="O12" s="14">
        <v>0.18953953775068699</v>
      </c>
      <c r="P12" s="14">
        <v>0.18261240130258899</v>
      </c>
      <c r="Q12" s="14">
        <v>0.195095965985284</v>
      </c>
      <c r="R12" s="14"/>
      <c r="S12" s="14">
        <v>0.21055805441997699</v>
      </c>
      <c r="T12" s="14">
        <v>0.20211545100241199</v>
      </c>
      <c r="U12" s="14">
        <v>0.17044502258765501</v>
      </c>
      <c r="V12" s="14">
        <v>0.177237885253796</v>
      </c>
      <c r="W12" s="14">
        <v>0.158869066472827</v>
      </c>
      <c r="X12" s="14">
        <v>0.22043226569074101</v>
      </c>
      <c r="Y12" s="14">
        <v>0.157862917763189</v>
      </c>
      <c r="Z12" s="14">
        <v>0.308165890505743</v>
      </c>
      <c r="AA12" s="14">
        <v>0.18625932371770601</v>
      </c>
      <c r="AB12" s="14">
        <v>0.21523565028089101</v>
      </c>
      <c r="AC12" s="14">
        <v>0.13103120017821601</v>
      </c>
      <c r="AD12" s="14">
        <v>0.17651380760789601</v>
      </c>
      <c r="AE12" s="14"/>
      <c r="AF12" s="14">
        <v>0.192517449637124</v>
      </c>
      <c r="AG12" s="14">
        <v>0.20403447849467601</v>
      </c>
      <c r="AH12" s="14">
        <v>0.17641011324408401</v>
      </c>
      <c r="AI12" s="14">
        <v>0.177439544713416</v>
      </c>
      <c r="AJ12" s="14">
        <v>0.15021885265446799</v>
      </c>
      <c r="AK12" s="14"/>
      <c r="AL12" s="14">
        <v>0.195214455828433</v>
      </c>
      <c r="AM12" s="14">
        <v>0.167374694259951</v>
      </c>
      <c r="AN12" s="14">
        <v>0.20599601801105299</v>
      </c>
      <c r="AO12" s="14"/>
      <c r="AP12" s="14">
        <v>0.19887786414101299</v>
      </c>
      <c r="AQ12" s="14">
        <v>0.19304855359765899</v>
      </c>
      <c r="AR12" s="14"/>
      <c r="AS12" s="14">
        <v>0.177141663718894</v>
      </c>
      <c r="AT12" s="14">
        <v>0.21236414932175801</v>
      </c>
      <c r="AU12" s="14"/>
      <c r="AV12" s="14">
        <v>0.218180793518962</v>
      </c>
      <c r="AW12" s="14">
        <v>0.18689572097220999</v>
      </c>
      <c r="AX12" s="14"/>
      <c r="AY12" s="14">
        <v>0.185819883170114</v>
      </c>
      <c r="AZ12" s="14">
        <v>0.20705854047891301</v>
      </c>
      <c r="BA12" s="14"/>
      <c r="BB12" s="14">
        <v>0.17910381484570301</v>
      </c>
      <c r="BC12" s="14">
        <v>0.210382366878267</v>
      </c>
    </row>
    <row r="13" spans="2:55" x14ac:dyDescent="0.35">
      <c r="B13" s="15" t="s">
        <v>396</v>
      </c>
      <c r="C13" s="14">
        <v>7.0011094717394501E-2</v>
      </c>
      <c r="D13" s="14">
        <v>5.4647288520033498E-2</v>
      </c>
      <c r="E13" s="14">
        <v>8.5219486213136297E-2</v>
      </c>
      <c r="F13" s="14"/>
      <c r="G13" s="14">
        <v>4.6060746383247898E-2</v>
      </c>
      <c r="H13" s="14">
        <v>9.1533192900027302E-2</v>
      </c>
      <c r="I13" s="14">
        <v>6.5421801007157401E-2</v>
      </c>
      <c r="J13" s="14">
        <v>7.4636803708978502E-2</v>
      </c>
      <c r="K13" s="14">
        <v>6.9340516811907907E-2</v>
      </c>
      <c r="L13" s="14">
        <v>6.8666072526312794E-2</v>
      </c>
      <c r="M13" s="14"/>
      <c r="N13" s="14">
        <v>8.6980944706027297E-2</v>
      </c>
      <c r="O13" s="14">
        <v>7.5055975686749599E-2</v>
      </c>
      <c r="P13" s="14">
        <v>6.3441654028701597E-2</v>
      </c>
      <c r="Q13" s="14">
        <v>5.27757783604791E-2</v>
      </c>
      <c r="R13" s="14"/>
      <c r="S13" s="14">
        <v>8.1044037626690504E-2</v>
      </c>
      <c r="T13" s="14">
        <v>7.5522763982573002E-2</v>
      </c>
      <c r="U13" s="14">
        <v>7.8308381655678605E-2</v>
      </c>
      <c r="V13" s="14">
        <v>8.90998217422449E-2</v>
      </c>
      <c r="W13" s="14">
        <v>7.1731615368410898E-2</v>
      </c>
      <c r="X13" s="14">
        <v>5.7823501077181497E-2</v>
      </c>
      <c r="Y13" s="14">
        <v>9.7751568297852795E-2</v>
      </c>
      <c r="Z13" s="14">
        <v>9.3579639695169498E-2</v>
      </c>
      <c r="AA13" s="14">
        <v>5.3633637000190901E-2</v>
      </c>
      <c r="AB13" s="14">
        <v>3.7305882744355298E-2</v>
      </c>
      <c r="AC13" s="14">
        <v>5.4654307680800103E-2</v>
      </c>
      <c r="AD13" s="14">
        <v>2.6550048643160701E-2</v>
      </c>
      <c r="AE13" s="14"/>
      <c r="AF13" s="14">
        <v>7.2284178231824897E-2</v>
      </c>
      <c r="AG13" s="14">
        <v>7.0471569009711701E-2</v>
      </c>
      <c r="AH13" s="14">
        <v>8.7395876519745397E-2</v>
      </c>
      <c r="AI13" s="14">
        <v>5.5653282023620902E-2</v>
      </c>
      <c r="AJ13" s="14">
        <v>8.7795764078387503E-2</v>
      </c>
      <c r="AK13" s="14"/>
      <c r="AL13" s="14">
        <v>6.6916103048465098E-2</v>
      </c>
      <c r="AM13" s="14">
        <v>7.0236999255315305E-2</v>
      </c>
      <c r="AN13" s="14">
        <v>0.11407202532414</v>
      </c>
      <c r="AO13" s="14"/>
      <c r="AP13" s="14">
        <v>7.7873743481573193E-2</v>
      </c>
      <c r="AQ13" s="14">
        <v>6.3465097139153007E-2</v>
      </c>
      <c r="AR13" s="14"/>
      <c r="AS13" s="14">
        <v>7.0778671115451205E-2</v>
      </c>
      <c r="AT13" s="14">
        <v>7.2533845127129501E-2</v>
      </c>
      <c r="AU13" s="14"/>
      <c r="AV13" s="14">
        <v>8.5558287412999603E-2</v>
      </c>
      <c r="AW13" s="14">
        <v>6.67823941462415E-2</v>
      </c>
      <c r="AX13" s="14"/>
      <c r="AY13" s="14">
        <v>7.7426634295505795E-2</v>
      </c>
      <c r="AZ13" s="14">
        <v>7.6410399832141401E-2</v>
      </c>
      <c r="BA13" s="14"/>
      <c r="BB13" s="14">
        <v>6.8981713954703303E-2</v>
      </c>
      <c r="BC13" s="14">
        <v>5.6176017197035799E-2</v>
      </c>
    </row>
    <row r="14" spans="2:55" x14ac:dyDescent="0.35">
      <c r="B14" s="15" t="s">
        <v>397</v>
      </c>
      <c r="C14" s="20">
        <v>0.18207262279692699</v>
      </c>
      <c r="D14" s="20">
        <v>0.18676184634926099</v>
      </c>
      <c r="E14" s="20">
        <v>0.17802958415696599</v>
      </c>
      <c r="F14" s="20"/>
      <c r="G14" s="20">
        <v>0.11083742517159401</v>
      </c>
      <c r="H14" s="20">
        <v>7.8324267469466705E-2</v>
      </c>
      <c r="I14" s="20">
        <v>0.13466094002071699</v>
      </c>
      <c r="J14" s="20">
        <v>0.198557568120249</v>
      </c>
      <c r="K14" s="20">
        <v>0.234425679152999</v>
      </c>
      <c r="L14" s="20">
        <v>0.30418235102590502</v>
      </c>
      <c r="M14" s="20"/>
      <c r="N14" s="20">
        <v>0.161604934879024</v>
      </c>
      <c r="O14" s="20">
        <v>0.186785646873487</v>
      </c>
      <c r="P14" s="20">
        <v>0.184121378775679</v>
      </c>
      <c r="Q14" s="20">
        <v>0.198915134319708</v>
      </c>
      <c r="R14" s="20"/>
      <c r="S14" s="20">
        <v>0.10801557953013299</v>
      </c>
      <c r="T14" s="20">
        <v>0.21420893078342301</v>
      </c>
      <c r="U14" s="20">
        <v>0.218588855579537</v>
      </c>
      <c r="V14" s="20">
        <v>0.21118033391882199</v>
      </c>
      <c r="W14" s="20">
        <v>0.18475013733300999</v>
      </c>
      <c r="X14" s="20">
        <v>0.133524457761378</v>
      </c>
      <c r="Y14" s="20">
        <v>0.21476282746491199</v>
      </c>
      <c r="Z14" s="20">
        <v>0.13246554200268401</v>
      </c>
      <c r="AA14" s="20">
        <v>0.19267007153916499</v>
      </c>
      <c r="AB14" s="20">
        <v>0.17848618561058999</v>
      </c>
      <c r="AC14" s="20">
        <v>0.25522515575650201</v>
      </c>
      <c r="AD14" s="20">
        <v>0.171917086061251</v>
      </c>
      <c r="AE14" s="20"/>
      <c r="AF14" s="20">
        <v>0.21848372154697701</v>
      </c>
      <c r="AG14" s="20">
        <v>0.12297847679471401</v>
      </c>
      <c r="AH14" s="20">
        <v>0.19289812003270301</v>
      </c>
      <c r="AI14" s="20">
        <v>0.19436274218458399</v>
      </c>
      <c r="AJ14" s="20">
        <v>0.15999279282086301</v>
      </c>
      <c r="AK14" s="20"/>
      <c r="AL14" s="20">
        <v>0.18422410592640601</v>
      </c>
      <c r="AM14" s="20">
        <v>5.5222501802951802E-2</v>
      </c>
      <c r="AN14" s="20">
        <v>0.375618186984713</v>
      </c>
      <c r="AO14" s="20"/>
      <c r="AP14" s="20">
        <v>0.22954270832066301</v>
      </c>
      <c r="AQ14" s="20">
        <v>0.14247776679791799</v>
      </c>
      <c r="AR14" s="20"/>
      <c r="AS14" s="20">
        <v>0.181380124911631</v>
      </c>
      <c r="AT14" s="20">
        <v>0.18782839174041999</v>
      </c>
      <c r="AU14" s="20"/>
      <c r="AV14" s="20">
        <v>9.0709500225524098E-2</v>
      </c>
      <c r="AW14" s="20">
        <v>0.21050949808399799</v>
      </c>
      <c r="AX14" s="20"/>
      <c r="AY14" s="20">
        <v>0.17754748610877799</v>
      </c>
      <c r="AZ14" s="20">
        <v>0.168636709787959</v>
      </c>
      <c r="BA14" s="20"/>
      <c r="BB14" s="20">
        <v>0.18471769006034999</v>
      </c>
      <c r="BC14" s="20">
        <v>0.17107207251370701</v>
      </c>
    </row>
    <row r="15" spans="2:55" x14ac:dyDescent="0.35">
      <c r="B15" s="16"/>
    </row>
    <row r="16" spans="2:55" x14ac:dyDescent="0.35">
      <c r="B16" t="s">
        <v>81</v>
      </c>
    </row>
    <row r="17" spans="2:2" x14ac:dyDescent="0.35">
      <c r="B17" t="s">
        <v>630</v>
      </c>
    </row>
    <row r="19" spans="2:2" x14ac:dyDescent="0.35">
      <c r="B19" s="8" t="str">
        <f>HYPERLINK("#'Contents'!A1", "Return to Contents")</f>
        <v>Return to Contents</v>
      </c>
    </row>
  </sheetData>
  <mergeCells count="12">
    <mergeCell ref="BB5:BC5"/>
    <mergeCell ref="D2:AT2"/>
    <mergeCell ref="AL5:AN5"/>
    <mergeCell ref="AP5:AQ5"/>
    <mergeCell ref="AS5:AT5"/>
    <mergeCell ref="AV5:AW5"/>
    <mergeCell ref="AY5:AZ5"/>
    <mergeCell ref="D5:E5"/>
    <mergeCell ref="G5:L5"/>
    <mergeCell ref="N5:Q5"/>
    <mergeCell ref="S5:AD5"/>
    <mergeCell ref="AF5:AJ5"/>
  </mergeCells>
  <pageMargins left="0.7" right="0.7" top="0.75" bottom="0.75" header="0.3" footer="0.3"/>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213</vt:i4>
      </vt:variant>
    </vt:vector>
  </HeadingPairs>
  <TitlesOfParts>
    <vt:vector size="213" baseType="lpstr">
      <vt:lpstr>Cover Sheet</vt:lpstr>
      <vt:lpstr>Contents</vt:lpstr>
      <vt:lpstr>Full Results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lpstr>Table 118</vt:lpstr>
      <vt:lpstr>Table 119</vt:lpstr>
      <vt:lpstr>Table 120</vt:lpstr>
      <vt:lpstr>Table 121</vt:lpstr>
      <vt:lpstr>Table 122</vt:lpstr>
      <vt:lpstr>Table 123</vt:lpstr>
      <vt:lpstr>Table 124</vt:lpstr>
      <vt:lpstr>Table 125</vt:lpstr>
      <vt:lpstr>Table 126</vt:lpstr>
      <vt:lpstr>Table 127</vt:lpstr>
      <vt:lpstr>Table 128</vt:lpstr>
      <vt:lpstr>Table 129</vt:lpstr>
      <vt:lpstr>Table 130</vt:lpstr>
      <vt:lpstr>Table 131</vt:lpstr>
      <vt:lpstr>Table 132</vt:lpstr>
      <vt:lpstr>Table 133</vt:lpstr>
      <vt:lpstr>Table 134</vt:lpstr>
      <vt:lpstr>Table 135</vt:lpstr>
      <vt:lpstr>Table 136</vt:lpstr>
      <vt:lpstr>Table 137</vt:lpstr>
      <vt:lpstr>Table 138</vt:lpstr>
      <vt:lpstr>Table 139</vt:lpstr>
      <vt:lpstr>Table 140</vt:lpstr>
      <vt:lpstr>Table 141</vt:lpstr>
      <vt:lpstr>Table 142</vt:lpstr>
      <vt:lpstr>Table 143</vt:lpstr>
      <vt:lpstr>Table 144</vt:lpstr>
      <vt:lpstr>Table 145</vt:lpstr>
      <vt:lpstr>Table 146</vt:lpstr>
      <vt:lpstr>Table 147</vt:lpstr>
      <vt:lpstr>Table 148</vt:lpstr>
      <vt:lpstr>Table 149</vt:lpstr>
      <vt:lpstr>Table 150</vt:lpstr>
      <vt:lpstr>Table 151</vt:lpstr>
      <vt:lpstr>Table 152</vt:lpstr>
      <vt:lpstr>Table 153</vt:lpstr>
      <vt:lpstr>Table 154</vt:lpstr>
      <vt:lpstr>Table 155</vt:lpstr>
      <vt:lpstr>Table 156</vt:lpstr>
      <vt:lpstr>Table 157</vt:lpstr>
      <vt:lpstr>Table 158</vt:lpstr>
      <vt:lpstr>Table 159</vt:lpstr>
      <vt:lpstr>Table 160</vt:lpstr>
      <vt:lpstr>Table 161</vt:lpstr>
      <vt:lpstr>Table 162</vt:lpstr>
      <vt:lpstr>Table 163</vt:lpstr>
      <vt:lpstr>Table 164</vt:lpstr>
      <vt:lpstr>Table 165</vt:lpstr>
      <vt:lpstr>Table 166</vt:lpstr>
      <vt:lpstr>Table 167</vt:lpstr>
      <vt:lpstr>Table 168</vt:lpstr>
      <vt:lpstr>Table 169</vt:lpstr>
      <vt:lpstr>Table 170</vt:lpstr>
      <vt:lpstr>Table 171</vt:lpstr>
      <vt:lpstr>Table 172</vt:lpstr>
      <vt:lpstr>Table 173</vt:lpstr>
      <vt:lpstr>Table 174</vt:lpstr>
      <vt:lpstr>Table 175</vt:lpstr>
      <vt:lpstr>Table 176</vt:lpstr>
      <vt:lpstr>Table 177</vt:lpstr>
      <vt:lpstr>Table 178</vt:lpstr>
      <vt:lpstr>Table 179</vt:lpstr>
      <vt:lpstr>Table 180</vt:lpstr>
      <vt:lpstr>Table 181</vt:lpstr>
      <vt:lpstr>Table 182</vt:lpstr>
      <vt:lpstr>Table 183</vt:lpstr>
      <vt:lpstr>Table 184</vt:lpstr>
      <vt:lpstr>Table 185</vt:lpstr>
      <vt:lpstr>Table 186</vt:lpstr>
      <vt:lpstr>Table 187</vt:lpstr>
      <vt:lpstr>Table 188</vt:lpstr>
      <vt:lpstr>Table 189</vt:lpstr>
      <vt:lpstr>Table 190</vt:lpstr>
      <vt:lpstr>Table 191</vt:lpstr>
      <vt:lpstr>Table 192</vt:lpstr>
      <vt:lpstr>Table 193</vt:lpstr>
      <vt:lpstr>Table 194</vt:lpstr>
      <vt:lpstr>Table 195</vt:lpstr>
      <vt:lpstr>Table 196</vt:lpstr>
      <vt:lpstr>Table 197</vt:lpstr>
      <vt:lpstr>Table 198</vt:lpstr>
      <vt:lpstr>Table 199</vt:lpstr>
      <vt:lpstr>Table 200</vt:lpstr>
      <vt:lpstr>Table 201</vt:lpstr>
      <vt:lpstr>Table 202</vt:lpstr>
      <vt:lpstr>Table 203</vt:lpstr>
      <vt:lpstr>Table 204</vt:lpstr>
      <vt:lpstr>Table 205</vt:lpstr>
      <vt:lpstr>Table 206</vt:lpstr>
      <vt:lpstr>Table 207</vt:lpstr>
      <vt:lpstr>Table 208</vt:lpstr>
      <vt:lpstr>Table 209</vt:lpstr>
      <vt:lpstr>Table 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JulesWalkden</dc:creator>
  <cp:lastModifiedBy>Jules Walkden</cp:lastModifiedBy>
  <dcterms:created xsi:type="dcterms:W3CDTF">2026-02-02T13:40:33Z</dcterms:created>
  <dcterms:modified xsi:type="dcterms:W3CDTF">2026-02-13T16:56:32Z</dcterms:modified>
</cp:coreProperties>
</file>